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536" lockStructure="1"/>
  <bookViews>
    <workbookView showSheetTabs="0" xWindow="0" yWindow="290" windowWidth="15450" windowHeight="11460" firstSheet="1"/>
  </bookViews>
  <sheets>
    <sheet name="New Homes Bonus" sheetId="8" r:id="rId1"/>
    <sheet name="Cumulative Payments" sheetId="5" r:id="rId2"/>
    <sheet name="Year 6 Payments" sheetId="7" r:id="rId3"/>
    <sheet name="Estimates of Payments" sheetId="6" r:id="rId4"/>
    <sheet name="Data" sheetId="2" state="hidden" r:id="rId5"/>
  </sheets>
  <definedNames>
    <definedName name="_xlnm._FilterDatabase" localSheetId="1" hidden="1">'Cumulative Payments'!$C$44:$C$400</definedName>
    <definedName name="LA">Data!$D$3</definedName>
    <definedName name="Pal_Workbook_GUID" hidden="1">"VDJQ7YQ3R5QQKEV4PEULHEFB"</definedName>
    <definedName name="Reform">'Cumulative Payments'!$L$2</definedName>
    <definedName name="RiskIsInput" hidden="1">_xll.RiskCellHasTokens(262144+512+524288)</definedName>
    <definedName name="RiskIsOutput" hidden="1">_xll.RiskCellHasTokens(1024)</definedName>
    <definedName name="RiskIsStatistics" hidden="1">_xll.RiskCellHasTokens(4096+32768+65536)</definedName>
  </definedNames>
  <calcPr calcId="145621"/>
</workbook>
</file>

<file path=xl/calcChain.xml><?xml version="1.0" encoding="utf-8"?>
<calcChain xmlns="http://schemas.openxmlformats.org/spreadsheetml/2006/main">
  <c r="P15" i="7" l="1"/>
  <c r="N15" i="7"/>
  <c r="P11" i="7" l="1"/>
  <c r="N11" i="7"/>
  <c r="N23" i="6" l="1"/>
  <c r="P23" i="6"/>
  <c r="CV18" i="2" l="1"/>
  <c r="CV17" i="2"/>
  <c r="CV16" i="2"/>
  <c r="CV15" i="2"/>
  <c r="CV14" i="2"/>
  <c r="CV13" i="2"/>
  <c r="G11" i="6"/>
  <c r="G11" i="7"/>
  <c r="CZ10" i="2"/>
  <c r="I11" i="6" s="1"/>
  <c r="DA10" i="2"/>
  <c r="J11" i="6" s="1"/>
  <c r="DB10" i="2"/>
  <c r="CY10" i="2"/>
  <c r="H11" i="6" s="1"/>
  <c r="CU10" i="2"/>
  <c r="D11" i="6" s="1"/>
  <c r="CV10" i="2"/>
  <c r="E11" i="6" s="1"/>
  <c r="CW10" i="2"/>
  <c r="F11" i="6" s="1"/>
  <c r="BE165" i="2"/>
  <c r="G165" i="2" s="1"/>
  <c r="BD165" i="2"/>
  <c r="BC165" i="2"/>
  <c r="BB165" i="2"/>
  <c r="BA165" i="2"/>
  <c r="AZ165" i="2"/>
  <c r="AY165" i="2"/>
  <c r="AX165" i="2"/>
  <c r="AW165" i="2"/>
  <c r="CF165" i="2"/>
  <c r="AB331" i="2"/>
  <c r="AA331" i="2"/>
  <c r="Z331" i="2"/>
  <c r="Y331" i="2"/>
  <c r="X331" i="2"/>
  <c r="W331" i="2"/>
  <c r="V331" i="2"/>
  <c r="U331" i="2"/>
  <c r="E331" i="2"/>
  <c r="AB330" i="2"/>
  <c r="AA330" i="2"/>
  <c r="Z330" i="2"/>
  <c r="Y330" i="2"/>
  <c r="X330" i="2"/>
  <c r="W330" i="2"/>
  <c r="V330" i="2"/>
  <c r="U330" i="2"/>
  <c r="E330" i="2"/>
  <c r="AB329" i="2"/>
  <c r="AA329" i="2"/>
  <c r="Z329" i="2"/>
  <c r="Y329" i="2"/>
  <c r="X329" i="2"/>
  <c r="W329" i="2"/>
  <c r="V329" i="2"/>
  <c r="U329" i="2"/>
  <c r="E329" i="2"/>
  <c r="AB328" i="2"/>
  <c r="AA328" i="2"/>
  <c r="Z328" i="2"/>
  <c r="Y328" i="2"/>
  <c r="X328" i="2"/>
  <c r="W328" i="2"/>
  <c r="V328" i="2"/>
  <c r="U328" i="2"/>
  <c r="E328" i="2"/>
  <c r="AB327" i="2"/>
  <c r="AA327" i="2"/>
  <c r="Z327" i="2"/>
  <c r="Y327" i="2"/>
  <c r="X327" i="2"/>
  <c r="W327" i="2"/>
  <c r="V327" i="2"/>
  <c r="U327" i="2"/>
  <c r="E327" i="2"/>
  <c r="AB326" i="2"/>
  <c r="AA326" i="2"/>
  <c r="Z326" i="2"/>
  <c r="Y326" i="2"/>
  <c r="X326" i="2"/>
  <c r="W326" i="2"/>
  <c r="V326" i="2"/>
  <c r="U326" i="2"/>
  <c r="E326" i="2"/>
  <c r="AB325" i="2"/>
  <c r="AA325" i="2"/>
  <c r="Z325" i="2"/>
  <c r="Y325" i="2"/>
  <c r="X325" i="2"/>
  <c r="W325" i="2"/>
  <c r="V325" i="2"/>
  <c r="U325" i="2"/>
  <c r="E325" i="2"/>
  <c r="AB324" i="2"/>
  <c r="AA324" i="2"/>
  <c r="Z324" i="2"/>
  <c r="Y324" i="2"/>
  <c r="X324" i="2"/>
  <c r="W324" i="2"/>
  <c r="V324" i="2"/>
  <c r="U324" i="2"/>
  <c r="E324" i="2"/>
  <c r="AB323" i="2"/>
  <c r="AA323" i="2"/>
  <c r="Z323" i="2"/>
  <c r="Y323" i="2"/>
  <c r="X323" i="2"/>
  <c r="W323" i="2"/>
  <c r="V323" i="2"/>
  <c r="U323" i="2"/>
  <c r="E323" i="2"/>
  <c r="AB322" i="2"/>
  <c r="AA322" i="2"/>
  <c r="Z322" i="2"/>
  <c r="Y322" i="2"/>
  <c r="X322" i="2"/>
  <c r="W322" i="2"/>
  <c r="V322" i="2"/>
  <c r="U322" i="2"/>
  <c r="E322" i="2"/>
  <c r="AB321" i="2"/>
  <c r="AA321" i="2"/>
  <c r="Z321" i="2"/>
  <c r="Y321" i="2"/>
  <c r="X321" i="2"/>
  <c r="W321" i="2"/>
  <c r="V321" i="2"/>
  <c r="U321" i="2"/>
  <c r="E321" i="2"/>
  <c r="AB320" i="2"/>
  <c r="AA320" i="2"/>
  <c r="Z320" i="2"/>
  <c r="Y320" i="2"/>
  <c r="X320" i="2"/>
  <c r="W320" i="2"/>
  <c r="V320" i="2"/>
  <c r="U320" i="2"/>
  <c r="E320" i="2"/>
  <c r="AB319" i="2"/>
  <c r="AA319" i="2"/>
  <c r="Z319" i="2"/>
  <c r="Y319" i="2"/>
  <c r="X319" i="2"/>
  <c r="W319" i="2"/>
  <c r="V319" i="2"/>
  <c r="U319" i="2"/>
  <c r="E319" i="2"/>
  <c r="AB318" i="2"/>
  <c r="AA318" i="2"/>
  <c r="Z318" i="2"/>
  <c r="Y318" i="2"/>
  <c r="X318" i="2"/>
  <c r="W318" i="2"/>
  <c r="V318" i="2"/>
  <c r="U318" i="2"/>
  <c r="E318" i="2"/>
  <c r="AB317" i="2"/>
  <c r="AA317" i="2"/>
  <c r="Z317" i="2"/>
  <c r="Y317" i="2"/>
  <c r="X317" i="2"/>
  <c r="W317" i="2"/>
  <c r="V317" i="2"/>
  <c r="U317" i="2"/>
  <c r="E317" i="2"/>
  <c r="AB316" i="2"/>
  <c r="AA316" i="2"/>
  <c r="Z316" i="2"/>
  <c r="Y316" i="2"/>
  <c r="X316" i="2"/>
  <c r="W316" i="2"/>
  <c r="V316" i="2"/>
  <c r="U316" i="2"/>
  <c r="E316" i="2"/>
  <c r="AB315" i="2"/>
  <c r="AA315" i="2"/>
  <c r="Z315" i="2"/>
  <c r="Y315" i="2"/>
  <c r="X315" i="2"/>
  <c r="W315" i="2"/>
  <c r="V315" i="2"/>
  <c r="U315" i="2"/>
  <c r="E315" i="2"/>
  <c r="AB314" i="2"/>
  <c r="AA314" i="2"/>
  <c r="Z314" i="2"/>
  <c r="Y314" i="2"/>
  <c r="X314" i="2"/>
  <c r="W314" i="2"/>
  <c r="V314" i="2"/>
  <c r="U314" i="2"/>
  <c r="E314" i="2"/>
  <c r="AB313" i="2"/>
  <c r="AA313" i="2"/>
  <c r="Z313" i="2"/>
  <c r="Y313" i="2"/>
  <c r="X313" i="2"/>
  <c r="W313" i="2"/>
  <c r="V313" i="2"/>
  <c r="U313" i="2"/>
  <c r="E313" i="2"/>
  <c r="AB312" i="2"/>
  <c r="AA312" i="2"/>
  <c r="Z312" i="2"/>
  <c r="Y312" i="2"/>
  <c r="X312" i="2"/>
  <c r="W312" i="2"/>
  <c r="V312" i="2"/>
  <c r="U312" i="2"/>
  <c r="E312" i="2"/>
  <c r="AB311" i="2"/>
  <c r="AA311" i="2"/>
  <c r="Z311" i="2"/>
  <c r="Y311" i="2"/>
  <c r="X311" i="2"/>
  <c r="W311" i="2"/>
  <c r="V311" i="2"/>
  <c r="U311" i="2"/>
  <c r="E311" i="2"/>
  <c r="AB310" i="2"/>
  <c r="AA310" i="2"/>
  <c r="Z310" i="2"/>
  <c r="Y310" i="2"/>
  <c r="X310" i="2"/>
  <c r="W310" i="2"/>
  <c r="V310" i="2"/>
  <c r="U310" i="2"/>
  <c r="E310" i="2"/>
  <c r="AB309" i="2"/>
  <c r="AA309" i="2"/>
  <c r="Z309" i="2"/>
  <c r="Y309" i="2"/>
  <c r="X309" i="2"/>
  <c r="W309" i="2"/>
  <c r="V309" i="2"/>
  <c r="U309" i="2"/>
  <c r="E309" i="2"/>
  <c r="AB308" i="2"/>
  <c r="AA308" i="2"/>
  <c r="Z308" i="2"/>
  <c r="Y308" i="2"/>
  <c r="X308" i="2"/>
  <c r="W308" i="2"/>
  <c r="V308" i="2"/>
  <c r="U308" i="2"/>
  <c r="E308" i="2"/>
  <c r="AB307" i="2"/>
  <c r="AA307" i="2"/>
  <c r="Z307" i="2"/>
  <c r="Y307" i="2"/>
  <c r="X307" i="2"/>
  <c r="W307" i="2"/>
  <c r="V307" i="2"/>
  <c r="U307" i="2"/>
  <c r="E307" i="2"/>
  <c r="AB306" i="2"/>
  <c r="AA306" i="2"/>
  <c r="Z306" i="2"/>
  <c r="Y306" i="2"/>
  <c r="X306" i="2"/>
  <c r="W306" i="2"/>
  <c r="V306" i="2"/>
  <c r="U306" i="2"/>
  <c r="E306" i="2"/>
  <c r="AB305" i="2"/>
  <c r="AA305" i="2"/>
  <c r="Z305" i="2"/>
  <c r="Y305" i="2"/>
  <c r="X305" i="2"/>
  <c r="W305" i="2"/>
  <c r="V305" i="2"/>
  <c r="U305" i="2"/>
  <c r="E305" i="2"/>
  <c r="AB304" i="2"/>
  <c r="AA304" i="2"/>
  <c r="Z304" i="2"/>
  <c r="Y304" i="2"/>
  <c r="X304" i="2"/>
  <c r="W304" i="2"/>
  <c r="V304" i="2"/>
  <c r="U304" i="2"/>
  <c r="E304" i="2"/>
  <c r="AB303" i="2"/>
  <c r="AA303" i="2"/>
  <c r="Z303" i="2"/>
  <c r="Y303" i="2"/>
  <c r="X303" i="2"/>
  <c r="W303" i="2"/>
  <c r="V303" i="2"/>
  <c r="U303" i="2"/>
  <c r="E303" i="2"/>
  <c r="AB302" i="2"/>
  <c r="AA302" i="2"/>
  <c r="Z302" i="2"/>
  <c r="Y302" i="2"/>
  <c r="X302" i="2"/>
  <c r="W302" i="2"/>
  <c r="V302" i="2"/>
  <c r="U302" i="2"/>
  <c r="E302" i="2"/>
  <c r="AB301" i="2"/>
  <c r="AA301" i="2"/>
  <c r="Z301" i="2"/>
  <c r="Y301" i="2"/>
  <c r="X301" i="2"/>
  <c r="W301" i="2"/>
  <c r="V301" i="2"/>
  <c r="U301" i="2"/>
  <c r="E301" i="2"/>
  <c r="AB300" i="2"/>
  <c r="AA300" i="2"/>
  <c r="Z300" i="2"/>
  <c r="Y300" i="2"/>
  <c r="X300" i="2"/>
  <c r="W300" i="2"/>
  <c r="V300" i="2"/>
  <c r="U300" i="2"/>
  <c r="E300" i="2"/>
  <c r="AB299" i="2"/>
  <c r="AA299" i="2"/>
  <c r="Z299" i="2"/>
  <c r="Y299" i="2"/>
  <c r="X299" i="2"/>
  <c r="W299" i="2"/>
  <c r="V299" i="2"/>
  <c r="U299" i="2"/>
  <c r="E299" i="2"/>
  <c r="AB298" i="2"/>
  <c r="AA298" i="2"/>
  <c r="Z298" i="2"/>
  <c r="Y298" i="2"/>
  <c r="X298" i="2"/>
  <c r="W298" i="2"/>
  <c r="V298" i="2"/>
  <c r="U298" i="2"/>
  <c r="E298" i="2"/>
  <c r="AB297" i="2"/>
  <c r="AA297" i="2"/>
  <c r="Z297" i="2"/>
  <c r="Y297" i="2"/>
  <c r="X297" i="2"/>
  <c r="W297" i="2"/>
  <c r="V297" i="2"/>
  <c r="U297" i="2"/>
  <c r="E297" i="2"/>
  <c r="AB296" i="2"/>
  <c r="AA296" i="2"/>
  <c r="Z296" i="2"/>
  <c r="Y296" i="2"/>
  <c r="X296" i="2"/>
  <c r="W296" i="2"/>
  <c r="V296" i="2"/>
  <c r="U296" i="2"/>
  <c r="E296" i="2"/>
  <c r="AB295" i="2"/>
  <c r="AA295" i="2"/>
  <c r="Z295" i="2"/>
  <c r="Y295" i="2"/>
  <c r="X295" i="2"/>
  <c r="W295" i="2"/>
  <c r="V295" i="2"/>
  <c r="U295" i="2"/>
  <c r="E295" i="2"/>
  <c r="AB294" i="2"/>
  <c r="AA294" i="2"/>
  <c r="Z294" i="2"/>
  <c r="Y294" i="2"/>
  <c r="X294" i="2"/>
  <c r="W294" i="2"/>
  <c r="V294" i="2"/>
  <c r="U294" i="2"/>
  <c r="E294" i="2"/>
  <c r="AB293" i="2"/>
  <c r="AA293" i="2"/>
  <c r="Z293" i="2"/>
  <c r="Y293" i="2"/>
  <c r="X293" i="2"/>
  <c r="W293" i="2"/>
  <c r="V293" i="2"/>
  <c r="U293" i="2"/>
  <c r="E293" i="2"/>
  <c r="AB292" i="2"/>
  <c r="AA292" i="2"/>
  <c r="Z292" i="2"/>
  <c r="Y292" i="2"/>
  <c r="X292" i="2"/>
  <c r="W292" i="2"/>
  <c r="V292" i="2"/>
  <c r="U292" i="2"/>
  <c r="E292" i="2"/>
  <c r="AB291" i="2"/>
  <c r="AA291" i="2"/>
  <c r="Z291" i="2"/>
  <c r="Y291" i="2"/>
  <c r="X291" i="2"/>
  <c r="W291" i="2"/>
  <c r="V291" i="2"/>
  <c r="U291" i="2"/>
  <c r="E291" i="2"/>
  <c r="AB290" i="2"/>
  <c r="AA290" i="2"/>
  <c r="Z290" i="2"/>
  <c r="Y290" i="2"/>
  <c r="X290" i="2"/>
  <c r="W290" i="2"/>
  <c r="V290" i="2"/>
  <c r="U290" i="2"/>
  <c r="E290" i="2"/>
  <c r="AB289" i="2"/>
  <c r="AA289" i="2"/>
  <c r="Z289" i="2"/>
  <c r="Y289" i="2"/>
  <c r="X289" i="2"/>
  <c r="W289" i="2"/>
  <c r="V289" i="2"/>
  <c r="U289" i="2"/>
  <c r="E289" i="2"/>
  <c r="AB288" i="2"/>
  <c r="AA288" i="2"/>
  <c r="Z288" i="2"/>
  <c r="Y288" i="2"/>
  <c r="X288" i="2"/>
  <c r="W288" i="2"/>
  <c r="V288" i="2"/>
  <c r="U288" i="2"/>
  <c r="E288" i="2"/>
  <c r="AB287" i="2"/>
  <c r="AA287" i="2"/>
  <c r="Z287" i="2"/>
  <c r="Y287" i="2"/>
  <c r="X287" i="2"/>
  <c r="W287" i="2"/>
  <c r="V287" i="2"/>
  <c r="U287" i="2"/>
  <c r="E287" i="2"/>
  <c r="AB286" i="2"/>
  <c r="AA286" i="2"/>
  <c r="Z286" i="2"/>
  <c r="Y286" i="2"/>
  <c r="X286" i="2"/>
  <c r="W286" i="2"/>
  <c r="V286" i="2"/>
  <c r="U286" i="2"/>
  <c r="E286" i="2"/>
  <c r="AB285" i="2"/>
  <c r="AA285" i="2"/>
  <c r="Z285" i="2"/>
  <c r="Y285" i="2"/>
  <c r="X285" i="2"/>
  <c r="W285" i="2"/>
  <c r="V285" i="2"/>
  <c r="U285" i="2"/>
  <c r="E285" i="2"/>
  <c r="AB284" i="2"/>
  <c r="AA284" i="2"/>
  <c r="Z284" i="2"/>
  <c r="Y284" i="2"/>
  <c r="X284" i="2"/>
  <c r="W284" i="2"/>
  <c r="V284" i="2"/>
  <c r="U284" i="2"/>
  <c r="E284" i="2"/>
  <c r="AB283" i="2"/>
  <c r="AA283" i="2"/>
  <c r="Z283" i="2"/>
  <c r="Y283" i="2"/>
  <c r="X283" i="2"/>
  <c r="W283" i="2"/>
  <c r="V283" i="2"/>
  <c r="U283" i="2"/>
  <c r="E283" i="2"/>
  <c r="AB282" i="2"/>
  <c r="AA282" i="2"/>
  <c r="Z282" i="2"/>
  <c r="Y282" i="2"/>
  <c r="X282" i="2"/>
  <c r="W282" i="2"/>
  <c r="V282" i="2"/>
  <c r="U282" i="2"/>
  <c r="E282" i="2"/>
  <c r="AB281" i="2"/>
  <c r="AA281" i="2"/>
  <c r="Z281" i="2"/>
  <c r="Y281" i="2"/>
  <c r="X281" i="2"/>
  <c r="W281" i="2"/>
  <c r="V281" i="2"/>
  <c r="U281" i="2"/>
  <c r="E281" i="2"/>
  <c r="AB280" i="2"/>
  <c r="AA280" i="2"/>
  <c r="Z280" i="2"/>
  <c r="Y280" i="2"/>
  <c r="X280" i="2"/>
  <c r="W280" i="2"/>
  <c r="V280" i="2"/>
  <c r="U280" i="2"/>
  <c r="E280" i="2"/>
  <c r="AB279" i="2"/>
  <c r="AA279" i="2"/>
  <c r="Z279" i="2"/>
  <c r="Y279" i="2"/>
  <c r="X279" i="2"/>
  <c r="W279" i="2"/>
  <c r="V279" i="2"/>
  <c r="U279" i="2"/>
  <c r="E279" i="2"/>
  <c r="AB278" i="2"/>
  <c r="AA278" i="2"/>
  <c r="Z278" i="2"/>
  <c r="Y278" i="2"/>
  <c r="X278" i="2"/>
  <c r="W278" i="2"/>
  <c r="V278" i="2"/>
  <c r="U278" i="2"/>
  <c r="E278" i="2"/>
  <c r="AB277" i="2"/>
  <c r="AA277" i="2"/>
  <c r="Z277" i="2"/>
  <c r="Y277" i="2"/>
  <c r="X277" i="2"/>
  <c r="W277" i="2"/>
  <c r="V277" i="2"/>
  <c r="U277" i="2"/>
  <c r="E277" i="2"/>
  <c r="AB276" i="2"/>
  <c r="AA276" i="2"/>
  <c r="Z276" i="2"/>
  <c r="Y276" i="2"/>
  <c r="X276" i="2"/>
  <c r="W276" i="2"/>
  <c r="V276" i="2"/>
  <c r="U276" i="2"/>
  <c r="E276" i="2"/>
  <c r="AB275" i="2"/>
  <c r="AA275" i="2"/>
  <c r="Z275" i="2"/>
  <c r="Y275" i="2"/>
  <c r="X275" i="2"/>
  <c r="W275" i="2"/>
  <c r="V275" i="2"/>
  <c r="U275" i="2"/>
  <c r="E275" i="2"/>
  <c r="AB274" i="2"/>
  <c r="AA274" i="2"/>
  <c r="Z274" i="2"/>
  <c r="Y274" i="2"/>
  <c r="X274" i="2"/>
  <c r="W274" i="2"/>
  <c r="V274" i="2"/>
  <c r="U274" i="2"/>
  <c r="E274" i="2"/>
  <c r="AB273" i="2"/>
  <c r="AA273" i="2"/>
  <c r="Z273" i="2"/>
  <c r="Y273" i="2"/>
  <c r="X273" i="2"/>
  <c r="W273" i="2"/>
  <c r="V273" i="2"/>
  <c r="U273" i="2"/>
  <c r="E273" i="2"/>
  <c r="AB272" i="2"/>
  <c r="AA272" i="2"/>
  <c r="Z272" i="2"/>
  <c r="Y272" i="2"/>
  <c r="X272" i="2"/>
  <c r="W272" i="2"/>
  <c r="V272" i="2"/>
  <c r="U272" i="2"/>
  <c r="E272" i="2"/>
  <c r="AB271" i="2"/>
  <c r="AA271" i="2"/>
  <c r="Z271" i="2"/>
  <c r="Y271" i="2"/>
  <c r="X271" i="2"/>
  <c r="W271" i="2"/>
  <c r="V271" i="2"/>
  <c r="U271" i="2"/>
  <c r="E271" i="2"/>
  <c r="AB270" i="2"/>
  <c r="AA270" i="2"/>
  <c r="Z270" i="2"/>
  <c r="Y270" i="2"/>
  <c r="X270" i="2"/>
  <c r="W270" i="2"/>
  <c r="V270" i="2"/>
  <c r="U270" i="2"/>
  <c r="E270" i="2"/>
  <c r="AB269" i="2"/>
  <c r="AA269" i="2"/>
  <c r="Z269" i="2"/>
  <c r="Y269" i="2"/>
  <c r="X269" i="2"/>
  <c r="W269" i="2"/>
  <c r="V269" i="2"/>
  <c r="U269" i="2"/>
  <c r="E269" i="2"/>
  <c r="AB268" i="2"/>
  <c r="AA268" i="2"/>
  <c r="Z268" i="2"/>
  <c r="Y268" i="2"/>
  <c r="X268" i="2"/>
  <c r="W268" i="2"/>
  <c r="V268" i="2"/>
  <c r="U268" i="2"/>
  <c r="E268" i="2"/>
  <c r="AB267" i="2"/>
  <c r="AA267" i="2"/>
  <c r="Z267" i="2"/>
  <c r="Y267" i="2"/>
  <c r="X267" i="2"/>
  <c r="W267" i="2"/>
  <c r="V267" i="2"/>
  <c r="U267" i="2"/>
  <c r="E267" i="2"/>
  <c r="AB266" i="2"/>
  <c r="AA266" i="2"/>
  <c r="Z266" i="2"/>
  <c r="Y266" i="2"/>
  <c r="X266" i="2"/>
  <c r="W266" i="2"/>
  <c r="V266" i="2"/>
  <c r="U266" i="2"/>
  <c r="E266" i="2"/>
  <c r="AB265" i="2"/>
  <c r="AA265" i="2"/>
  <c r="Z265" i="2"/>
  <c r="Y265" i="2"/>
  <c r="X265" i="2"/>
  <c r="W265" i="2"/>
  <c r="V265" i="2"/>
  <c r="U265" i="2"/>
  <c r="E265" i="2"/>
  <c r="AB264" i="2"/>
  <c r="AA264" i="2"/>
  <c r="Z264" i="2"/>
  <c r="Y264" i="2"/>
  <c r="X264" i="2"/>
  <c r="W264" i="2"/>
  <c r="V264" i="2"/>
  <c r="U264" i="2"/>
  <c r="E264" i="2"/>
  <c r="AB263" i="2"/>
  <c r="AA263" i="2"/>
  <c r="Z263" i="2"/>
  <c r="Y263" i="2"/>
  <c r="X263" i="2"/>
  <c r="W263" i="2"/>
  <c r="V263" i="2"/>
  <c r="U263" i="2"/>
  <c r="E263" i="2"/>
  <c r="AB262" i="2"/>
  <c r="AA262" i="2"/>
  <c r="Z262" i="2"/>
  <c r="Y262" i="2"/>
  <c r="X262" i="2"/>
  <c r="W262" i="2"/>
  <c r="V262" i="2"/>
  <c r="U262" i="2"/>
  <c r="E262" i="2"/>
  <c r="AB261" i="2"/>
  <c r="AA261" i="2"/>
  <c r="Z261" i="2"/>
  <c r="Y261" i="2"/>
  <c r="X261" i="2"/>
  <c r="W261" i="2"/>
  <c r="V261" i="2"/>
  <c r="U261" i="2"/>
  <c r="E261" i="2"/>
  <c r="AB260" i="2"/>
  <c r="AA260" i="2"/>
  <c r="Z260" i="2"/>
  <c r="Y260" i="2"/>
  <c r="X260" i="2"/>
  <c r="W260" i="2"/>
  <c r="V260" i="2"/>
  <c r="U260" i="2"/>
  <c r="E260" i="2"/>
  <c r="AB259" i="2"/>
  <c r="AA259" i="2"/>
  <c r="Z259" i="2"/>
  <c r="Y259" i="2"/>
  <c r="X259" i="2"/>
  <c r="W259" i="2"/>
  <c r="V259" i="2"/>
  <c r="U259" i="2"/>
  <c r="E259" i="2"/>
  <c r="AB258" i="2"/>
  <c r="AA258" i="2"/>
  <c r="Z258" i="2"/>
  <c r="Y258" i="2"/>
  <c r="X258" i="2"/>
  <c r="W258" i="2"/>
  <c r="V258" i="2"/>
  <c r="U258" i="2"/>
  <c r="E258" i="2"/>
  <c r="AB257" i="2"/>
  <c r="AA257" i="2"/>
  <c r="Z257" i="2"/>
  <c r="Y257" i="2"/>
  <c r="X257" i="2"/>
  <c r="W257" i="2"/>
  <c r="V257" i="2"/>
  <c r="U257" i="2"/>
  <c r="E257" i="2"/>
  <c r="AB256" i="2"/>
  <c r="AA256" i="2"/>
  <c r="Z256" i="2"/>
  <c r="Y256" i="2"/>
  <c r="X256" i="2"/>
  <c r="W256" i="2"/>
  <c r="V256" i="2"/>
  <c r="U256" i="2"/>
  <c r="E256" i="2"/>
  <c r="AB255" i="2"/>
  <c r="AA255" i="2"/>
  <c r="Z255" i="2"/>
  <c r="Y255" i="2"/>
  <c r="X255" i="2"/>
  <c r="W255" i="2"/>
  <c r="V255" i="2"/>
  <c r="U255" i="2"/>
  <c r="E255" i="2"/>
  <c r="AB254" i="2"/>
  <c r="AA254" i="2"/>
  <c r="Z254" i="2"/>
  <c r="Y254" i="2"/>
  <c r="X254" i="2"/>
  <c r="W254" i="2"/>
  <c r="V254" i="2"/>
  <c r="U254" i="2"/>
  <c r="E254" i="2"/>
  <c r="AB253" i="2"/>
  <c r="AA253" i="2"/>
  <c r="Z253" i="2"/>
  <c r="Y253" i="2"/>
  <c r="X253" i="2"/>
  <c r="W253" i="2"/>
  <c r="V253" i="2"/>
  <c r="U253" i="2"/>
  <c r="E253" i="2"/>
  <c r="AB252" i="2"/>
  <c r="AA252" i="2"/>
  <c r="Z252" i="2"/>
  <c r="Y252" i="2"/>
  <c r="X252" i="2"/>
  <c r="W252" i="2"/>
  <c r="V252" i="2"/>
  <c r="U252" i="2"/>
  <c r="E252" i="2"/>
  <c r="AB251" i="2"/>
  <c r="AA251" i="2"/>
  <c r="Z251" i="2"/>
  <c r="Y251" i="2"/>
  <c r="X251" i="2"/>
  <c r="W251" i="2"/>
  <c r="V251" i="2"/>
  <c r="U251" i="2"/>
  <c r="E251" i="2"/>
  <c r="AB250" i="2"/>
  <c r="AA250" i="2"/>
  <c r="Z250" i="2"/>
  <c r="Y250" i="2"/>
  <c r="X250" i="2"/>
  <c r="W250" i="2"/>
  <c r="V250" i="2"/>
  <c r="U250" i="2"/>
  <c r="E250" i="2"/>
  <c r="AB249" i="2"/>
  <c r="AA249" i="2"/>
  <c r="Z249" i="2"/>
  <c r="Y249" i="2"/>
  <c r="X249" i="2"/>
  <c r="W249" i="2"/>
  <c r="V249" i="2"/>
  <c r="U249" i="2"/>
  <c r="E249" i="2"/>
  <c r="AB248" i="2"/>
  <c r="AA248" i="2"/>
  <c r="Z248" i="2"/>
  <c r="Y248" i="2"/>
  <c r="X248" i="2"/>
  <c r="W248" i="2"/>
  <c r="V248" i="2"/>
  <c r="U248" i="2"/>
  <c r="E248" i="2"/>
  <c r="AB247" i="2"/>
  <c r="AA247" i="2"/>
  <c r="Z247" i="2"/>
  <c r="Y247" i="2"/>
  <c r="X247" i="2"/>
  <c r="W247" i="2"/>
  <c r="V247" i="2"/>
  <c r="U247" i="2"/>
  <c r="E247" i="2"/>
  <c r="AB246" i="2"/>
  <c r="AA246" i="2"/>
  <c r="Z246" i="2"/>
  <c r="Y246" i="2"/>
  <c r="X246" i="2"/>
  <c r="W246" i="2"/>
  <c r="V246" i="2"/>
  <c r="U246" i="2"/>
  <c r="E246" i="2"/>
  <c r="AB245" i="2"/>
  <c r="AA245" i="2"/>
  <c r="Z245" i="2"/>
  <c r="Y245" i="2"/>
  <c r="X245" i="2"/>
  <c r="W245" i="2"/>
  <c r="V245" i="2"/>
  <c r="U245" i="2"/>
  <c r="E245" i="2"/>
  <c r="AB244" i="2"/>
  <c r="AA244" i="2"/>
  <c r="Z244" i="2"/>
  <c r="Y244" i="2"/>
  <c r="X244" i="2"/>
  <c r="W244" i="2"/>
  <c r="V244" i="2"/>
  <c r="U244" i="2"/>
  <c r="E244" i="2"/>
  <c r="AB243" i="2"/>
  <c r="AA243" i="2"/>
  <c r="Z243" i="2"/>
  <c r="Y243" i="2"/>
  <c r="X243" i="2"/>
  <c r="W243" i="2"/>
  <c r="V243" i="2"/>
  <c r="U243" i="2"/>
  <c r="E243" i="2"/>
  <c r="AB242" i="2"/>
  <c r="AA242" i="2"/>
  <c r="Z242" i="2"/>
  <c r="Y242" i="2"/>
  <c r="X242" i="2"/>
  <c r="W242" i="2"/>
  <c r="V242" i="2"/>
  <c r="U242" i="2"/>
  <c r="E242" i="2"/>
  <c r="AB241" i="2"/>
  <c r="AA241" i="2"/>
  <c r="Z241" i="2"/>
  <c r="Y241" i="2"/>
  <c r="X241" i="2"/>
  <c r="W241" i="2"/>
  <c r="V241" i="2"/>
  <c r="U241" i="2"/>
  <c r="E241" i="2"/>
  <c r="AB240" i="2"/>
  <c r="AA240" i="2"/>
  <c r="Z240" i="2"/>
  <c r="Y240" i="2"/>
  <c r="X240" i="2"/>
  <c r="W240" i="2"/>
  <c r="V240" i="2"/>
  <c r="U240" i="2"/>
  <c r="E240" i="2"/>
  <c r="AB239" i="2"/>
  <c r="AA239" i="2"/>
  <c r="Z239" i="2"/>
  <c r="Y239" i="2"/>
  <c r="X239" i="2"/>
  <c r="W239" i="2"/>
  <c r="V239" i="2"/>
  <c r="U239" i="2"/>
  <c r="E239" i="2"/>
  <c r="AB238" i="2"/>
  <c r="AA238" i="2"/>
  <c r="Z238" i="2"/>
  <c r="Y238" i="2"/>
  <c r="X238" i="2"/>
  <c r="W238" i="2"/>
  <c r="V238" i="2"/>
  <c r="U238" i="2"/>
  <c r="E238" i="2"/>
  <c r="AB237" i="2"/>
  <c r="AA237" i="2"/>
  <c r="Z237" i="2"/>
  <c r="Y237" i="2"/>
  <c r="X237" i="2"/>
  <c r="W237" i="2"/>
  <c r="V237" i="2"/>
  <c r="U237" i="2"/>
  <c r="E237" i="2"/>
  <c r="AB236" i="2"/>
  <c r="AA236" i="2"/>
  <c r="Z236" i="2"/>
  <c r="Y236" i="2"/>
  <c r="X236" i="2"/>
  <c r="W236" i="2"/>
  <c r="V236" i="2"/>
  <c r="U236" i="2"/>
  <c r="E236" i="2"/>
  <c r="AB235" i="2"/>
  <c r="AA235" i="2"/>
  <c r="Z235" i="2"/>
  <c r="Y235" i="2"/>
  <c r="X235" i="2"/>
  <c r="W235" i="2"/>
  <c r="V235" i="2"/>
  <c r="U235" i="2"/>
  <c r="E235" i="2"/>
  <c r="AB234" i="2"/>
  <c r="AA234" i="2"/>
  <c r="Z234" i="2"/>
  <c r="Y234" i="2"/>
  <c r="X234" i="2"/>
  <c r="W234" i="2"/>
  <c r="V234" i="2"/>
  <c r="U234" i="2"/>
  <c r="E234" i="2"/>
  <c r="AB233" i="2"/>
  <c r="AA233" i="2"/>
  <c r="Z233" i="2"/>
  <c r="Y233" i="2"/>
  <c r="X233" i="2"/>
  <c r="W233" i="2"/>
  <c r="V233" i="2"/>
  <c r="U233" i="2"/>
  <c r="E233" i="2"/>
  <c r="AB232" i="2"/>
  <c r="AA232" i="2"/>
  <c r="Z232" i="2"/>
  <c r="Y232" i="2"/>
  <c r="X232" i="2"/>
  <c r="W232" i="2"/>
  <c r="V232" i="2"/>
  <c r="U232" i="2"/>
  <c r="E232" i="2"/>
  <c r="AB231" i="2"/>
  <c r="AA231" i="2"/>
  <c r="Z231" i="2"/>
  <c r="Y231" i="2"/>
  <c r="X231" i="2"/>
  <c r="W231" i="2"/>
  <c r="V231" i="2"/>
  <c r="U231" i="2"/>
  <c r="E231" i="2"/>
  <c r="AB230" i="2"/>
  <c r="AA230" i="2"/>
  <c r="Z230" i="2"/>
  <c r="Y230" i="2"/>
  <c r="X230" i="2"/>
  <c r="W230" i="2"/>
  <c r="V230" i="2"/>
  <c r="U230" i="2"/>
  <c r="E230" i="2"/>
  <c r="AB229" i="2"/>
  <c r="AA229" i="2"/>
  <c r="Z229" i="2"/>
  <c r="Y229" i="2"/>
  <c r="X229" i="2"/>
  <c r="W229" i="2"/>
  <c r="V229" i="2"/>
  <c r="U229" i="2"/>
  <c r="E229" i="2"/>
  <c r="AB228" i="2"/>
  <c r="AA228" i="2"/>
  <c r="Z228" i="2"/>
  <c r="Y228" i="2"/>
  <c r="X228" i="2"/>
  <c r="W228" i="2"/>
  <c r="V228" i="2"/>
  <c r="U228" i="2"/>
  <c r="E228" i="2"/>
  <c r="AB227" i="2"/>
  <c r="AA227" i="2"/>
  <c r="Z227" i="2"/>
  <c r="Y227" i="2"/>
  <c r="X227" i="2"/>
  <c r="W227" i="2"/>
  <c r="V227" i="2"/>
  <c r="U227" i="2"/>
  <c r="E227" i="2"/>
  <c r="AB226" i="2"/>
  <c r="AA226" i="2"/>
  <c r="Z226" i="2"/>
  <c r="Y226" i="2"/>
  <c r="X226" i="2"/>
  <c r="W226" i="2"/>
  <c r="V226" i="2"/>
  <c r="U226" i="2"/>
  <c r="E226" i="2"/>
  <c r="AB225" i="2"/>
  <c r="AA225" i="2"/>
  <c r="Z225" i="2"/>
  <c r="Y225" i="2"/>
  <c r="X225" i="2"/>
  <c r="W225" i="2"/>
  <c r="V225" i="2"/>
  <c r="U225" i="2"/>
  <c r="E225" i="2"/>
  <c r="AB224" i="2"/>
  <c r="AA224" i="2"/>
  <c r="Z224" i="2"/>
  <c r="Y224" i="2"/>
  <c r="X224" i="2"/>
  <c r="W224" i="2"/>
  <c r="V224" i="2"/>
  <c r="U224" i="2"/>
  <c r="E224" i="2"/>
  <c r="AB223" i="2"/>
  <c r="AA223" i="2"/>
  <c r="Z223" i="2"/>
  <c r="Y223" i="2"/>
  <c r="X223" i="2"/>
  <c r="W223" i="2"/>
  <c r="V223" i="2"/>
  <c r="U223" i="2"/>
  <c r="E223" i="2"/>
  <c r="AB222" i="2"/>
  <c r="AA222" i="2"/>
  <c r="Z222" i="2"/>
  <c r="Y222" i="2"/>
  <c r="X222" i="2"/>
  <c r="W222" i="2"/>
  <c r="V222" i="2"/>
  <c r="U222" i="2"/>
  <c r="E222" i="2"/>
  <c r="AB221" i="2"/>
  <c r="AA221" i="2"/>
  <c r="Z221" i="2"/>
  <c r="Y221" i="2"/>
  <c r="X221" i="2"/>
  <c r="W221" i="2"/>
  <c r="V221" i="2"/>
  <c r="U221" i="2"/>
  <c r="E221" i="2"/>
  <c r="AB220" i="2"/>
  <c r="AA220" i="2"/>
  <c r="Z220" i="2"/>
  <c r="Y220" i="2"/>
  <c r="X220" i="2"/>
  <c r="W220" i="2"/>
  <c r="V220" i="2"/>
  <c r="U220" i="2"/>
  <c r="E220" i="2"/>
  <c r="AB219" i="2"/>
  <c r="AA219" i="2"/>
  <c r="Z219" i="2"/>
  <c r="Y219" i="2"/>
  <c r="X219" i="2"/>
  <c r="W219" i="2"/>
  <c r="V219" i="2"/>
  <c r="U219" i="2"/>
  <c r="E219" i="2"/>
  <c r="AB218" i="2"/>
  <c r="AA218" i="2"/>
  <c r="Z218" i="2"/>
  <c r="Y218" i="2"/>
  <c r="X218" i="2"/>
  <c r="W218" i="2"/>
  <c r="V218" i="2"/>
  <c r="U218" i="2"/>
  <c r="E218" i="2"/>
  <c r="AB217" i="2"/>
  <c r="AA217" i="2"/>
  <c r="Z217" i="2"/>
  <c r="Y217" i="2"/>
  <c r="X217" i="2"/>
  <c r="W217" i="2"/>
  <c r="V217" i="2"/>
  <c r="U217" i="2"/>
  <c r="E217" i="2"/>
  <c r="AB216" i="2"/>
  <c r="AA216" i="2"/>
  <c r="Z216" i="2"/>
  <c r="Y216" i="2"/>
  <c r="X216" i="2"/>
  <c r="W216" i="2"/>
  <c r="V216" i="2"/>
  <c r="U216" i="2"/>
  <c r="E216" i="2"/>
  <c r="AB215" i="2"/>
  <c r="AA215" i="2"/>
  <c r="Z215" i="2"/>
  <c r="Y215" i="2"/>
  <c r="X215" i="2"/>
  <c r="W215" i="2"/>
  <c r="V215" i="2"/>
  <c r="U215" i="2"/>
  <c r="E215" i="2"/>
  <c r="AB214" i="2"/>
  <c r="AA214" i="2"/>
  <c r="Z214" i="2"/>
  <c r="Y214" i="2"/>
  <c r="X214" i="2"/>
  <c r="W214" i="2"/>
  <c r="V214" i="2"/>
  <c r="U214" i="2"/>
  <c r="E214" i="2"/>
  <c r="AB213" i="2"/>
  <c r="AA213" i="2"/>
  <c r="Z213" i="2"/>
  <c r="Y213" i="2"/>
  <c r="X213" i="2"/>
  <c r="W213" i="2"/>
  <c r="V213" i="2"/>
  <c r="U213" i="2"/>
  <c r="E213" i="2"/>
  <c r="AB212" i="2"/>
  <c r="AA212" i="2"/>
  <c r="Z212" i="2"/>
  <c r="Y212" i="2"/>
  <c r="X212" i="2"/>
  <c r="W212" i="2"/>
  <c r="V212" i="2"/>
  <c r="U212" i="2"/>
  <c r="E212" i="2"/>
  <c r="AB211" i="2"/>
  <c r="AA211" i="2"/>
  <c r="Z211" i="2"/>
  <c r="Y211" i="2"/>
  <c r="X211" i="2"/>
  <c r="W211" i="2"/>
  <c r="V211" i="2"/>
  <c r="U211" i="2"/>
  <c r="E211" i="2"/>
  <c r="AB210" i="2"/>
  <c r="AA210" i="2"/>
  <c r="Z210" i="2"/>
  <c r="Y210" i="2"/>
  <c r="X210" i="2"/>
  <c r="W210" i="2"/>
  <c r="V210" i="2"/>
  <c r="U210" i="2"/>
  <c r="E210" i="2"/>
  <c r="AB209" i="2"/>
  <c r="AA209" i="2"/>
  <c r="Z209" i="2"/>
  <c r="Y209" i="2"/>
  <c r="X209" i="2"/>
  <c r="W209" i="2"/>
  <c r="V209" i="2"/>
  <c r="U209" i="2"/>
  <c r="E209" i="2"/>
  <c r="AB208" i="2"/>
  <c r="AA208" i="2"/>
  <c r="Z208" i="2"/>
  <c r="Y208" i="2"/>
  <c r="X208" i="2"/>
  <c r="W208" i="2"/>
  <c r="V208" i="2"/>
  <c r="U208" i="2"/>
  <c r="E208" i="2"/>
  <c r="AB207" i="2"/>
  <c r="AA207" i="2"/>
  <c r="Z207" i="2"/>
  <c r="Y207" i="2"/>
  <c r="X207" i="2"/>
  <c r="W207" i="2"/>
  <c r="V207" i="2"/>
  <c r="U207" i="2"/>
  <c r="E207" i="2"/>
  <c r="AB206" i="2"/>
  <c r="AA206" i="2"/>
  <c r="Z206" i="2"/>
  <c r="Y206" i="2"/>
  <c r="X206" i="2"/>
  <c r="W206" i="2"/>
  <c r="V206" i="2"/>
  <c r="U206" i="2"/>
  <c r="E206" i="2"/>
  <c r="AB205" i="2"/>
  <c r="AA205" i="2"/>
  <c r="Z205" i="2"/>
  <c r="Y205" i="2"/>
  <c r="X205" i="2"/>
  <c r="W205" i="2"/>
  <c r="V205" i="2"/>
  <c r="U205" i="2"/>
  <c r="E205" i="2"/>
  <c r="AB204" i="2"/>
  <c r="AA204" i="2"/>
  <c r="Z204" i="2"/>
  <c r="Y204" i="2"/>
  <c r="X204" i="2"/>
  <c r="W204" i="2"/>
  <c r="V204" i="2"/>
  <c r="U204" i="2"/>
  <c r="E204" i="2"/>
  <c r="AB203" i="2"/>
  <c r="AA203" i="2"/>
  <c r="Z203" i="2"/>
  <c r="Y203" i="2"/>
  <c r="X203" i="2"/>
  <c r="W203" i="2"/>
  <c r="V203" i="2"/>
  <c r="U203" i="2"/>
  <c r="E203" i="2"/>
  <c r="AB202" i="2"/>
  <c r="AA202" i="2"/>
  <c r="Z202" i="2"/>
  <c r="Y202" i="2"/>
  <c r="X202" i="2"/>
  <c r="W202" i="2"/>
  <c r="V202" i="2"/>
  <c r="U202" i="2"/>
  <c r="E202" i="2"/>
  <c r="AB201" i="2"/>
  <c r="AA201" i="2"/>
  <c r="Z201" i="2"/>
  <c r="Y201" i="2"/>
  <c r="X201" i="2"/>
  <c r="W201" i="2"/>
  <c r="V201" i="2"/>
  <c r="U201" i="2"/>
  <c r="E201" i="2"/>
  <c r="AB200" i="2"/>
  <c r="AA200" i="2"/>
  <c r="Z200" i="2"/>
  <c r="Y200" i="2"/>
  <c r="X200" i="2"/>
  <c r="W200" i="2"/>
  <c r="V200" i="2"/>
  <c r="U200" i="2"/>
  <c r="E200" i="2"/>
  <c r="AB199" i="2"/>
  <c r="AA199" i="2"/>
  <c r="Z199" i="2"/>
  <c r="Y199" i="2"/>
  <c r="X199" i="2"/>
  <c r="W199" i="2"/>
  <c r="V199" i="2"/>
  <c r="U199" i="2"/>
  <c r="E199" i="2"/>
  <c r="AB198" i="2"/>
  <c r="AA198" i="2"/>
  <c r="Z198" i="2"/>
  <c r="Y198" i="2"/>
  <c r="X198" i="2"/>
  <c r="W198" i="2"/>
  <c r="V198" i="2"/>
  <c r="U198" i="2"/>
  <c r="E198" i="2"/>
  <c r="AB197" i="2"/>
  <c r="AA197" i="2"/>
  <c r="Z197" i="2"/>
  <c r="Y197" i="2"/>
  <c r="X197" i="2"/>
  <c r="W197" i="2"/>
  <c r="V197" i="2"/>
  <c r="U197" i="2"/>
  <c r="E197" i="2"/>
  <c r="AB196" i="2"/>
  <c r="AA196" i="2"/>
  <c r="Z196" i="2"/>
  <c r="Y196" i="2"/>
  <c r="X196" i="2"/>
  <c r="W196" i="2"/>
  <c r="V196" i="2"/>
  <c r="U196" i="2"/>
  <c r="E196" i="2"/>
  <c r="AB195" i="2"/>
  <c r="AA195" i="2"/>
  <c r="Z195" i="2"/>
  <c r="Y195" i="2"/>
  <c r="X195" i="2"/>
  <c r="W195" i="2"/>
  <c r="V195" i="2"/>
  <c r="U195" i="2"/>
  <c r="E195" i="2"/>
  <c r="AB194" i="2"/>
  <c r="AA194" i="2"/>
  <c r="Z194" i="2"/>
  <c r="Y194" i="2"/>
  <c r="X194" i="2"/>
  <c r="W194" i="2"/>
  <c r="V194" i="2"/>
  <c r="U194" i="2"/>
  <c r="E194" i="2"/>
  <c r="AB193" i="2"/>
  <c r="AA193" i="2"/>
  <c r="Z193" i="2"/>
  <c r="Y193" i="2"/>
  <c r="X193" i="2"/>
  <c r="W193" i="2"/>
  <c r="V193" i="2"/>
  <c r="U193" i="2"/>
  <c r="E193" i="2"/>
  <c r="AB192" i="2"/>
  <c r="AA192" i="2"/>
  <c r="Z192" i="2"/>
  <c r="Y192" i="2"/>
  <c r="X192" i="2"/>
  <c r="W192" i="2"/>
  <c r="V192" i="2"/>
  <c r="U192" i="2"/>
  <c r="E192" i="2"/>
  <c r="AB191" i="2"/>
  <c r="AA191" i="2"/>
  <c r="Z191" i="2"/>
  <c r="Y191" i="2"/>
  <c r="X191" i="2"/>
  <c r="W191" i="2"/>
  <c r="V191" i="2"/>
  <c r="U191" i="2"/>
  <c r="E191" i="2"/>
  <c r="AB190" i="2"/>
  <c r="AA190" i="2"/>
  <c r="Z190" i="2"/>
  <c r="Y190" i="2"/>
  <c r="X190" i="2"/>
  <c r="W190" i="2"/>
  <c r="V190" i="2"/>
  <c r="U190" i="2"/>
  <c r="E190" i="2"/>
  <c r="AB189" i="2"/>
  <c r="AA189" i="2"/>
  <c r="Z189" i="2"/>
  <c r="Y189" i="2"/>
  <c r="X189" i="2"/>
  <c r="W189" i="2"/>
  <c r="V189" i="2"/>
  <c r="U189" i="2"/>
  <c r="E189" i="2"/>
  <c r="AB188" i="2"/>
  <c r="AA188" i="2"/>
  <c r="Z188" i="2"/>
  <c r="Y188" i="2"/>
  <c r="X188" i="2"/>
  <c r="W188" i="2"/>
  <c r="V188" i="2"/>
  <c r="U188" i="2"/>
  <c r="E188" i="2"/>
  <c r="AB187" i="2"/>
  <c r="AA187" i="2"/>
  <c r="Z187" i="2"/>
  <c r="Y187" i="2"/>
  <c r="X187" i="2"/>
  <c r="W187" i="2"/>
  <c r="V187" i="2"/>
  <c r="U187" i="2"/>
  <c r="E187" i="2"/>
  <c r="AB186" i="2"/>
  <c r="AA186" i="2"/>
  <c r="Z186" i="2"/>
  <c r="Y186" i="2"/>
  <c r="X186" i="2"/>
  <c r="W186" i="2"/>
  <c r="V186" i="2"/>
  <c r="U186" i="2"/>
  <c r="E186" i="2"/>
  <c r="AB185" i="2"/>
  <c r="AA185" i="2"/>
  <c r="Z185" i="2"/>
  <c r="Y185" i="2"/>
  <c r="X185" i="2"/>
  <c r="W185" i="2"/>
  <c r="V185" i="2"/>
  <c r="U185" i="2"/>
  <c r="E185" i="2"/>
  <c r="AB184" i="2"/>
  <c r="AA184" i="2"/>
  <c r="Z184" i="2"/>
  <c r="Y184" i="2"/>
  <c r="X184" i="2"/>
  <c r="W184" i="2"/>
  <c r="V184" i="2"/>
  <c r="U184" i="2"/>
  <c r="E184" i="2"/>
  <c r="AB183" i="2"/>
  <c r="AA183" i="2"/>
  <c r="Z183" i="2"/>
  <c r="Y183" i="2"/>
  <c r="X183" i="2"/>
  <c r="W183" i="2"/>
  <c r="V183" i="2"/>
  <c r="U183" i="2"/>
  <c r="E183" i="2"/>
  <c r="AB182" i="2"/>
  <c r="AA182" i="2"/>
  <c r="Z182" i="2"/>
  <c r="Y182" i="2"/>
  <c r="X182" i="2"/>
  <c r="W182" i="2"/>
  <c r="V182" i="2"/>
  <c r="U182" i="2"/>
  <c r="E182" i="2"/>
  <c r="AB181" i="2"/>
  <c r="AA181" i="2"/>
  <c r="Z181" i="2"/>
  <c r="Y181" i="2"/>
  <c r="X181" i="2"/>
  <c r="W181" i="2"/>
  <c r="V181" i="2"/>
  <c r="U181" i="2"/>
  <c r="E181" i="2"/>
  <c r="AB180" i="2"/>
  <c r="AA180" i="2"/>
  <c r="Z180" i="2"/>
  <c r="Y180" i="2"/>
  <c r="X180" i="2"/>
  <c r="W180" i="2"/>
  <c r="V180" i="2"/>
  <c r="U180" i="2"/>
  <c r="E180" i="2"/>
  <c r="AB179" i="2"/>
  <c r="AA179" i="2"/>
  <c r="Z179" i="2"/>
  <c r="Y179" i="2"/>
  <c r="X179" i="2"/>
  <c r="W179" i="2"/>
  <c r="V179" i="2"/>
  <c r="U179" i="2"/>
  <c r="E179" i="2"/>
  <c r="AB178" i="2"/>
  <c r="AA178" i="2"/>
  <c r="Z178" i="2"/>
  <c r="Y178" i="2"/>
  <c r="X178" i="2"/>
  <c r="W178" i="2"/>
  <c r="V178" i="2"/>
  <c r="U178" i="2"/>
  <c r="E178" i="2"/>
  <c r="AB177" i="2"/>
  <c r="AA177" i="2"/>
  <c r="Z177" i="2"/>
  <c r="Y177" i="2"/>
  <c r="X177" i="2"/>
  <c r="W177" i="2"/>
  <c r="V177" i="2"/>
  <c r="U177" i="2"/>
  <c r="E177" i="2"/>
  <c r="AB176" i="2"/>
  <c r="AA176" i="2"/>
  <c r="Z176" i="2"/>
  <c r="Y176" i="2"/>
  <c r="X176" i="2"/>
  <c r="W176" i="2"/>
  <c r="V176" i="2"/>
  <c r="U176" i="2"/>
  <c r="E176" i="2"/>
  <c r="AB175" i="2"/>
  <c r="AA175" i="2"/>
  <c r="Z175" i="2"/>
  <c r="Y175" i="2"/>
  <c r="X175" i="2"/>
  <c r="W175" i="2"/>
  <c r="V175" i="2"/>
  <c r="U175" i="2"/>
  <c r="E175" i="2"/>
  <c r="AB174" i="2"/>
  <c r="AA174" i="2"/>
  <c r="Z174" i="2"/>
  <c r="Y174" i="2"/>
  <c r="X174" i="2"/>
  <c r="W174" i="2"/>
  <c r="V174" i="2"/>
  <c r="U174" i="2"/>
  <c r="E174" i="2"/>
  <c r="AB173" i="2"/>
  <c r="AA173" i="2"/>
  <c r="Z173" i="2"/>
  <c r="Y173" i="2"/>
  <c r="X173" i="2"/>
  <c r="W173" i="2"/>
  <c r="V173" i="2"/>
  <c r="U173" i="2"/>
  <c r="E173" i="2"/>
  <c r="AB172" i="2"/>
  <c r="AA172" i="2"/>
  <c r="Z172" i="2"/>
  <c r="Y172" i="2"/>
  <c r="X172" i="2"/>
  <c r="W172" i="2"/>
  <c r="V172" i="2"/>
  <c r="U172" i="2"/>
  <c r="E172" i="2"/>
  <c r="AB171" i="2"/>
  <c r="AA171" i="2"/>
  <c r="Z171" i="2"/>
  <c r="Y171" i="2"/>
  <c r="X171" i="2"/>
  <c r="W171" i="2"/>
  <c r="V171" i="2"/>
  <c r="U171" i="2"/>
  <c r="E171" i="2"/>
  <c r="AB170" i="2"/>
  <c r="AA170" i="2"/>
  <c r="Z170" i="2"/>
  <c r="Y170" i="2"/>
  <c r="X170" i="2"/>
  <c r="W170" i="2"/>
  <c r="V170" i="2"/>
  <c r="U170" i="2"/>
  <c r="E170" i="2"/>
  <c r="AB169" i="2"/>
  <c r="AA169" i="2"/>
  <c r="Z169" i="2"/>
  <c r="Y169" i="2"/>
  <c r="X169" i="2"/>
  <c r="W169" i="2"/>
  <c r="V169" i="2"/>
  <c r="U169" i="2"/>
  <c r="E169" i="2"/>
  <c r="AB168" i="2"/>
  <c r="AA168" i="2"/>
  <c r="Z168" i="2"/>
  <c r="Y168" i="2"/>
  <c r="X168" i="2"/>
  <c r="W168" i="2"/>
  <c r="V168" i="2"/>
  <c r="U168" i="2"/>
  <c r="E168" i="2"/>
  <c r="AB167" i="2"/>
  <c r="AA167" i="2"/>
  <c r="Z167" i="2"/>
  <c r="Y167" i="2"/>
  <c r="X167" i="2"/>
  <c r="W167" i="2"/>
  <c r="V167" i="2"/>
  <c r="U167" i="2"/>
  <c r="E167" i="2"/>
  <c r="AB166" i="2"/>
  <c r="AA166" i="2"/>
  <c r="Z166" i="2"/>
  <c r="Y166" i="2"/>
  <c r="X166" i="2"/>
  <c r="W166" i="2"/>
  <c r="V166" i="2"/>
  <c r="U166" i="2"/>
  <c r="E166" i="2"/>
  <c r="AB165" i="2"/>
  <c r="AA165" i="2"/>
  <c r="Z165" i="2"/>
  <c r="Y165" i="2"/>
  <c r="X165" i="2"/>
  <c r="W165" i="2"/>
  <c r="V165" i="2"/>
  <c r="U165" i="2"/>
  <c r="E165" i="2"/>
  <c r="AB164" i="2"/>
  <c r="AA164" i="2"/>
  <c r="Z164" i="2"/>
  <c r="Y164" i="2"/>
  <c r="X164" i="2"/>
  <c r="W164" i="2"/>
  <c r="V164" i="2"/>
  <c r="U164" i="2"/>
  <c r="E164" i="2"/>
  <c r="AB163" i="2"/>
  <c r="AA163" i="2"/>
  <c r="Z163" i="2"/>
  <c r="Y163" i="2"/>
  <c r="X163" i="2"/>
  <c r="W163" i="2"/>
  <c r="V163" i="2"/>
  <c r="U163" i="2"/>
  <c r="E163" i="2"/>
  <c r="AB162" i="2"/>
  <c r="AA162" i="2"/>
  <c r="Z162" i="2"/>
  <c r="Y162" i="2"/>
  <c r="X162" i="2"/>
  <c r="W162" i="2"/>
  <c r="V162" i="2"/>
  <c r="U162" i="2"/>
  <c r="E162" i="2"/>
  <c r="AB161" i="2"/>
  <c r="AA161" i="2"/>
  <c r="Z161" i="2"/>
  <c r="Y161" i="2"/>
  <c r="X161" i="2"/>
  <c r="W161" i="2"/>
  <c r="V161" i="2"/>
  <c r="U161" i="2"/>
  <c r="E161" i="2"/>
  <c r="AB160" i="2"/>
  <c r="AA160" i="2"/>
  <c r="Z160" i="2"/>
  <c r="Y160" i="2"/>
  <c r="X160" i="2"/>
  <c r="W160" i="2"/>
  <c r="V160" i="2"/>
  <c r="U160" i="2"/>
  <c r="E160" i="2"/>
  <c r="AB159" i="2"/>
  <c r="AA159" i="2"/>
  <c r="Z159" i="2"/>
  <c r="Y159" i="2"/>
  <c r="X159" i="2"/>
  <c r="W159" i="2"/>
  <c r="V159" i="2"/>
  <c r="U159" i="2"/>
  <c r="E159" i="2"/>
  <c r="AB158" i="2"/>
  <c r="AA158" i="2"/>
  <c r="Z158" i="2"/>
  <c r="Y158" i="2"/>
  <c r="X158" i="2"/>
  <c r="W158" i="2"/>
  <c r="V158" i="2"/>
  <c r="U158" i="2"/>
  <c r="E158" i="2"/>
  <c r="AB157" i="2"/>
  <c r="AA157" i="2"/>
  <c r="Z157" i="2"/>
  <c r="Y157" i="2"/>
  <c r="X157" i="2"/>
  <c r="W157" i="2"/>
  <c r="V157" i="2"/>
  <c r="U157" i="2"/>
  <c r="E157" i="2"/>
  <c r="AB156" i="2"/>
  <c r="AA156" i="2"/>
  <c r="Z156" i="2"/>
  <c r="Y156" i="2"/>
  <c r="X156" i="2"/>
  <c r="W156" i="2"/>
  <c r="V156" i="2"/>
  <c r="U156" i="2"/>
  <c r="E156" i="2"/>
  <c r="AB155" i="2"/>
  <c r="AA155" i="2"/>
  <c r="Z155" i="2"/>
  <c r="Y155" i="2"/>
  <c r="X155" i="2"/>
  <c r="W155" i="2"/>
  <c r="V155" i="2"/>
  <c r="U155" i="2"/>
  <c r="E155" i="2"/>
  <c r="AB154" i="2"/>
  <c r="AA154" i="2"/>
  <c r="Z154" i="2"/>
  <c r="Y154" i="2"/>
  <c r="X154" i="2"/>
  <c r="W154" i="2"/>
  <c r="V154" i="2"/>
  <c r="U154" i="2"/>
  <c r="E154" i="2"/>
  <c r="AB153" i="2"/>
  <c r="AA153" i="2"/>
  <c r="Z153" i="2"/>
  <c r="Y153" i="2"/>
  <c r="X153" i="2"/>
  <c r="W153" i="2"/>
  <c r="V153" i="2"/>
  <c r="U153" i="2"/>
  <c r="E153" i="2"/>
  <c r="AB152" i="2"/>
  <c r="AA152" i="2"/>
  <c r="Z152" i="2"/>
  <c r="Y152" i="2"/>
  <c r="X152" i="2"/>
  <c r="W152" i="2"/>
  <c r="V152" i="2"/>
  <c r="U152" i="2"/>
  <c r="E152" i="2"/>
  <c r="AB151" i="2"/>
  <c r="AA151" i="2"/>
  <c r="Z151" i="2"/>
  <c r="Y151" i="2"/>
  <c r="X151" i="2"/>
  <c r="W151" i="2"/>
  <c r="V151" i="2"/>
  <c r="U151" i="2"/>
  <c r="E151" i="2"/>
  <c r="AB150" i="2"/>
  <c r="AA150" i="2"/>
  <c r="Z150" i="2"/>
  <c r="Y150" i="2"/>
  <c r="X150" i="2"/>
  <c r="W150" i="2"/>
  <c r="V150" i="2"/>
  <c r="U150" i="2"/>
  <c r="E150" i="2"/>
  <c r="AB149" i="2"/>
  <c r="AA149" i="2"/>
  <c r="Z149" i="2"/>
  <c r="Y149" i="2"/>
  <c r="X149" i="2"/>
  <c r="W149" i="2"/>
  <c r="V149" i="2"/>
  <c r="U149" i="2"/>
  <c r="E149" i="2"/>
  <c r="AB148" i="2"/>
  <c r="AA148" i="2"/>
  <c r="Z148" i="2"/>
  <c r="Y148" i="2"/>
  <c r="X148" i="2"/>
  <c r="W148" i="2"/>
  <c r="V148" i="2"/>
  <c r="U148" i="2"/>
  <c r="E148" i="2"/>
  <c r="AB147" i="2"/>
  <c r="AA147" i="2"/>
  <c r="Z147" i="2"/>
  <c r="Y147" i="2"/>
  <c r="X147" i="2"/>
  <c r="W147" i="2"/>
  <c r="V147" i="2"/>
  <c r="U147" i="2"/>
  <c r="E147" i="2"/>
  <c r="AB146" i="2"/>
  <c r="AA146" i="2"/>
  <c r="Z146" i="2"/>
  <c r="Y146" i="2"/>
  <c r="X146" i="2"/>
  <c r="W146" i="2"/>
  <c r="V146" i="2"/>
  <c r="U146" i="2"/>
  <c r="E146" i="2"/>
  <c r="AB145" i="2"/>
  <c r="AA145" i="2"/>
  <c r="Z145" i="2"/>
  <c r="Y145" i="2"/>
  <c r="X145" i="2"/>
  <c r="W145" i="2"/>
  <c r="V145" i="2"/>
  <c r="U145" i="2"/>
  <c r="E145" i="2"/>
  <c r="AB144" i="2"/>
  <c r="AA144" i="2"/>
  <c r="Z144" i="2"/>
  <c r="Y144" i="2"/>
  <c r="X144" i="2"/>
  <c r="W144" i="2"/>
  <c r="V144" i="2"/>
  <c r="U144" i="2"/>
  <c r="E144" i="2"/>
  <c r="AB143" i="2"/>
  <c r="AA143" i="2"/>
  <c r="Z143" i="2"/>
  <c r="Y143" i="2"/>
  <c r="X143" i="2"/>
  <c r="W143" i="2"/>
  <c r="V143" i="2"/>
  <c r="U143" i="2"/>
  <c r="E143" i="2"/>
  <c r="AB142" i="2"/>
  <c r="AA142" i="2"/>
  <c r="Z142" i="2"/>
  <c r="Y142" i="2"/>
  <c r="X142" i="2"/>
  <c r="W142" i="2"/>
  <c r="V142" i="2"/>
  <c r="U142" i="2"/>
  <c r="E142" i="2"/>
  <c r="AB141" i="2"/>
  <c r="AA141" i="2"/>
  <c r="Z141" i="2"/>
  <c r="Y141" i="2"/>
  <c r="X141" i="2"/>
  <c r="W141" i="2"/>
  <c r="V141" i="2"/>
  <c r="U141" i="2"/>
  <c r="E141" i="2"/>
  <c r="AB140" i="2"/>
  <c r="AA140" i="2"/>
  <c r="Z140" i="2"/>
  <c r="Y140" i="2"/>
  <c r="X140" i="2"/>
  <c r="W140" i="2"/>
  <c r="V140" i="2"/>
  <c r="U140" i="2"/>
  <c r="E140" i="2"/>
  <c r="AB139" i="2"/>
  <c r="AA139" i="2"/>
  <c r="Z139" i="2"/>
  <c r="Y139" i="2"/>
  <c r="X139" i="2"/>
  <c r="W139" i="2"/>
  <c r="V139" i="2"/>
  <c r="U139" i="2"/>
  <c r="E139" i="2"/>
  <c r="AB138" i="2"/>
  <c r="AA138" i="2"/>
  <c r="Z138" i="2"/>
  <c r="Y138" i="2"/>
  <c r="X138" i="2"/>
  <c r="W138" i="2"/>
  <c r="V138" i="2"/>
  <c r="U138" i="2"/>
  <c r="E138" i="2"/>
  <c r="AB137" i="2"/>
  <c r="AA137" i="2"/>
  <c r="Z137" i="2"/>
  <c r="Y137" i="2"/>
  <c r="X137" i="2"/>
  <c r="W137" i="2"/>
  <c r="V137" i="2"/>
  <c r="U137" i="2"/>
  <c r="E137" i="2"/>
  <c r="AB136" i="2"/>
  <c r="AA136" i="2"/>
  <c r="Z136" i="2"/>
  <c r="Y136" i="2"/>
  <c r="X136" i="2"/>
  <c r="W136" i="2"/>
  <c r="V136" i="2"/>
  <c r="U136" i="2"/>
  <c r="E136" i="2"/>
  <c r="AB135" i="2"/>
  <c r="AA135" i="2"/>
  <c r="Z135" i="2"/>
  <c r="Y135" i="2"/>
  <c r="X135" i="2"/>
  <c r="W135" i="2"/>
  <c r="V135" i="2"/>
  <c r="U135" i="2"/>
  <c r="E135" i="2"/>
  <c r="AB134" i="2"/>
  <c r="AA134" i="2"/>
  <c r="Z134" i="2"/>
  <c r="Y134" i="2"/>
  <c r="X134" i="2"/>
  <c r="W134" i="2"/>
  <c r="V134" i="2"/>
  <c r="U134" i="2"/>
  <c r="E134" i="2"/>
  <c r="AB133" i="2"/>
  <c r="AA133" i="2"/>
  <c r="Z133" i="2"/>
  <c r="Y133" i="2"/>
  <c r="X133" i="2"/>
  <c r="W133" i="2"/>
  <c r="V133" i="2"/>
  <c r="U133" i="2"/>
  <c r="E133" i="2"/>
  <c r="AB132" i="2"/>
  <c r="AA132" i="2"/>
  <c r="Z132" i="2"/>
  <c r="Y132" i="2"/>
  <c r="X132" i="2"/>
  <c r="W132" i="2"/>
  <c r="V132" i="2"/>
  <c r="U132" i="2"/>
  <c r="E132" i="2"/>
  <c r="AB131" i="2"/>
  <c r="AA131" i="2"/>
  <c r="Z131" i="2"/>
  <c r="Y131" i="2"/>
  <c r="X131" i="2"/>
  <c r="W131" i="2"/>
  <c r="V131" i="2"/>
  <c r="U131" i="2"/>
  <c r="E131" i="2"/>
  <c r="AB130" i="2"/>
  <c r="AA130" i="2"/>
  <c r="Z130" i="2"/>
  <c r="Y130" i="2"/>
  <c r="X130" i="2"/>
  <c r="W130" i="2"/>
  <c r="V130" i="2"/>
  <c r="U130" i="2"/>
  <c r="E130" i="2"/>
  <c r="AB129" i="2"/>
  <c r="AA129" i="2"/>
  <c r="Z129" i="2"/>
  <c r="Y129" i="2"/>
  <c r="X129" i="2"/>
  <c r="W129" i="2"/>
  <c r="V129" i="2"/>
  <c r="U129" i="2"/>
  <c r="E129" i="2"/>
  <c r="AB128" i="2"/>
  <c r="AA128" i="2"/>
  <c r="Z128" i="2"/>
  <c r="Y128" i="2"/>
  <c r="X128" i="2"/>
  <c r="W128" i="2"/>
  <c r="V128" i="2"/>
  <c r="U128" i="2"/>
  <c r="E128" i="2"/>
  <c r="AB127" i="2"/>
  <c r="AA127" i="2"/>
  <c r="Z127" i="2"/>
  <c r="Y127" i="2"/>
  <c r="X127" i="2"/>
  <c r="W127" i="2"/>
  <c r="V127" i="2"/>
  <c r="U127" i="2"/>
  <c r="E127" i="2"/>
  <c r="AB126" i="2"/>
  <c r="AA126" i="2"/>
  <c r="Z126" i="2"/>
  <c r="Y126" i="2"/>
  <c r="X126" i="2"/>
  <c r="W126" i="2"/>
  <c r="V126" i="2"/>
  <c r="U126" i="2"/>
  <c r="E126" i="2"/>
  <c r="AB125" i="2"/>
  <c r="AA125" i="2"/>
  <c r="Z125" i="2"/>
  <c r="Y125" i="2"/>
  <c r="X125" i="2"/>
  <c r="W125" i="2"/>
  <c r="V125" i="2"/>
  <c r="U125" i="2"/>
  <c r="E125" i="2"/>
  <c r="AB124" i="2"/>
  <c r="AA124" i="2"/>
  <c r="Z124" i="2"/>
  <c r="Y124" i="2"/>
  <c r="X124" i="2"/>
  <c r="W124" i="2"/>
  <c r="V124" i="2"/>
  <c r="U124" i="2"/>
  <c r="E124" i="2"/>
  <c r="AB123" i="2"/>
  <c r="AA123" i="2"/>
  <c r="Z123" i="2"/>
  <c r="Y123" i="2"/>
  <c r="X123" i="2"/>
  <c r="W123" i="2"/>
  <c r="V123" i="2"/>
  <c r="U123" i="2"/>
  <c r="E123" i="2"/>
  <c r="AB122" i="2"/>
  <c r="AA122" i="2"/>
  <c r="Z122" i="2"/>
  <c r="Y122" i="2"/>
  <c r="X122" i="2"/>
  <c r="W122" i="2"/>
  <c r="V122" i="2"/>
  <c r="U122" i="2"/>
  <c r="E122" i="2"/>
  <c r="AB121" i="2"/>
  <c r="AA121" i="2"/>
  <c r="Z121" i="2"/>
  <c r="Y121" i="2"/>
  <c r="X121" i="2"/>
  <c r="W121" i="2"/>
  <c r="V121" i="2"/>
  <c r="U121" i="2"/>
  <c r="E121" i="2"/>
  <c r="AB120" i="2"/>
  <c r="AA120" i="2"/>
  <c r="Z120" i="2"/>
  <c r="Y120" i="2"/>
  <c r="X120" i="2"/>
  <c r="W120" i="2"/>
  <c r="V120" i="2"/>
  <c r="U120" i="2"/>
  <c r="E120" i="2"/>
  <c r="AB119" i="2"/>
  <c r="AA119" i="2"/>
  <c r="Z119" i="2"/>
  <c r="Y119" i="2"/>
  <c r="X119" i="2"/>
  <c r="W119" i="2"/>
  <c r="V119" i="2"/>
  <c r="U119" i="2"/>
  <c r="E119" i="2"/>
  <c r="AB118" i="2"/>
  <c r="AA118" i="2"/>
  <c r="Z118" i="2"/>
  <c r="Y118" i="2"/>
  <c r="X118" i="2"/>
  <c r="W118" i="2"/>
  <c r="V118" i="2"/>
  <c r="U118" i="2"/>
  <c r="E118" i="2"/>
  <c r="AB117" i="2"/>
  <c r="AA117" i="2"/>
  <c r="Z117" i="2"/>
  <c r="Y117" i="2"/>
  <c r="X117" i="2"/>
  <c r="W117" i="2"/>
  <c r="V117" i="2"/>
  <c r="U117" i="2"/>
  <c r="E117" i="2"/>
  <c r="AB116" i="2"/>
  <c r="AA116" i="2"/>
  <c r="Z116" i="2"/>
  <c r="Y116" i="2"/>
  <c r="X116" i="2"/>
  <c r="W116" i="2"/>
  <c r="V116" i="2"/>
  <c r="U116" i="2"/>
  <c r="E116" i="2"/>
  <c r="AB115" i="2"/>
  <c r="AA115" i="2"/>
  <c r="Z115" i="2"/>
  <c r="Y115" i="2"/>
  <c r="X115" i="2"/>
  <c r="W115" i="2"/>
  <c r="V115" i="2"/>
  <c r="U115" i="2"/>
  <c r="E115" i="2"/>
  <c r="AB114" i="2"/>
  <c r="AA114" i="2"/>
  <c r="Z114" i="2"/>
  <c r="Y114" i="2"/>
  <c r="X114" i="2"/>
  <c r="W114" i="2"/>
  <c r="V114" i="2"/>
  <c r="U114" i="2"/>
  <c r="E114" i="2"/>
  <c r="AB113" i="2"/>
  <c r="AA113" i="2"/>
  <c r="Z113" i="2"/>
  <c r="Y113" i="2"/>
  <c r="X113" i="2"/>
  <c r="W113" i="2"/>
  <c r="V113" i="2"/>
  <c r="U113" i="2"/>
  <c r="E113" i="2"/>
  <c r="AB112" i="2"/>
  <c r="AA112" i="2"/>
  <c r="Z112" i="2"/>
  <c r="Y112" i="2"/>
  <c r="X112" i="2"/>
  <c r="W112" i="2"/>
  <c r="V112" i="2"/>
  <c r="U112" i="2"/>
  <c r="E112" i="2"/>
  <c r="AB111" i="2"/>
  <c r="AA111" i="2"/>
  <c r="Z111" i="2"/>
  <c r="Y111" i="2"/>
  <c r="X111" i="2"/>
  <c r="W111" i="2"/>
  <c r="V111" i="2"/>
  <c r="U111" i="2"/>
  <c r="E111" i="2"/>
  <c r="AB110" i="2"/>
  <c r="AA110" i="2"/>
  <c r="Z110" i="2"/>
  <c r="Y110" i="2"/>
  <c r="X110" i="2"/>
  <c r="W110" i="2"/>
  <c r="V110" i="2"/>
  <c r="U110" i="2"/>
  <c r="E110" i="2"/>
  <c r="AB109" i="2"/>
  <c r="AA109" i="2"/>
  <c r="Z109" i="2"/>
  <c r="Y109" i="2"/>
  <c r="X109" i="2"/>
  <c r="W109" i="2"/>
  <c r="V109" i="2"/>
  <c r="U109" i="2"/>
  <c r="E109" i="2"/>
  <c r="AB108" i="2"/>
  <c r="AA108" i="2"/>
  <c r="Z108" i="2"/>
  <c r="Y108" i="2"/>
  <c r="X108" i="2"/>
  <c r="W108" i="2"/>
  <c r="V108" i="2"/>
  <c r="U108" i="2"/>
  <c r="E108" i="2"/>
  <c r="AB107" i="2"/>
  <c r="AA107" i="2"/>
  <c r="Z107" i="2"/>
  <c r="Y107" i="2"/>
  <c r="X107" i="2"/>
  <c r="W107" i="2"/>
  <c r="V107" i="2"/>
  <c r="U107" i="2"/>
  <c r="E107" i="2"/>
  <c r="AB106" i="2"/>
  <c r="AA106" i="2"/>
  <c r="Z106" i="2"/>
  <c r="Y106" i="2"/>
  <c r="X106" i="2"/>
  <c r="W106" i="2"/>
  <c r="V106" i="2"/>
  <c r="U106" i="2"/>
  <c r="E106" i="2"/>
  <c r="AB105" i="2"/>
  <c r="AA105" i="2"/>
  <c r="Z105" i="2"/>
  <c r="Y105" i="2"/>
  <c r="X105" i="2"/>
  <c r="W105" i="2"/>
  <c r="V105" i="2"/>
  <c r="U105" i="2"/>
  <c r="E105" i="2"/>
  <c r="AB104" i="2"/>
  <c r="AA104" i="2"/>
  <c r="Z104" i="2"/>
  <c r="Y104" i="2"/>
  <c r="X104" i="2"/>
  <c r="W104" i="2"/>
  <c r="V104" i="2"/>
  <c r="U104" i="2"/>
  <c r="E104" i="2"/>
  <c r="AB103" i="2"/>
  <c r="AA103" i="2"/>
  <c r="Z103" i="2"/>
  <c r="Y103" i="2"/>
  <c r="X103" i="2"/>
  <c r="W103" i="2"/>
  <c r="V103" i="2"/>
  <c r="U103" i="2"/>
  <c r="E103" i="2"/>
  <c r="AB102" i="2"/>
  <c r="AA102" i="2"/>
  <c r="Z102" i="2"/>
  <c r="Y102" i="2"/>
  <c r="X102" i="2"/>
  <c r="W102" i="2"/>
  <c r="V102" i="2"/>
  <c r="U102" i="2"/>
  <c r="E102" i="2"/>
  <c r="AB101" i="2"/>
  <c r="AA101" i="2"/>
  <c r="Z101" i="2"/>
  <c r="Y101" i="2"/>
  <c r="X101" i="2"/>
  <c r="W101" i="2"/>
  <c r="V101" i="2"/>
  <c r="U101" i="2"/>
  <c r="E101" i="2"/>
  <c r="AB100" i="2"/>
  <c r="AA100" i="2"/>
  <c r="Z100" i="2"/>
  <c r="Y100" i="2"/>
  <c r="X100" i="2"/>
  <c r="W100" i="2"/>
  <c r="V100" i="2"/>
  <c r="U100" i="2"/>
  <c r="E100" i="2"/>
  <c r="AB99" i="2"/>
  <c r="AA99" i="2"/>
  <c r="Z99" i="2"/>
  <c r="Y99" i="2"/>
  <c r="X99" i="2"/>
  <c r="W99" i="2"/>
  <c r="V99" i="2"/>
  <c r="U99" i="2"/>
  <c r="E99" i="2"/>
  <c r="AB98" i="2"/>
  <c r="AA98" i="2"/>
  <c r="Z98" i="2"/>
  <c r="Y98" i="2"/>
  <c r="X98" i="2"/>
  <c r="W98" i="2"/>
  <c r="V98" i="2"/>
  <c r="U98" i="2"/>
  <c r="E98" i="2"/>
  <c r="AB97" i="2"/>
  <c r="AA97" i="2"/>
  <c r="Z97" i="2"/>
  <c r="Y97" i="2"/>
  <c r="X97" i="2"/>
  <c r="W97" i="2"/>
  <c r="V97" i="2"/>
  <c r="U97" i="2"/>
  <c r="E97" i="2"/>
  <c r="AB96" i="2"/>
  <c r="AA96" i="2"/>
  <c r="Z96" i="2"/>
  <c r="Y96" i="2"/>
  <c r="X96" i="2"/>
  <c r="W96" i="2"/>
  <c r="V96" i="2"/>
  <c r="U96" i="2"/>
  <c r="E96" i="2"/>
  <c r="AB95" i="2"/>
  <c r="AA95" i="2"/>
  <c r="Z95" i="2"/>
  <c r="Y95" i="2"/>
  <c r="X95" i="2"/>
  <c r="W95" i="2"/>
  <c r="V95" i="2"/>
  <c r="U95" i="2"/>
  <c r="E95" i="2"/>
  <c r="AB94" i="2"/>
  <c r="AA94" i="2"/>
  <c r="Z94" i="2"/>
  <c r="Y94" i="2"/>
  <c r="X94" i="2"/>
  <c r="W94" i="2"/>
  <c r="V94" i="2"/>
  <c r="U94" i="2"/>
  <c r="E94" i="2"/>
  <c r="AB93" i="2"/>
  <c r="AA93" i="2"/>
  <c r="Z93" i="2"/>
  <c r="Y93" i="2"/>
  <c r="X93" i="2"/>
  <c r="W93" i="2"/>
  <c r="V93" i="2"/>
  <c r="U93" i="2"/>
  <c r="E93" i="2"/>
  <c r="AB92" i="2"/>
  <c r="AA92" i="2"/>
  <c r="Z92" i="2"/>
  <c r="Y92" i="2"/>
  <c r="X92" i="2"/>
  <c r="W92" i="2"/>
  <c r="V92" i="2"/>
  <c r="U92" i="2"/>
  <c r="E92" i="2"/>
  <c r="AB91" i="2"/>
  <c r="AA91" i="2"/>
  <c r="Z91" i="2"/>
  <c r="Y91" i="2"/>
  <c r="X91" i="2"/>
  <c r="W91" i="2"/>
  <c r="V91" i="2"/>
  <c r="U91" i="2"/>
  <c r="E91" i="2"/>
  <c r="AB90" i="2"/>
  <c r="AA90" i="2"/>
  <c r="Z90" i="2"/>
  <c r="Y90" i="2"/>
  <c r="X90" i="2"/>
  <c r="W90" i="2"/>
  <c r="V90" i="2"/>
  <c r="U90" i="2"/>
  <c r="E90" i="2"/>
  <c r="AB89" i="2"/>
  <c r="AA89" i="2"/>
  <c r="Z89" i="2"/>
  <c r="Y89" i="2"/>
  <c r="X89" i="2"/>
  <c r="W89" i="2"/>
  <c r="V89" i="2"/>
  <c r="U89" i="2"/>
  <c r="E89" i="2"/>
  <c r="AB88" i="2"/>
  <c r="AA88" i="2"/>
  <c r="Z88" i="2"/>
  <c r="Y88" i="2"/>
  <c r="X88" i="2"/>
  <c r="W88" i="2"/>
  <c r="V88" i="2"/>
  <c r="U88" i="2"/>
  <c r="E88" i="2"/>
  <c r="AB87" i="2"/>
  <c r="AA87" i="2"/>
  <c r="Z87" i="2"/>
  <c r="Y87" i="2"/>
  <c r="X87" i="2"/>
  <c r="W87" i="2"/>
  <c r="V87" i="2"/>
  <c r="U87" i="2"/>
  <c r="E87" i="2"/>
  <c r="AB86" i="2"/>
  <c r="AA86" i="2"/>
  <c r="Z86" i="2"/>
  <c r="Y86" i="2"/>
  <c r="X86" i="2"/>
  <c r="W86" i="2"/>
  <c r="V86" i="2"/>
  <c r="U86" i="2"/>
  <c r="E86" i="2"/>
  <c r="AB85" i="2"/>
  <c r="AA85" i="2"/>
  <c r="Z85" i="2"/>
  <c r="Y85" i="2"/>
  <c r="X85" i="2"/>
  <c r="W85" i="2"/>
  <c r="V85" i="2"/>
  <c r="U85" i="2"/>
  <c r="E85" i="2"/>
  <c r="AB84" i="2"/>
  <c r="AA84" i="2"/>
  <c r="Z84" i="2"/>
  <c r="Y84" i="2"/>
  <c r="X84" i="2"/>
  <c r="W84" i="2"/>
  <c r="V84" i="2"/>
  <c r="U84" i="2"/>
  <c r="E84" i="2"/>
  <c r="AB83" i="2"/>
  <c r="AA83" i="2"/>
  <c r="Z83" i="2"/>
  <c r="Y83" i="2"/>
  <c r="X83" i="2"/>
  <c r="W83" i="2"/>
  <c r="V83" i="2"/>
  <c r="U83" i="2"/>
  <c r="E83" i="2"/>
  <c r="AB82" i="2"/>
  <c r="AA82" i="2"/>
  <c r="Z82" i="2"/>
  <c r="Y82" i="2"/>
  <c r="X82" i="2"/>
  <c r="W82" i="2"/>
  <c r="V82" i="2"/>
  <c r="U82" i="2"/>
  <c r="E82" i="2"/>
  <c r="AB81" i="2"/>
  <c r="AA81" i="2"/>
  <c r="Z81" i="2"/>
  <c r="Y81" i="2"/>
  <c r="X81" i="2"/>
  <c r="W81" i="2"/>
  <c r="V81" i="2"/>
  <c r="U81" i="2"/>
  <c r="E81" i="2"/>
  <c r="AB80" i="2"/>
  <c r="AA80" i="2"/>
  <c r="Z80" i="2"/>
  <c r="Y80" i="2"/>
  <c r="X80" i="2"/>
  <c r="W80" i="2"/>
  <c r="V80" i="2"/>
  <c r="U80" i="2"/>
  <c r="E80" i="2"/>
  <c r="AB79" i="2"/>
  <c r="AA79" i="2"/>
  <c r="Z79" i="2"/>
  <c r="Y79" i="2"/>
  <c r="X79" i="2"/>
  <c r="W79" i="2"/>
  <c r="V79" i="2"/>
  <c r="U79" i="2"/>
  <c r="E79" i="2"/>
  <c r="AB78" i="2"/>
  <c r="AA78" i="2"/>
  <c r="Z78" i="2"/>
  <c r="Y78" i="2"/>
  <c r="X78" i="2"/>
  <c r="W78" i="2"/>
  <c r="V78" i="2"/>
  <c r="U78" i="2"/>
  <c r="E78" i="2"/>
  <c r="AB77" i="2"/>
  <c r="AA77" i="2"/>
  <c r="Z77" i="2"/>
  <c r="Y77" i="2"/>
  <c r="X77" i="2"/>
  <c r="W77" i="2"/>
  <c r="V77" i="2"/>
  <c r="U77" i="2"/>
  <c r="E77" i="2"/>
  <c r="AB76" i="2"/>
  <c r="AA76" i="2"/>
  <c r="Z76" i="2"/>
  <c r="Y76" i="2"/>
  <c r="X76" i="2"/>
  <c r="W76" i="2"/>
  <c r="V76" i="2"/>
  <c r="U76" i="2"/>
  <c r="E76" i="2"/>
  <c r="AB75" i="2"/>
  <c r="AA75" i="2"/>
  <c r="Z75" i="2"/>
  <c r="Y75" i="2"/>
  <c r="X75" i="2"/>
  <c r="W75" i="2"/>
  <c r="V75" i="2"/>
  <c r="U75" i="2"/>
  <c r="E75" i="2"/>
  <c r="AB74" i="2"/>
  <c r="AA74" i="2"/>
  <c r="Z74" i="2"/>
  <c r="Y74" i="2"/>
  <c r="X74" i="2"/>
  <c r="W74" i="2"/>
  <c r="V74" i="2"/>
  <c r="U74" i="2"/>
  <c r="E74" i="2"/>
  <c r="AB73" i="2"/>
  <c r="AA73" i="2"/>
  <c r="Z73" i="2"/>
  <c r="Y73" i="2"/>
  <c r="X73" i="2"/>
  <c r="W73" i="2"/>
  <c r="V73" i="2"/>
  <c r="U73" i="2"/>
  <c r="E73" i="2"/>
  <c r="AB72" i="2"/>
  <c r="AA72" i="2"/>
  <c r="Z72" i="2"/>
  <c r="Y72" i="2"/>
  <c r="X72" i="2"/>
  <c r="W72" i="2"/>
  <c r="V72" i="2"/>
  <c r="U72" i="2"/>
  <c r="E72" i="2"/>
  <c r="AB71" i="2"/>
  <c r="AA71" i="2"/>
  <c r="Z71" i="2"/>
  <c r="Y71" i="2"/>
  <c r="X71" i="2"/>
  <c r="W71" i="2"/>
  <c r="V71" i="2"/>
  <c r="U71" i="2"/>
  <c r="E71" i="2"/>
  <c r="AB70" i="2"/>
  <c r="AA70" i="2"/>
  <c r="Z70" i="2"/>
  <c r="Y70" i="2"/>
  <c r="X70" i="2"/>
  <c r="W70" i="2"/>
  <c r="V70" i="2"/>
  <c r="U70" i="2"/>
  <c r="E70" i="2"/>
  <c r="AB69" i="2"/>
  <c r="AA69" i="2"/>
  <c r="Z69" i="2"/>
  <c r="Y69" i="2"/>
  <c r="X69" i="2"/>
  <c r="W69" i="2"/>
  <c r="V69" i="2"/>
  <c r="U69" i="2"/>
  <c r="E69" i="2"/>
  <c r="AB68" i="2"/>
  <c r="AA68" i="2"/>
  <c r="Z68" i="2"/>
  <c r="Y68" i="2"/>
  <c r="X68" i="2"/>
  <c r="W68" i="2"/>
  <c r="V68" i="2"/>
  <c r="U68" i="2"/>
  <c r="E68" i="2"/>
  <c r="AB67" i="2"/>
  <c r="AA67" i="2"/>
  <c r="Z67" i="2"/>
  <c r="Y67" i="2"/>
  <c r="X67" i="2"/>
  <c r="W67" i="2"/>
  <c r="V67" i="2"/>
  <c r="U67" i="2"/>
  <c r="E67" i="2"/>
  <c r="AB66" i="2"/>
  <c r="AA66" i="2"/>
  <c r="Z66" i="2"/>
  <c r="Y66" i="2"/>
  <c r="X66" i="2"/>
  <c r="W66" i="2"/>
  <c r="V66" i="2"/>
  <c r="U66" i="2"/>
  <c r="E66" i="2"/>
  <c r="AB65" i="2"/>
  <c r="AA65" i="2"/>
  <c r="Z65" i="2"/>
  <c r="Y65" i="2"/>
  <c r="X65" i="2"/>
  <c r="W65" i="2"/>
  <c r="V65" i="2"/>
  <c r="U65" i="2"/>
  <c r="E65" i="2"/>
  <c r="AB64" i="2"/>
  <c r="AA64" i="2"/>
  <c r="Z64" i="2"/>
  <c r="Y64" i="2"/>
  <c r="X64" i="2"/>
  <c r="W64" i="2"/>
  <c r="V64" i="2"/>
  <c r="U64" i="2"/>
  <c r="E64" i="2"/>
  <c r="AB63" i="2"/>
  <c r="AA63" i="2"/>
  <c r="Z63" i="2"/>
  <c r="Y63" i="2"/>
  <c r="X63" i="2"/>
  <c r="W63" i="2"/>
  <c r="V63" i="2"/>
  <c r="U63" i="2"/>
  <c r="E63" i="2"/>
  <c r="AB62" i="2"/>
  <c r="AA62" i="2"/>
  <c r="Z62" i="2"/>
  <c r="Y62" i="2"/>
  <c r="X62" i="2"/>
  <c r="W62" i="2"/>
  <c r="V62" i="2"/>
  <c r="U62" i="2"/>
  <c r="E62" i="2"/>
  <c r="AB61" i="2"/>
  <c r="AA61" i="2"/>
  <c r="Z61" i="2"/>
  <c r="Y61" i="2"/>
  <c r="X61" i="2"/>
  <c r="W61" i="2"/>
  <c r="V61" i="2"/>
  <c r="U61" i="2"/>
  <c r="E61" i="2"/>
  <c r="AB60" i="2"/>
  <c r="AA60" i="2"/>
  <c r="Z60" i="2"/>
  <c r="Y60" i="2"/>
  <c r="X60" i="2"/>
  <c r="W60" i="2"/>
  <c r="V60" i="2"/>
  <c r="U60" i="2"/>
  <c r="E60" i="2"/>
  <c r="AB59" i="2"/>
  <c r="AA59" i="2"/>
  <c r="Z59" i="2"/>
  <c r="Y59" i="2"/>
  <c r="X59" i="2"/>
  <c r="W59" i="2"/>
  <c r="V59" i="2"/>
  <c r="U59" i="2"/>
  <c r="E59" i="2"/>
  <c r="AB58" i="2"/>
  <c r="AA58" i="2"/>
  <c r="Z58" i="2"/>
  <c r="Y58" i="2"/>
  <c r="X58" i="2"/>
  <c r="W58" i="2"/>
  <c r="V58" i="2"/>
  <c r="U58" i="2"/>
  <c r="E58" i="2"/>
  <c r="AB57" i="2"/>
  <c r="AA57" i="2"/>
  <c r="Z57" i="2"/>
  <c r="Y57" i="2"/>
  <c r="X57" i="2"/>
  <c r="W57" i="2"/>
  <c r="V57" i="2"/>
  <c r="U57" i="2"/>
  <c r="E57" i="2"/>
  <c r="AB56" i="2"/>
  <c r="AA56" i="2"/>
  <c r="Z56" i="2"/>
  <c r="Y56" i="2"/>
  <c r="X56" i="2"/>
  <c r="W56" i="2"/>
  <c r="V56" i="2"/>
  <c r="U56" i="2"/>
  <c r="E56" i="2"/>
  <c r="AB55" i="2"/>
  <c r="AA55" i="2"/>
  <c r="Z55" i="2"/>
  <c r="Y55" i="2"/>
  <c r="X55" i="2"/>
  <c r="W55" i="2"/>
  <c r="V55" i="2"/>
  <c r="U55" i="2"/>
  <c r="E55" i="2"/>
  <c r="AB54" i="2"/>
  <c r="AA54" i="2"/>
  <c r="Z54" i="2"/>
  <c r="Y54" i="2"/>
  <c r="X54" i="2"/>
  <c r="W54" i="2"/>
  <c r="V54" i="2"/>
  <c r="U54" i="2"/>
  <c r="E54" i="2"/>
  <c r="AB53" i="2"/>
  <c r="AA53" i="2"/>
  <c r="Z53" i="2"/>
  <c r="Y53" i="2"/>
  <c r="X53" i="2"/>
  <c r="W53" i="2"/>
  <c r="V53" i="2"/>
  <c r="U53" i="2"/>
  <c r="E53" i="2"/>
  <c r="AB52" i="2"/>
  <c r="AA52" i="2"/>
  <c r="Z52" i="2"/>
  <c r="Y52" i="2"/>
  <c r="X52" i="2"/>
  <c r="W52" i="2"/>
  <c r="V52" i="2"/>
  <c r="U52" i="2"/>
  <c r="E52" i="2"/>
  <c r="AB51" i="2"/>
  <c r="AA51" i="2"/>
  <c r="Z51" i="2"/>
  <c r="Y51" i="2"/>
  <c r="X51" i="2"/>
  <c r="W51" i="2"/>
  <c r="V51" i="2"/>
  <c r="U51" i="2"/>
  <c r="E51" i="2"/>
  <c r="AB50" i="2"/>
  <c r="AA50" i="2"/>
  <c r="Z50" i="2"/>
  <c r="Y50" i="2"/>
  <c r="X50" i="2"/>
  <c r="W50" i="2"/>
  <c r="V50" i="2"/>
  <c r="U50" i="2"/>
  <c r="E50" i="2"/>
  <c r="AB49" i="2"/>
  <c r="AA49" i="2"/>
  <c r="Z49" i="2"/>
  <c r="Y49" i="2"/>
  <c r="X49" i="2"/>
  <c r="W49" i="2"/>
  <c r="V49" i="2"/>
  <c r="U49" i="2"/>
  <c r="E49" i="2"/>
  <c r="AB48" i="2"/>
  <c r="AA48" i="2"/>
  <c r="Z48" i="2"/>
  <c r="Y48" i="2"/>
  <c r="X48" i="2"/>
  <c r="W48" i="2"/>
  <c r="V48" i="2"/>
  <c r="U48" i="2"/>
  <c r="E48" i="2"/>
  <c r="AB47" i="2"/>
  <c r="AA47" i="2"/>
  <c r="Z47" i="2"/>
  <c r="Y47" i="2"/>
  <c r="X47" i="2"/>
  <c r="W47" i="2"/>
  <c r="V47" i="2"/>
  <c r="U47" i="2"/>
  <c r="E47" i="2"/>
  <c r="AB46" i="2"/>
  <c r="AA46" i="2"/>
  <c r="Z46" i="2"/>
  <c r="Y46" i="2"/>
  <c r="X46" i="2"/>
  <c r="W46" i="2"/>
  <c r="V46" i="2"/>
  <c r="U46" i="2"/>
  <c r="E46" i="2"/>
  <c r="AB45" i="2"/>
  <c r="AA45" i="2"/>
  <c r="Z45" i="2"/>
  <c r="Y45" i="2"/>
  <c r="X45" i="2"/>
  <c r="W45" i="2"/>
  <c r="V45" i="2"/>
  <c r="U45" i="2"/>
  <c r="E45" i="2"/>
  <c r="AB44" i="2"/>
  <c r="AA44" i="2"/>
  <c r="Z44" i="2"/>
  <c r="Y44" i="2"/>
  <c r="X44" i="2"/>
  <c r="W44" i="2"/>
  <c r="V44" i="2"/>
  <c r="U44" i="2"/>
  <c r="E44" i="2"/>
  <c r="AB43" i="2"/>
  <c r="AA43" i="2"/>
  <c r="Z43" i="2"/>
  <c r="Y43" i="2"/>
  <c r="X43" i="2"/>
  <c r="W43" i="2"/>
  <c r="V43" i="2"/>
  <c r="U43" i="2"/>
  <c r="E43" i="2"/>
  <c r="AB42" i="2"/>
  <c r="AA42" i="2"/>
  <c r="Z42" i="2"/>
  <c r="Y42" i="2"/>
  <c r="X42" i="2"/>
  <c r="W42" i="2"/>
  <c r="V42" i="2"/>
  <c r="U42" i="2"/>
  <c r="E42" i="2"/>
  <c r="AB41" i="2"/>
  <c r="AA41" i="2"/>
  <c r="Z41" i="2"/>
  <c r="Y41" i="2"/>
  <c r="X41" i="2"/>
  <c r="W41" i="2"/>
  <c r="V41" i="2"/>
  <c r="U41" i="2"/>
  <c r="E41" i="2"/>
  <c r="AB40" i="2"/>
  <c r="AA40" i="2"/>
  <c r="Z40" i="2"/>
  <c r="Y40" i="2"/>
  <c r="X40" i="2"/>
  <c r="W40" i="2"/>
  <c r="V40" i="2"/>
  <c r="U40" i="2"/>
  <c r="E40" i="2"/>
  <c r="AB39" i="2"/>
  <c r="AA39" i="2"/>
  <c r="Z39" i="2"/>
  <c r="Y39" i="2"/>
  <c r="X39" i="2"/>
  <c r="W39" i="2"/>
  <c r="V39" i="2"/>
  <c r="U39" i="2"/>
  <c r="E39" i="2"/>
  <c r="AB38" i="2"/>
  <c r="AA38" i="2"/>
  <c r="Z38" i="2"/>
  <c r="Y38" i="2"/>
  <c r="X38" i="2"/>
  <c r="W38" i="2"/>
  <c r="V38" i="2"/>
  <c r="U38" i="2"/>
  <c r="E38" i="2"/>
  <c r="AB37" i="2"/>
  <c r="AA37" i="2"/>
  <c r="Z37" i="2"/>
  <c r="Y37" i="2"/>
  <c r="X37" i="2"/>
  <c r="W37" i="2"/>
  <c r="V37" i="2"/>
  <c r="U37" i="2"/>
  <c r="E37" i="2"/>
  <c r="AB36" i="2"/>
  <c r="AA36" i="2"/>
  <c r="Z36" i="2"/>
  <c r="Y36" i="2"/>
  <c r="X36" i="2"/>
  <c r="W36" i="2"/>
  <c r="V36" i="2"/>
  <c r="U36" i="2"/>
  <c r="E36" i="2"/>
  <c r="AB35" i="2"/>
  <c r="AA35" i="2"/>
  <c r="Z35" i="2"/>
  <c r="Y35" i="2"/>
  <c r="X35" i="2"/>
  <c r="W35" i="2"/>
  <c r="V35" i="2"/>
  <c r="U35" i="2"/>
  <c r="E35" i="2"/>
  <c r="AB34" i="2"/>
  <c r="AA34" i="2"/>
  <c r="Z34" i="2"/>
  <c r="Y34" i="2"/>
  <c r="X34" i="2"/>
  <c r="W34" i="2"/>
  <c r="V34" i="2"/>
  <c r="U34" i="2"/>
  <c r="E34" i="2"/>
  <c r="AB33" i="2"/>
  <c r="AA33" i="2"/>
  <c r="Z33" i="2"/>
  <c r="Y33" i="2"/>
  <c r="X33" i="2"/>
  <c r="W33" i="2"/>
  <c r="V33" i="2"/>
  <c r="U33" i="2"/>
  <c r="E33" i="2"/>
  <c r="AB32" i="2"/>
  <c r="AA32" i="2"/>
  <c r="Z32" i="2"/>
  <c r="Y32" i="2"/>
  <c r="X32" i="2"/>
  <c r="W32" i="2"/>
  <c r="V32" i="2"/>
  <c r="U32" i="2"/>
  <c r="E32" i="2"/>
  <c r="AB31" i="2"/>
  <c r="AA31" i="2"/>
  <c r="Z31" i="2"/>
  <c r="Y31" i="2"/>
  <c r="X31" i="2"/>
  <c r="W31" i="2"/>
  <c r="V31" i="2"/>
  <c r="U31" i="2"/>
  <c r="E31" i="2"/>
  <c r="AB30" i="2"/>
  <c r="AA30" i="2"/>
  <c r="Z30" i="2"/>
  <c r="Y30" i="2"/>
  <c r="X30" i="2"/>
  <c r="W30" i="2"/>
  <c r="V30" i="2"/>
  <c r="U30" i="2"/>
  <c r="E30" i="2"/>
  <c r="AB29" i="2"/>
  <c r="AA29" i="2"/>
  <c r="Z29" i="2"/>
  <c r="Y29" i="2"/>
  <c r="X29" i="2"/>
  <c r="W29" i="2"/>
  <c r="V29" i="2"/>
  <c r="U29" i="2"/>
  <c r="E29" i="2"/>
  <c r="AB28" i="2"/>
  <c r="AA28" i="2"/>
  <c r="Z28" i="2"/>
  <c r="Y28" i="2"/>
  <c r="X28" i="2"/>
  <c r="W28" i="2"/>
  <c r="V28" i="2"/>
  <c r="U28" i="2"/>
  <c r="E28" i="2"/>
  <c r="AB27" i="2"/>
  <c r="AA27" i="2"/>
  <c r="Z27" i="2"/>
  <c r="Y27" i="2"/>
  <c r="X27" i="2"/>
  <c r="W27" i="2"/>
  <c r="V27" i="2"/>
  <c r="U27" i="2"/>
  <c r="E27" i="2"/>
  <c r="AB26" i="2"/>
  <c r="AA26" i="2"/>
  <c r="Z26" i="2"/>
  <c r="Y26" i="2"/>
  <c r="X26" i="2"/>
  <c r="W26" i="2"/>
  <c r="V26" i="2"/>
  <c r="U26" i="2"/>
  <c r="E26" i="2"/>
  <c r="AB25" i="2"/>
  <c r="AA25" i="2"/>
  <c r="Z25" i="2"/>
  <c r="Y25" i="2"/>
  <c r="X25" i="2"/>
  <c r="W25" i="2"/>
  <c r="V25" i="2"/>
  <c r="U25" i="2"/>
  <c r="E25" i="2"/>
  <c r="AB24" i="2"/>
  <c r="AA24" i="2"/>
  <c r="Z24" i="2"/>
  <c r="Y24" i="2"/>
  <c r="X24" i="2"/>
  <c r="W24" i="2"/>
  <c r="V24" i="2"/>
  <c r="U24" i="2"/>
  <c r="E24" i="2"/>
  <c r="AB23" i="2"/>
  <c r="AA23" i="2"/>
  <c r="Z23" i="2"/>
  <c r="Y23" i="2"/>
  <c r="X23" i="2"/>
  <c r="W23" i="2"/>
  <c r="V23" i="2"/>
  <c r="U23" i="2"/>
  <c r="E23" i="2"/>
  <c r="AB22" i="2"/>
  <c r="AA22" i="2"/>
  <c r="Z22" i="2"/>
  <c r="Y22" i="2"/>
  <c r="X22" i="2"/>
  <c r="W22" i="2"/>
  <c r="V22" i="2"/>
  <c r="U22" i="2"/>
  <c r="E22" i="2"/>
  <c r="AB21" i="2"/>
  <c r="AA21" i="2"/>
  <c r="Z21" i="2"/>
  <c r="Y21" i="2"/>
  <c r="X21" i="2"/>
  <c r="W21" i="2"/>
  <c r="V21" i="2"/>
  <c r="U21" i="2"/>
  <c r="E21" i="2"/>
  <c r="AB20" i="2"/>
  <c r="AA20" i="2"/>
  <c r="Z20" i="2"/>
  <c r="Y20" i="2"/>
  <c r="X20" i="2"/>
  <c r="W20" i="2"/>
  <c r="V20" i="2"/>
  <c r="U20" i="2"/>
  <c r="E20" i="2"/>
  <c r="AB19" i="2"/>
  <c r="AA19" i="2"/>
  <c r="Z19" i="2"/>
  <c r="Y19" i="2"/>
  <c r="X19" i="2"/>
  <c r="W19" i="2"/>
  <c r="V19" i="2"/>
  <c r="U19" i="2"/>
  <c r="E19" i="2"/>
  <c r="AB18" i="2"/>
  <c r="AA18" i="2"/>
  <c r="Z18" i="2"/>
  <c r="Y18" i="2"/>
  <c r="X18" i="2"/>
  <c r="W18" i="2"/>
  <c r="V18" i="2"/>
  <c r="U18" i="2"/>
  <c r="E18" i="2"/>
  <c r="AB17" i="2"/>
  <c r="AA17" i="2"/>
  <c r="Z17" i="2"/>
  <c r="Y17" i="2"/>
  <c r="X17" i="2"/>
  <c r="W17" i="2"/>
  <c r="V17" i="2"/>
  <c r="U17" i="2"/>
  <c r="E17" i="2"/>
  <c r="AB16" i="2"/>
  <c r="AA16" i="2"/>
  <c r="Z16" i="2"/>
  <c r="Y16" i="2"/>
  <c r="X16" i="2"/>
  <c r="W16" i="2"/>
  <c r="V16" i="2"/>
  <c r="U16" i="2"/>
  <c r="E16" i="2"/>
  <c r="AB15" i="2"/>
  <c r="AA15" i="2"/>
  <c r="Z15" i="2"/>
  <c r="Y15" i="2"/>
  <c r="X15" i="2"/>
  <c r="W15" i="2"/>
  <c r="V15" i="2"/>
  <c r="U15" i="2"/>
  <c r="E15" i="2"/>
  <c r="AB14" i="2"/>
  <c r="AA14" i="2"/>
  <c r="Z14" i="2"/>
  <c r="Y14" i="2"/>
  <c r="X14" i="2"/>
  <c r="W14" i="2"/>
  <c r="V14" i="2"/>
  <c r="U14" i="2"/>
  <c r="E14" i="2"/>
  <c r="AB13" i="2"/>
  <c r="AA13" i="2"/>
  <c r="Z13" i="2"/>
  <c r="Y13" i="2"/>
  <c r="X13" i="2"/>
  <c r="W13" i="2"/>
  <c r="V13" i="2"/>
  <c r="U13" i="2"/>
  <c r="E13" i="2"/>
  <c r="AB12" i="2"/>
  <c r="AA12" i="2"/>
  <c r="Z12" i="2"/>
  <c r="Y12" i="2"/>
  <c r="X12" i="2"/>
  <c r="W12" i="2"/>
  <c r="V12" i="2"/>
  <c r="U12" i="2"/>
  <c r="E12" i="2"/>
  <c r="AB11" i="2"/>
  <c r="AA11" i="2"/>
  <c r="Z11" i="2"/>
  <c r="Y11" i="2"/>
  <c r="X11" i="2"/>
  <c r="W11" i="2"/>
  <c r="V11" i="2"/>
  <c r="U11" i="2"/>
  <c r="E11" i="2"/>
  <c r="AB10" i="2"/>
  <c r="AA10" i="2"/>
  <c r="Z10" i="2"/>
  <c r="Y10" i="2"/>
  <c r="X10" i="2"/>
  <c r="W10" i="2"/>
  <c r="V10" i="2"/>
  <c r="U10" i="2"/>
  <c r="E10" i="2"/>
  <c r="AB9" i="2"/>
  <c r="AA9" i="2"/>
  <c r="Z9" i="2"/>
  <c r="Y9" i="2"/>
  <c r="X9" i="2"/>
  <c r="W9" i="2"/>
  <c r="V9" i="2"/>
  <c r="U9" i="2"/>
  <c r="E9" i="2"/>
  <c r="AB8" i="2"/>
  <c r="AA8" i="2"/>
  <c r="Z8" i="2"/>
  <c r="Y8" i="2"/>
  <c r="X8" i="2"/>
  <c r="W8" i="2"/>
  <c r="V8" i="2"/>
  <c r="U8" i="2"/>
  <c r="E8" i="2"/>
  <c r="AB7" i="2"/>
  <c r="AA7" i="2"/>
  <c r="Z7" i="2"/>
  <c r="Y7" i="2"/>
  <c r="X7" i="2"/>
  <c r="W7" i="2"/>
  <c r="V7" i="2"/>
  <c r="U7" i="2"/>
  <c r="E7" i="2"/>
  <c r="AB6" i="2"/>
  <c r="AA6" i="2"/>
  <c r="Z6" i="2"/>
  <c r="I10" i="6" s="1"/>
  <c r="Y6" i="2"/>
  <c r="H10" i="6" s="1"/>
  <c r="X6" i="2"/>
  <c r="W6" i="2"/>
  <c r="V6" i="2"/>
  <c r="E10" i="6" s="1"/>
  <c r="U6" i="2"/>
  <c r="D10" i="6" s="1"/>
  <c r="E6" i="2"/>
  <c r="H4" i="6" s="1"/>
  <c r="L10" i="6" s="1"/>
  <c r="CC165" i="2"/>
  <c r="BE139" i="2"/>
  <c r="G139" i="2" s="1"/>
  <c r="CC6" i="2"/>
  <c r="BE6" i="2"/>
  <c r="G6" i="2" s="1"/>
  <c r="AW7" i="2"/>
  <c r="BE331" i="2"/>
  <c r="G331" i="2" s="1"/>
  <c r="BE330" i="2"/>
  <c r="G330" i="2" s="1"/>
  <c r="BE329" i="2"/>
  <c r="G329" i="2" s="1"/>
  <c r="BE328" i="2"/>
  <c r="G328" i="2" s="1"/>
  <c r="BE327" i="2"/>
  <c r="G327" i="2" s="1"/>
  <c r="BE326" i="2"/>
  <c r="G326" i="2" s="1"/>
  <c r="BE325" i="2"/>
  <c r="G325" i="2" s="1"/>
  <c r="BE324" i="2"/>
  <c r="G324" i="2" s="1"/>
  <c r="BE323" i="2"/>
  <c r="G323" i="2" s="1"/>
  <c r="BE322" i="2"/>
  <c r="G322" i="2" s="1"/>
  <c r="BE321" i="2"/>
  <c r="G321" i="2" s="1"/>
  <c r="BE320" i="2"/>
  <c r="G320" i="2" s="1"/>
  <c r="BE319" i="2"/>
  <c r="G319" i="2" s="1"/>
  <c r="BE318" i="2"/>
  <c r="G318" i="2" s="1"/>
  <c r="BE317" i="2"/>
  <c r="G317" i="2" s="1"/>
  <c r="BE316" i="2"/>
  <c r="G316" i="2" s="1"/>
  <c r="BE315" i="2"/>
  <c r="G315" i="2" s="1"/>
  <c r="BE314" i="2"/>
  <c r="G314" i="2" s="1"/>
  <c r="BE313" i="2"/>
  <c r="G313" i="2" s="1"/>
  <c r="BE312" i="2"/>
  <c r="G312" i="2" s="1"/>
  <c r="BE311" i="2"/>
  <c r="G311" i="2" s="1"/>
  <c r="BE310" i="2"/>
  <c r="G310" i="2" s="1"/>
  <c r="BE309" i="2"/>
  <c r="G309" i="2" s="1"/>
  <c r="BE308" i="2"/>
  <c r="G308" i="2" s="1"/>
  <c r="BE307" i="2"/>
  <c r="G307" i="2" s="1"/>
  <c r="BE306" i="2"/>
  <c r="G306" i="2" s="1"/>
  <c r="BE305" i="2"/>
  <c r="G305" i="2" s="1"/>
  <c r="BE304" i="2"/>
  <c r="G304" i="2" s="1"/>
  <c r="BE303" i="2"/>
  <c r="G303" i="2" s="1"/>
  <c r="BE302" i="2"/>
  <c r="G302" i="2" s="1"/>
  <c r="BE301" i="2"/>
  <c r="G301" i="2" s="1"/>
  <c r="BE300" i="2"/>
  <c r="G300" i="2" s="1"/>
  <c r="BE299" i="2"/>
  <c r="G299" i="2" s="1"/>
  <c r="BE298" i="2"/>
  <c r="G298" i="2" s="1"/>
  <c r="BE297" i="2"/>
  <c r="G297" i="2" s="1"/>
  <c r="BE296" i="2"/>
  <c r="G296" i="2" s="1"/>
  <c r="BE295" i="2"/>
  <c r="G295" i="2" s="1"/>
  <c r="BE294" i="2"/>
  <c r="G294" i="2" s="1"/>
  <c r="BE293" i="2"/>
  <c r="G293" i="2" s="1"/>
  <c r="BE292" i="2"/>
  <c r="G292" i="2" s="1"/>
  <c r="BE291" i="2"/>
  <c r="G291" i="2" s="1"/>
  <c r="BE290" i="2"/>
  <c r="G290" i="2" s="1"/>
  <c r="BE289" i="2"/>
  <c r="G289" i="2" s="1"/>
  <c r="BE288" i="2"/>
  <c r="G288" i="2" s="1"/>
  <c r="BE287" i="2"/>
  <c r="G287" i="2" s="1"/>
  <c r="BE286" i="2"/>
  <c r="G286" i="2" s="1"/>
  <c r="BE285" i="2"/>
  <c r="G285" i="2" s="1"/>
  <c r="BE284" i="2"/>
  <c r="G284" i="2" s="1"/>
  <c r="BE283" i="2"/>
  <c r="G283" i="2" s="1"/>
  <c r="BE282" i="2"/>
  <c r="G282" i="2" s="1"/>
  <c r="BE281" i="2"/>
  <c r="G281" i="2" s="1"/>
  <c r="BE280" i="2"/>
  <c r="G280" i="2" s="1"/>
  <c r="BE279" i="2"/>
  <c r="G279" i="2" s="1"/>
  <c r="BE278" i="2"/>
  <c r="G278" i="2" s="1"/>
  <c r="BE277" i="2"/>
  <c r="G277" i="2" s="1"/>
  <c r="BE276" i="2"/>
  <c r="G276" i="2" s="1"/>
  <c r="BE275" i="2"/>
  <c r="G275" i="2" s="1"/>
  <c r="BE274" i="2"/>
  <c r="G274" i="2" s="1"/>
  <c r="BE273" i="2"/>
  <c r="G273" i="2" s="1"/>
  <c r="BE272" i="2"/>
  <c r="G272" i="2" s="1"/>
  <c r="BE271" i="2"/>
  <c r="G271" i="2" s="1"/>
  <c r="BE270" i="2"/>
  <c r="G270" i="2" s="1"/>
  <c r="BE269" i="2"/>
  <c r="G269" i="2" s="1"/>
  <c r="BE268" i="2"/>
  <c r="G268" i="2" s="1"/>
  <c r="BE267" i="2"/>
  <c r="G267" i="2" s="1"/>
  <c r="BE266" i="2"/>
  <c r="G266" i="2" s="1"/>
  <c r="BE265" i="2"/>
  <c r="G265" i="2" s="1"/>
  <c r="BE264" i="2"/>
  <c r="G264" i="2" s="1"/>
  <c r="BE263" i="2"/>
  <c r="G263" i="2" s="1"/>
  <c r="BE262" i="2"/>
  <c r="G262" i="2" s="1"/>
  <c r="BE261" i="2"/>
  <c r="G261" i="2" s="1"/>
  <c r="BE260" i="2"/>
  <c r="G260" i="2" s="1"/>
  <c r="BE259" i="2"/>
  <c r="G259" i="2" s="1"/>
  <c r="BE258" i="2"/>
  <c r="G258" i="2" s="1"/>
  <c r="BE257" i="2"/>
  <c r="G257" i="2" s="1"/>
  <c r="BE256" i="2"/>
  <c r="G256" i="2" s="1"/>
  <c r="BE255" i="2"/>
  <c r="G255" i="2" s="1"/>
  <c r="BE254" i="2"/>
  <c r="G254" i="2" s="1"/>
  <c r="BE253" i="2"/>
  <c r="G253" i="2" s="1"/>
  <c r="BE252" i="2"/>
  <c r="G252" i="2" s="1"/>
  <c r="BE251" i="2"/>
  <c r="G251" i="2" s="1"/>
  <c r="BE250" i="2"/>
  <c r="G250" i="2" s="1"/>
  <c r="BE249" i="2"/>
  <c r="G249" i="2" s="1"/>
  <c r="BE248" i="2"/>
  <c r="G248" i="2" s="1"/>
  <c r="BE247" i="2"/>
  <c r="G247" i="2" s="1"/>
  <c r="BE246" i="2"/>
  <c r="G246" i="2" s="1"/>
  <c r="BE245" i="2"/>
  <c r="G245" i="2" s="1"/>
  <c r="BE244" i="2"/>
  <c r="G244" i="2" s="1"/>
  <c r="BE243" i="2"/>
  <c r="G243" i="2" s="1"/>
  <c r="BE242" i="2"/>
  <c r="G242" i="2" s="1"/>
  <c r="BE241" i="2"/>
  <c r="G241" i="2" s="1"/>
  <c r="BE240" i="2"/>
  <c r="G240" i="2" s="1"/>
  <c r="BE239" i="2"/>
  <c r="G239" i="2" s="1"/>
  <c r="BE238" i="2"/>
  <c r="G238" i="2" s="1"/>
  <c r="BE237" i="2"/>
  <c r="G237" i="2" s="1"/>
  <c r="BE236" i="2"/>
  <c r="G236" i="2" s="1"/>
  <c r="BE235" i="2"/>
  <c r="G235" i="2" s="1"/>
  <c r="BE234" i="2"/>
  <c r="G234" i="2" s="1"/>
  <c r="BE233" i="2"/>
  <c r="G233" i="2" s="1"/>
  <c r="BE232" i="2"/>
  <c r="G232" i="2" s="1"/>
  <c r="BE231" i="2"/>
  <c r="G231" i="2" s="1"/>
  <c r="BE230" i="2"/>
  <c r="G230" i="2" s="1"/>
  <c r="BE229" i="2"/>
  <c r="G229" i="2" s="1"/>
  <c r="BE228" i="2"/>
  <c r="G228" i="2" s="1"/>
  <c r="BE227" i="2"/>
  <c r="G227" i="2" s="1"/>
  <c r="BE226" i="2"/>
  <c r="G226" i="2" s="1"/>
  <c r="BE225" i="2"/>
  <c r="G225" i="2" s="1"/>
  <c r="BE224" i="2"/>
  <c r="G224" i="2" s="1"/>
  <c r="BE223" i="2"/>
  <c r="G223" i="2" s="1"/>
  <c r="BE222" i="2"/>
  <c r="G222" i="2" s="1"/>
  <c r="BE221" i="2"/>
  <c r="G221" i="2" s="1"/>
  <c r="BE220" i="2"/>
  <c r="G220" i="2" s="1"/>
  <c r="BE219" i="2"/>
  <c r="G219" i="2" s="1"/>
  <c r="BE218" i="2"/>
  <c r="G218" i="2" s="1"/>
  <c r="BE217" i="2"/>
  <c r="G217" i="2" s="1"/>
  <c r="BE216" i="2"/>
  <c r="G216" i="2" s="1"/>
  <c r="BE215" i="2"/>
  <c r="G215" i="2" s="1"/>
  <c r="BE214" i="2"/>
  <c r="G214" i="2" s="1"/>
  <c r="BE213" i="2"/>
  <c r="G213" i="2" s="1"/>
  <c r="BE212" i="2"/>
  <c r="G212" i="2" s="1"/>
  <c r="BE211" i="2"/>
  <c r="G211" i="2" s="1"/>
  <c r="BE210" i="2"/>
  <c r="G210" i="2" s="1"/>
  <c r="BE209" i="2"/>
  <c r="G209" i="2" s="1"/>
  <c r="BE208" i="2"/>
  <c r="G208" i="2" s="1"/>
  <c r="BE207" i="2"/>
  <c r="G207" i="2" s="1"/>
  <c r="BE206" i="2"/>
  <c r="G206" i="2" s="1"/>
  <c r="BE205" i="2"/>
  <c r="G205" i="2" s="1"/>
  <c r="BE204" i="2"/>
  <c r="G204" i="2" s="1"/>
  <c r="BE203" i="2"/>
  <c r="G203" i="2" s="1"/>
  <c r="BE202" i="2"/>
  <c r="G202" i="2" s="1"/>
  <c r="BE201" i="2"/>
  <c r="G201" i="2" s="1"/>
  <c r="BE200" i="2"/>
  <c r="G200" i="2" s="1"/>
  <c r="BE199" i="2"/>
  <c r="G199" i="2" s="1"/>
  <c r="BE198" i="2"/>
  <c r="G198" i="2" s="1"/>
  <c r="BE197" i="2"/>
  <c r="G197" i="2" s="1"/>
  <c r="BE196" i="2"/>
  <c r="G196" i="2" s="1"/>
  <c r="BE195" i="2"/>
  <c r="G195" i="2" s="1"/>
  <c r="BE194" i="2"/>
  <c r="G194" i="2" s="1"/>
  <c r="BE193" i="2"/>
  <c r="G193" i="2" s="1"/>
  <c r="BE192" i="2"/>
  <c r="G192" i="2" s="1"/>
  <c r="BE191" i="2"/>
  <c r="G191" i="2" s="1"/>
  <c r="BE190" i="2"/>
  <c r="G190" i="2" s="1"/>
  <c r="BE189" i="2"/>
  <c r="G189" i="2" s="1"/>
  <c r="BE188" i="2"/>
  <c r="G188" i="2" s="1"/>
  <c r="BE187" i="2"/>
  <c r="G187" i="2" s="1"/>
  <c r="BE186" i="2"/>
  <c r="G186" i="2" s="1"/>
  <c r="BE185" i="2"/>
  <c r="G185" i="2" s="1"/>
  <c r="BE184" i="2"/>
  <c r="G184" i="2" s="1"/>
  <c r="BE183" i="2"/>
  <c r="G183" i="2" s="1"/>
  <c r="BE182" i="2"/>
  <c r="G182" i="2" s="1"/>
  <c r="BE181" i="2"/>
  <c r="G181" i="2" s="1"/>
  <c r="BE180" i="2"/>
  <c r="G180" i="2" s="1"/>
  <c r="BE179" i="2"/>
  <c r="G179" i="2" s="1"/>
  <c r="BE178" i="2"/>
  <c r="G178" i="2" s="1"/>
  <c r="BE177" i="2"/>
  <c r="G177" i="2" s="1"/>
  <c r="BE176" i="2"/>
  <c r="G176" i="2" s="1"/>
  <c r="BE175" i="2"/>
  <c r="G175" i="2" s="1"/>
  <c r="BE174" i="2"/>
  <c r="G174" i="2" s="1"/>
  <c r="BE173" i="2"/>
  <c r="G173" i="2" s="1"/>
  <c r="BE172" i="2"/>
  <c r="G172" i="2" s="1"/>
  <c r="BE171" i="2"/>
  <c r="G171" i="2" s="1"/>
  <c r="BE170" i="2"/>
  <c r="G170" i="2" s="1"/>
  <c r="BE169" i="2"/>
  <c r="G169" i="2" s="1"/>
  <c r="BE168" i="2"/>
  <c r="G168" i="2" s="1"/>
  <c r="BE167" i="2"/>
  <c r="G167" i="2" s="1"/>
  <c r="BE166" i="2"/>
  <c r="G166" i="2" s="1"/>
  <c r="BE164" i="2"/>
  <c r="G164" i="2" s="1"/>
  <c r="BE163" i="2"/>
  <c r="G163" i="2" s="1"/>
  <c r="BE162" i="2"/>
  <c r="G162" i="2" s="1"/>
  <c r="BE161" i="2"/>
  <c r="G161" i="2" s="1"/>
  <c r="BE160" i="2"/>
  <c r="G160" i="2" s="1"/>
  <c r="BE159" i="2"/>
  <c r="G159" i="2" s="1"/>
  <c r="BE158" i="2"/>
  <c r="G158" i="2" s="1"/>
  <c r="BE157" i="2"/>
  <c r="G157" i="2" s="1"/>
  <c r="BE156" i="2"/>
  <c r="G156" i="2" s="1"/>
  <c r="BE155" i="2"/>
  <c r="G155" i="2" s="1"/>
  <c r="BE154" i="2"/>
  <c r="G154" i="2" s="1"/>
  <c r="BE153" i="2"/>
  <c r="G153" i="2" s="1"/>
  <c r="BE152" i="2"/>
  <c r="G152" i="2" s="1"/>
  <c r="BE151" i="2"/>
  <c r="G151" i="2" s="1"/>
  <c r="BE150" i="2"/>
  <c r="G150" i="2" s="1"/>
  <c r="BE149" i="2"/>
  <c r="G149" i="2" s="1"/>
  <c r="BE148" i="2"/>
  <c r="G148" i="2" s="1"/>
  <c r="BE147" i="2"/>
  <c r="G147" i="2" s="1"/>
  <c r="BE146" i="2"/>
  <c r="G146" i="2" s="1"/>
  <c r="BE145" i="2"/>
  <c r="G145" i="2" s="1"/>
  <c r="BE144" i="2"/>
  <c r="G144" i="2" s="1"/>
  <c r="BE143" i="2"/>
  <c r="G143" i="2" s="1"/>
  <c r="BE142" i="2"/>
  <c r="G142" i="2" s="1"/>
  <c r="BE141" i="2"/>
  <c r="G141" i="2" s="1"/>
  <c r="BE140" i="2"/>
  <c r="G140" i="2" s="1"/>
  <c r="BE138" i="2"/>
  <c r="G138" i="2" s="1"/>
  <c r="BE137" i="2"/>
  <c r="G137" i="2" s="1"/>
  <c r="BE136" i="2"/>
  <c r="G136" i="2" s="1"/>
  <c r="BE135" i="2"/>
  <c r="G135" i="2" s="1"/>
  <c r="BE134" i="2"/>
  <c r="G134" i="2" s="1"/>
  <c r="BE133" i="2"/>
  <c r="G133" i="2"/>
  <c r="BE132" i="2"/>
  <c r="G132" i="2" s="1"/>
  <c r="BE131" i="2"/>
  <c r="G131" i="2" s="1"/>
  <c r="BE130" i="2"/>
  <c r="G130" i="2" s="1"/>
  <c r="BE129" i="2"/>
  <c r="G129" i="2" s="1"/>
  <c r="BE128" i="2"/>
  <c r="G128" i="2" s="1"/>
  <c r="BE127" i="2"/>
  <c r="G127" i="2" s="1"/>
  <c r="BE126" i="2"/>
  <c r="G126" i="2"/>
  <c r="BE125" i="2"/>
  <c r="G125" i="2" s="1"/>
  <c r="BE124" i="2"/>
  <c r="G124" i="2" s="1"/>
  <c r="BE123" i="2"/>
  <c r="G123" i="2"/>
  <c r="BE122" i="2"/>
  <c r="G122" i="2" s="1"/>
  <c r="BE121" i="2"/>
  <c r="G121" i="2" s="1"/>
  <c r="BE120" i="2"/>
  <c r="G120" i="2" s="1"/>
  <c r="BE119" i="2"/>
  <c r="G119" i="2" s="1"/>
  <c r="BE118" i="2"/>
  <c r="G118" i="2" s="1"/>
  <c r="BE117" i="2"/>
  <c r="G117" i="2" s="1"/>
  <c r="BE116" i="2"/>
  <c r="G116" i="2" s="1"/>
  <c r="BE115" i="2"/>
  <c r="G115" i="2" s="1"/>
  <c r="BE114" i="2"/>
  <c r="G114" i="2" s="1"/>
  <c r="BE113" i="2"/>
  <c r="G113" i="2" s="1"/>
  <c r="BE112" i="2"/>
  <c r="G112" i="2" s="1"/>
  <c r="BE111" i="2"/>
  <c r="G111" i="2" s="1"/>
  <c r="BE110" i="2"/>
  <c r="G110" i="2" s="1"/>
  <c r="BE109" i="2"/>
  <c r="G109" i="2" s="1"/>
  <c r="BE108" i="2"/>
  <c r="G108" i="2" s="1"/>
  <c r="BE107" i="2"/>
  <c r="G107" i="2" s="1"/>
  <c r="BE106" i="2"/>
  <c r="G106" i="2" s="1"/>
  <c r="BE105" i="2"/>
  <c r="G105" i="2" s="1"/>
  <c r="BE104" i="2"/>
  <c r="G104" i="2" s="1"/>
  <c r="BE103" i="2"/>
  <c r="G103" i="2" s="1"/>
  <c r="BE102" i="2"/>
  <c r="G102" i="2" s="1"/>
  <c r="BE101" i="2"/>
  <c r="G101" i="2" s="1"/>
  <c r="BE100" i="2"/>
  <c r="G100" i="2" s="1"/>
  <c r="BE99" i="2"/>
  <c r="G99" i="2" s="1"/>
  <c r="BE98" i="2"/>
  <c r="G98" i="2" s="1"/>
  <c r="BE97" i="2"/>
  <c r="G97" i="2" s="1"/>
  <c r="BE96" i="2"/>
  <c r="G96" i="2" s="1"/>
  <c r="BE95" i="2"/>
  <c r="G95" i="2" s="1"/>
  <c r="BE94" i="2"/>
  <c r="G94" i="2" s="1"/>
  <c r="BE93" i="2"/>
  <c r="G93" i="2" s="1"/>
  <c r="BE92" i="2"/>
  <c r="G92" i="2" s="1"/>
  <c r="BE91" i="2"/>
  <c r="G91" i="2" s="1"/>
  <c r="BE90" i="2"/>
  <c r="G90" i="2" s="1"/>
  <c r="BE89" i="2"/>
  <c r="G89" i="2" s="1"/>
  <c r="BE88" i="2"/>
  <c r="G88" i="2" s="1"/>
  <c r="BE87" i="2"/>
  <c r="G87" i="2" s="1"/>
  <c r="BE86" i="2"/>
  <c r="G86" i="2" s="1"/>
  <c r="BE85" i="2"/>
  <c r="G85" i="2" s="1"/>
  <c r="BE84" i="2"/>
  <c r="G84" i="2" s="1"/>
  <c r="BE83" i="2"/>
  <c r="G83" i="2" s="1"/>
  <c r="BE82" i="2"/>
  <c r="G82" i="2" s="1"/>
  <c r="BE81" i="2"/>
  <c r="G81" i="2" s="1"/>
  <c r="BE80" i="2"/>
  <c r="G80" i="2" s="1"/>
  <c r="BE79" i="2"/>
  <c r="G79" i="2" s="1"/>
  <c r="BE78" i="2"/>
  <c r="G78" i="2" s="1"/>
  <c r="BE77" i="2"/>
  <c r="G77" i="2" s="1"/>
  <c r="BE76" i="2"/>
  <c r="G76" i="2" s="1"/>
  <c r="BE75" i="2"/>
  <c r="G75" i="2" s="1"/>
  <c r="BE74" i="2"/>
  <c r="G74" i="2" s="1"/>
  <c r="BE73" i="2"/>
  <c r="G73" i="2" s="1"/>
  <c r="BE72" i="2"/>
  <c r="G72" i="2" s="1"/>
  <c r="BE71" i="2"/>
  <c r="G71" i="2" s="1"/>
  <c r="BE70" i="2"/>
  <c r="G70" i="2" s="1"/>
  <c r="BE69" i="2"/>
  <c r="G69" i="2" s="1"/>
  <c r="BE68" i="2"/>
  <c r="G68" i="2" s="1"/>
  <c r="BE67" i="2"/>
  <c r="G67" i="2" s="1"/>
  <c r="BE66" i="2"/>
  <c r="G66" i="2" s="1"/>
  <c r="BE65" i="2"/>
  <c r="G65" i="2" s="1"/>
  <c r="BE64" i="2"/>
  <c r="G64" i="2" s="1"/>
  <c r="BE63" i="2"/>
  <c r="G63" i="2" s="1"/>
  <c r="BE62" i="2"/>
  <c r="G62" i="2" s="1"/>
  <c r="BE61" i="2"/>
  <c r="G61" i="2" s="1"/>
  <c r="BE60" i="2"/>
  <c r="G60" i="2" s="1"/>
  <c r="BE59" i="2"/>
  <c r="G59" i="2" s="1"/>
  <c r="BE58" i="2"/>
  <c r="G58" i="2" s="1"/>
  <c r="BE57" i="2"/>
  <c r="G57" i="2" s="1"/>
  <c r="BE56" i="2"/>
  <c r="G56" i="2" s="1"/>
  <c r="BE55" i="2"/>
  <c r="G55" i="2" s="1"/>
  <c r="BE54" i="2"/>
  <c r="G54" i="2" s="1"/>
  <c r="BE53" i="2"/>
  <c r="G53" i="2" s="1"/>
  <c r="BE52" i="2"/>
  <c r="G52" i="2" s="1"/>
  <c r="BE51" i="2"/>
  <c r="G51" i="2" s="1"/>
  <c r="BE50" i="2"/>
  <c r="G50" i="2" s="1"/>
  <c r="BE49" i="2"/>
  <c r="G49" i="2" s="1"/>
  <c r="BE48" i="2"/>
  <c r="G48" i="2" s="1"/>
  <c r="BE47" i="2"/>
  <c r="G47" i="2" s="1"/>
  <c r="BE46" i="2"/>
  <c r="G46" i="2" s="1"/>
  <c r="BE45" i="2"/>
  <c r="G45" i="2" s="1"/>
  <c r="BE44" i="2"/>
  <c r="G44" i="2" s="1"/>
  <c r="BE43" i="2"/>
  <c r="G43" i="2" s="1"/>
  <c r="BE42" i="2"/>
  <c r="G42" i="2" s="1"/>
  <c r="BE41" i="2"/>
  <c r="G41" i="2" s="1"/>
  <c r="BE40" i="2"/>
  <c r="G40" i="2" s="1"/>
  <c r="BE39" i="2"/>
  <c r="G39" i="2" s="1"/>
  <c r="BE38" i="2"/>
  <c r="G38" i="2" s="1"/>
  <c r="BE37" i="2"/>
  <c r="G37" i="2" s="1"/>
  <c r="BE36" i="2"/>
  <c r="G36" i="2" s="1"/>
  <c r="BE35" i="2"/>
  <c r="G35" i="2" s="1"/>
  <c r="BE34" i="2"/>
  <c r="G34" i="2" s="1"/>
  <c r="BE33" i="2"/>
  <c r="G33" i="2" s="1"/>
  <c r="BE32" i="2"/>
  <c r="G32" i="2" s="1"/>
  <c r="BE31" i="2"/>
  <c r="G31" i="2" s="1"/>
  <c r="BE30" i="2"/>
  <c r="G30" i="2" s="1"/>
  <c r="BE29" i="2"/>
  <c r="G29" i="2" s="1"/>
  <c r="BE28" i="2"/>
  <c r="G28" i="2" s="1"/>
  <c r="BE27" i="2"/>
  <c r="G27" i="2" s="1"/>
  <c r="BE26" i="2"/>
  <c r="G26" i="2" s="1"/>
  <c r="BE25" i="2"/>
  <c r="G25" i="2" s="1"/>
  <c r="BE24" i="2"/>
  <c r="G24" i="2" s="1"/>
  <c r="BE23" i="2"/>
  <c r="G23" i="2" s="1"/>
  <c r="BE22" i="2"/>
  <c r="G22" i="2" s="1"/>
  <c r="BE21" i="2"/>
  <c r="G21" i="2" s="1"/>
  <c r="BE20" i="2"/>
  <c r="G20" i="2" s="1"/>
  <c r="BE19" i="2"/>
  <c r="G19" i="2" s="1"/>
  <c r="BE18" i="2"/>
  <c r="G18" i="2" s="1"/>
  <c r="BE17" i="2"/>
  <c r="G17" i="2" s="1"/>
  <c r="BE16" i="2"/>
  <c r="G16" i="2" s="1"/>
  <c r="BE15" i="2"/>
  <c r="G15" i="2" s="1"/>
  <c r="BE14" i="2"/>
  <c r="G14" i="2" s="1"/>
  <c r="BE13" i="2"/>
  <c r="G13" i="2" s="1"/>
  <c r="BE12" i="2"/>
  <c r="G12" i="2" s="1"/>
  <c r="BE11" i="2"/>
  <c r="G11" i="2" s="1"/>
  <c r="BE10" i="2"/>
  <c r="G10" i="2" s="1"/>
  <c r="BE9" i="2"/>
  <c r="G9" i="2" s="1"/>
  <c r="BE8" i="2"/>
  <c r="G8" i="2" s="1"/>
  <c r="BE7" i="2"/>
  <c r="G7" i="2" s="1"/>
  <c r="BD331" i="2"/>
  <c r="BC331" i="2"/>
  <c r="BB331" i="2"/>
  <c r="BA331" i="2"/>
  <c r="AZ331" i="2"/>
  <c r="AY331" i="2"/>
  <c r="AX331" i="2"/>
  <c r="AW331" i="2"/>
  <c r="BD330" i="2"/>
  <c r="BC330" i="2"/>
  <c r="BB330" i="2"/>
  <c r="BA330" i="2"/>
  <c r="AZ330" i="2"/>
  <c r="AY330" i="2"/>
  <c r="AX330" i="2"/>
  <c r="AW330" i="2"/>
  <c r="BD329" i="2"/>
  <c r="BC329" i="2"/>
  <c r="BB329" i="2"/>
  <c r="BA329" i="2"/>
  <c r="AZ329" i="2"/>
  <c r="AY329" i="2"/>
  <c r="AX329" i="2"/>
  <c r="AW329" i="2"/>
  <c r="CH329" i="2"/>
  <c r="BD328" i="2"/>
  <c r="BC328" i="2"/>
  <c r="BB328" i="2"/>
  <c r="BA328" i="2"/>
  <c r="AZ328" i="2"/>
  <c r="AY328" i="2"/>
  <c r="AX328" i="2"/>
  <c r="AW328" i="2"/>
  <c r="CF328" i="2"/>
  <c r="BD327" i="2"/>
  <c r="BC327" i="2"/>
  <c r="BB327" i="2"/>
  <c r="BA327" i="2"/>
  <c r="AZ327" i="2"/>
  <c r="AY327" i="2"/>
  <c r="AX327" i="2"/>
  <c r="AW327" i="2"/>
  <c r="CH327" i="2"/>
  <c r="BD326" i="2"/>
  <c r="BC326" i="2"/>
  <c r="BB326" i="2"/>
  <c r="BA326" i="2"/>
  <c r="AZ326" i="2"/>
  <c r="AY326" i="2"/>
  <c r="AX326" i="2"/>
  <c r="AW326" i="2"/>
  <c r="CE326" i="2"/>
  <c r="CG326" i="2" s="1"/>
  <c r="BD325" i="2"/>
  <c r="BC325" i="2"/>
  <c r="BB325" i="2"/>
  <c r="BA325" i="2"/>
  <c r="AZ325" i="2"/>
  <c r="AY325" i="2"/>
  <c r="AX325" i="2"/>
  <c r="AW325" i="2"/>
  <c r="BD324" i="2"/>
  <c r="BC324" i="2"/>
  <c r="BB324" i="2"/>
  <c r="BA324" i="2"/>
  <c r="AZ324" i="2"/>
  <c r="AY324" i="2"/>
  <c r="AX324" i="2"/>
  <c r="AW324" i="2"/>
  <c r="BD323" i="2"/>
  <c r="BC323" i="2"/>
  <c r="BB323" i="2"/>
  <c r="BA323" i="2"/>
  <c r="AZ323" i="2"/>
  <c r="AY323" i="2"/>
  <c r="AX323" i="2"/>
  <c r="AW323" i="2"/>
  <c r="CF323" i="2"/>
  <c r="BD322" i="2"/>
  <c r="BC322" i="2"/>
  <c r="BB322" i="2"/>
  <c r="BA322" i="2"/>
  <c r="AZ322" i="2"/>
  <c r="AY322" i="2"/>
  <c r="AX322" i="2"/>
  <c r="AW322" i="2"/>
  <c r="CE322" i="2"/>
  <c r="CG322" i="2" s="1"/>
  <c r="BD321" i="2"/>
  <c r="BC321" i="2"/>
  <c r="BB321" i="2"/>
  <c r="BA321" i="2"/>
  <c r="AZ321" i="2"/>
  <c r="AY321" i="2"/>
  <c r="AX321" i="2"/>
  <c r="AW321" i="2"/>
  <c r="CH321" i="2"/>
  <c r="BD320" i="2"/>
  <c r="BC320" i="2"/>
  <c r="BB320" i="2"/>
  <c r="BA320" i="2"/>
  <c r="AZ320" i="2"/>
  <c r="AY320" i="2"/>
  <c r="AX320" i="2"/>
  <c r="AW320" i="2"/>
  <c r="BD319" i="2"/>
  <c r="BC319" i="2"/>
  <c r="BB319" i="2"/>
  <c r="BA319" i="2"/>
  <c r="AZ319" i="2"/>
  <c r="AY319" i="2"/>
  <c r="AX319" i="2"/>
  <c r="AW319" i="2"/>
  <c r="BD318" i="2"/>
  <c r="BC318" i="2"/>
  <c r="BB318" i="2"/>
  <c r="BA318" i="2"/>
  <c r="AZ318" i="2"/>
  <c r="AY318" i="2"/>
  <c r="AX318" i="2"/>
  <c r="AW318" i="2"/>
  <c r="CF318" i="2"/>
  <c r="BD317" i="2"/>
  <c r="BC317" i="2"/>
  <c r="BB317" i="2"/>
  <c r="BA317" i="2"/>
  <c r="AZ317" i="2"/>
  <c r="AY317" i="2"/>
  <c r="AX317" i="2"/>
  <c r="AW317" i="2"/>
  <c r="BD316" i="2"/>
  <c r="BC316" i="2"/>
  <c r="BB316" i="2"/>
  <c r="BA316" i="2"/>
  <c r="AZ316" i="2"/>
  <c r="AY316" i="2"/>
  <c r="AX316" i="2"/>
  <c r="AW316" i="2"/>
  <c r="CH316" i="2"/>
  <c r="BD315" i="2"/>
  <c r="BC315" i="2"/>
  <c r="BB315" i="2"/>
  <c r="BA315" i="2"/>
  <c r="AZ315" i="2"/>
  <c r="AY315" i="2"/>
  <c r="AX315" i="2"/>
  <c r="AW315" i="2"/>
  <c r="CF315" i="2"/>
  <c r="BD314" i="2"/>
  <c r="BC314" i="2"/>
  <c r="BB314" i="2"/>
  <c r="BA314" i="2"/>
  <c r="AZ314" i="2"/>
  <c r="AY314" i="2"/>
  <c r="AX314" i="2"/>
  <c r="AW314" i="2"/>
  <c r="BD313" i="2"/>
  <c r="BC313" i="2"/>
  <c r="BB313" i="2"/>
  <c r="BA313" i="2"/>
  <c r="AZ313" i="2"/>
  <c r="AY313" i="2"/>
  <c r="AX313" i="2"/>
  <c r="AW313" i="2"/>
  <c r="BD312" i="2"/>
  <c r="BC312" i="2"/>
  <c r="BB312" i="2"/>
  <c r="BA312" i="2"/>
  <c r="AZ312" i="2"/>
  <c r="AY312" i="2"/>
  <c r="AX312" i="2"/>
  <c r="AW312" i="2"/>
  <c r="BD311" i="2"/>
  <c r="BC311" i="2"/>
  <c r="BB311" i="2"/>
  <c r="BA311" i="2"/>
  <c r="AZ311" i="2"/>
  <c r="AY311" i="2"/>
  <c r="AX311" i="2"/>
  <c r="AW311" i="2"/>
  <c r="CH311" i="2"/>
  <c r="BD310" i="2"/>
  <c r="BC310" i="2"/>
  <c r="BB310" i="2"/>
  <c r="BA310" i="2"/>
  <c r="AZ310" i="2"/>
  <c r="AY310" i="2"/>
  <c r="AX310" i="2"/>
  <c r="AW310" i="2"/>
  <c r="CE310" i="2"/>
  <c r="CG310" i="2" s="1"/>
  <c r="BD309" i="2"/>
  <c r="BC309" i="2"/>
  <c r="BB309" i="2"/>
  <c r="BA309" i="2"/>
  <c r="AZ309" i="2"/>
  <c r="AY309" i="2"/>
  <c r="AX309" i="2"/>
  <c r="AW309" i="2"/>
  <c r="BD308" i="2"/>
  <c r="BC308" i="2"/>
  <c r="BB308" i="2"/>
  <c r="BA308" i="2"/>
  <c r="AZ308" i="2"/>
  <c r="AY308" i="2"/>
  <c r="AX308" i="2"/>
  <c r="AW308" i="2"/>
  <c r="CH308" i="2"/>
  <c r="BD307" i="2"/>
  <c r="BC307" i="2"/>
  <c r="BB307" i="2"/>
  <c r="BA307" i="2"/>
  <c r="AZ307" i="2"/>
  <c r="AY307" i="2"/>
  <c r="AX307" i="2"/>
  <c r="AW307" i="2"/>
  <c r="BD306" i="2"/>
  <c r="BC306" i="2"/>
  <c r="BB306" i="2"/>
  <c r="BA306" i="2"/>
  <c r="AZ306" i="2"/>
  <c r="AY306" i="2"/>
  <c r="AX306" i="2"/>
  <c r="AW306" i="2"/>
  <c r="BD305" i="2"/>
  <c r="BC305" i="2"/>
  <c r="BB305" i="2"/>
  <c r="BA305" i="2"/>
  <c r="AZ305" i="2"/>
  <c r="AY305" i="2"/>
  <c r="AX305" i="2"/>
  <c r="AW305" i="2"/>
  <c r="BD304" i="2"/>
  <c r="BC304" i="2"/>
  <c r="BB304" i="2"/>
  <c r="BA304" i="2"/>
  <c r="AZ304" i="2"/>
  <c r="AY304" i="2"/>
  <c r="AX304" i="2"/>
  <c r="AW304" i="2"/>
  <c r="CH304" i="2"/>
  <c r="BD303" i="2"/>
  <c r="BC303" i="2"/>
  <c r="BB303" i="2"/>
  <c r="BA303" i="2"/>
  <c r="AZ303" i="2"/>
  <c r="AY303" i="2"/>
  <c r="AX303" i="2"/>
  <c r="AW303" i="2"/>
  <c r="BD302" i="2"/>
  <c r="BC302" i="2"/>
  <c r="BB302" i="2"/>
  <c r="BA302" i="2"/>
  <c r="AZ302" i="2"/>
  <c r="AY302" i="2"/>
  <c r="AX302" i="2"/>
  <c r="AW302" i="2"/>
  <c r="CH302" i="2"/>
  <c r="BD301" i="2"/>
  <c r="BC301" i="2"/>
  <c r="BB301" i="2"/>
  <c r="BA301" i="2"/>
  <c r="AZ301" i="2"/>
  <c r="AY301" i="2"/>
  <c r="AX301" i="2"/>
  <c r="AW301" i="2"/>
  <c r="BD300" i="2"/>
  <c r="BC300" i="2"/>
  <c r="BB300" i="2"/>
  <c r="BA300" i="2"/>
  <c r="AZ300" i="2"/>
  <c r="AY300" i="2"/>
  <c r="AX300" i="2"/>
  <c r="AW300" i="2"/>
  <c r="BD299" i="2"/>
  <c r="BC299" i="2"/>
  <c r="BB299" i="2"/>
  <c r="BA299" i="2"/>
  <c r="AZ299" i="2"/>
  <c r="AY299" i="2"/>
  <c r="AX299" i="2"/>
  <c r="AW299" i="2"/>
  <c r="BD298" i="2"/>
  <c r="BC298" i="2"/>
  <c r="BB298" i="2"/>
  <c r="BA298" i="2"/>
  <c r="AZ298" i="2"/>
  <c r="AY298" i="2"/>
  <c r="AX298" i="2"/>
  <c r="AW298" i="2"/>
  <c r="BD297" i="2"/>
  <c r="BC297" i="2"/>
  <c r="BB297" i="2"/>
  <c r="BA297" i="2"/>
  <c r="AZ297" i="2"/>
  <c r="AY297" i="2"/>
  <c r="AX297" i="2"/>
  <c r="AW297" i="2"/>
  <c r="BD296" i="2"/>
  <c r="BC296" i="2"/>
  <c r="BB296" i="2"/>
  <c r="BA296" i="2"/>
  <c r="AZ296" i="2"/>
  <c r="AY296" i="2"/>
  <c r="AX296" i="2"/>
  <c r="AW296" i="2"/>
  <c r="CH296" i="2"/>
  <c r="BD295" i="2"/>
  <c r="BC295" i="2"/>
  <c r="BB295" i="2"/>
  <c r="BA295" i="2"/>
  <c r="AZ295" i="2"/>
  <c r="AY295" i="2"/>
  <c r="AX295" i="2"/>
  <c r="AW295" i="2"/>
  <c r="CE295" i="2"/>
  <c r="CG295" i="2" s="1"/>
  <c r="BD294" i="2"/>
  <c r="BC294" i="2"/>
  <c r="BB294" i="2"/>
  <c r="BA294" i="2"/>
  <c r="AZ294" i="2"/>
  <c r="AY294" i="2"/>
  <c r="AX294" i="2"/>
  <c r="AW294" i="2"/>
  <c r="CF294" i="2"/>
  <c r="BD293" i="2"/>
  <c r="BC293" i="2"/>
  <c r="BB293" i="2"/>
  <c r="BA293" i="2"/>
  <c r="AZ293" i="2"/>
  <c r="AY293" i="2"/>
  <c r="AX293" i="2"/>
  <c r="AW293" i="2"/>
  <c r="CE293" i="2"/>
  <c r="CG293" i="2" s="1"/>
  <c r="BD292" i="2"/>
  <c r="BC292" i="2"/>
  <c r="BB292" i="2"/>
  <c r="BA292" i="2"/>
  <c r="AZ292" i="2"/>
  <c r="AY292" i="2"/>
  <c r="AX292" i="2"/>
  <c r="AW292" i="2"/>
  <c r="BD291" i="2"/>
  <c r="BC291" i="2"/>
  <c r="BB291" i="2"/>
  <c r="BA291" i="2"/>
  <c r="AZ291" i="2"/>
  <c r="AY291" i="2"/>
  <c r="AX291" i="2"/>
  <c r="AW291" i="2"/>
  <c r="CH291" i="2"/>
  <c r="BD290" i="2"/>
  <c r="BC290" i="2"/>
  <c r="BB290" i="2"/>
  <c r="BA290" i="2"/>
  <c r="AZ290" i="2"/>
  <c r="AY290" i="2"/>
  <c r="AX290" i="2"/>
  <c r="AW290" i="2"/>
  <c r="CF290" i="2"/>
  <c r="BD289" i="2"/>
  <c r="BC289" i="2"/>
  <c r="BB289" i="2"/>
  <c r="BA289" i="2"/>
  <c r="AZ289" i="2"/>
  <c r="AY289" i="2"/>
  <c r="AX289" i="2"/>
  <c r="AW289" i="2"/>
  <c r="BD288" i="2"/>
  <c r="BC288" i="2"/>
  <c r="BB288" i="2"/>
  <c r="BA288" i="2"/>
  <c r="AZ288" i="2"/>
  <c r="AY288" i="2"/>
  <c r="AX288" i="2"/>
  <c r="AW288" i="2"/>
  <c r="BD287" i="2"/>
  <c r="BC287" i="2"/>
  <c r="BB287" i="2"/>
  <c r="BA287" i="2"/>
  <c r="AZ287" i="2"/>
  <c r="AY287" i="2"/>
  <c r="AX287" i="2"/>
  <c r="AW287" i="2"/>
  <c r="BD286" i="2"/>
  <c r="BC286" i="2"/>
  <c r="BB286" i="2"/>
  <c r="BA286" i="2"/>
  <c r="AZ286" i="2"/>
  <c r="AY286" i="2"/>
  <c r="AX286" i="2"/>
  <c r="AW286" i="2"/>
  <c r="CF286" i="2"/>
  <c r="BD285" i="2"/>
  <c r="BC285" i="2"/>
  <c r="BB285" i="2"/>
  <c r="BA285" i="2"/>
  <c r="AZ285" i="2"/>
  <c r="AY285" i="2"/>
  <c r="AX285" i="2"/>
  <c r="AW285" i="2"/>
  <c r="BD284" i="2"/>
  <c r="BC284" i="2"/>
  <c r="BB284" i="2"/>
  <c r="BA284" i="2"/>
  <c r="AZ284" i="2"/>
  <c r="AY284" i="2"/>
  <c r="AX284" i="2"/>
  <c r="AW284" i="2"/>
  <c r="BD283" i="2"/>
  <c r="BC283" i="2"/>
  <c r="BB283" i="2"/>
  <c r="BA283" i="2"/>
  <c r="AZ283" i="2"/>
  <c r="AY283" i="2"/>
  <c r="AX283" i="2"/>
  <c r="AW283" i="2"/>
  <c r="BD282" i="2"/>
  <c r="BC282" i="2"/>
  <c r="BB282" i="2"/>
  <c r="BA282" i="2"/>
  <c r="AZ282" i="2"/>
  <c r="AY282" i="2"/>
  <c r="AX282" i="2"/>
  <c r="AW282" i="2"/>
  <c r="CE282" i="2"/>
  <c r="CG282" i="2" s="1"/>
  <c r="BD281" i="2"/>
  <c r="BC281" i="2"/>
  <c r="BB281" i="2"/>
  <c r="BA281" i="2"/>
  <c r="AZ281" i="2"/>
  <c r="AY281" i="2"/>
  <c r="AX281" i="2"/>
  <c r="AW281" i="2"/>
  <c r="BD280" i="2"/>
  <c r="BC280" i="2"/>
  <c r="BB280" i="2"/>
  <c r="BA280" i="2"/>
  <c r="AZ280" i="2"/>
  <c r="AY280" i="2"/>
  <c r="AX280" i="2"/>
  <c r="AW280" i="2"/>
  <c r="CE280" i="2"/>
  <c r="CG280" i="2" s="1"/>
  <c r="BD279" i="2"/>
  <c r="BC279" i="2"/>
  <c r="BB279" i="2"/>
  <c r="BA279" i="2"/>
  <c r="AZ279" i="2"/>
  <c r="AY279" i="2"/>
  <c r="AX279" i="2"/>
  <c r="AW279" i="2"/>
  <c r="BD278" i="2"/>
  <c r="BC278" i="2"/>
  <c r="BB278" i="2"/>
  <c r="BA278" i="2"/>
  <c r="AZ278" i="2"/>
  <c r="AY278" i="2"/>
  <c r="AX278" i="2"/>
  <c r="AW278" i="2"/>
  <c r="CF278" i="2"/>
  <c r="BD277" i="2"/>
  <c r="BC277" i="2"/>
  <c r="BB277" i="2"/>
  <c r="BA277" i="2"/>
  <c r="AZ277" i="2"/>
  <c r="AY277" i="2"/>
  <c r="AX277" i="2"/>
  <c r="AW277" i="2"/>
  <c r="BD276" i="2"/>
  <c r="BC276" i="2"/>
  <c r="BB276" i="2"/>
  <c r="BA276" i="2"/>
  <c r="AZ276" i="2"/>
  <c r="AY276" i="2"/>
  <c r="AX276" i="2"/>
  <c r="AW276" i="2"/>
  <c r="CF276" i="2"/>
  <c r="BD275" i="2"/>
  <c r="BC275" i="2"/>
  <c r="BB275" i="2"/>
  <c r="BA275" i="2"/>
  <c r="AZ275" i="2"/>
  <c r="AY275" i="2"/>
  <c r="AX275" i="2"/>
  <c r="AW275" i="2"/>
  <c r="BD274" i="2"/>
  <c r="BC274" i="2"/>
  <c r="BB274" i="2"/>
  <c r="BA274" i="2"/>
  <c r="AZ274" i="2"/>
  <c r="AY274" i="2"/>
  <c r="AX274" i="2"/>
  <c r="AW274" i="2"/>
  <c r="BD273" i="2"/>
  <c r="BC273" i="2"/>
  <c r="BB273" i="2"/>
  <c r="BA273" i="2"/>
  <c r="AZ273" i="2"/>
  <c r="AY273" i="2"/>
  <c r="AX273" i="2"/>
  <c r="AW273" i="2"/>
  <c r="CF273" i="2"/>
  <c r="BD272" i="2"/>
  <c r="BC272" i="2"/>
  <c r="BB272" i="2"/>
  <c r="BA272" i="2"/>
  <c r="AZ272" i="2"/>
  <c r="AY272" i="2"/>
  <c r="AX272" i="2"/>
  <c r="AW272" i="2"/>
  <c r="CE272" i="2"/>
  <c r="CG272" i="2" s="1"/>
  <c r="BD271" i="2"/>
  <c r="BC271" i="2"/>
  <c r="BB271" i="2"/>
  <c r="BA271" i="2"/>
  <c r="AZ271" i="2"/>
  <c r="AY271" i="2"/>
  <c r="AX271" i="2"/>
  <c r="AW271" i="2"/>
  <c r="BD270" i="2"/>
  <c r="BC270" i="2"/>
  <c r="BB270" i="2"/>
  <c r="BA270" i="2"/>
  <c r="AZ270" i="2"/>
  <c r="AY270" i="2"/>
  <c r="AX270" i="2"/>
  <c r="AW270" i="2"/>
  <c r="CH270" i="2"/>
  <c r="BD269" i="2"/>
  <c r="BC269" i="2"/>
  <c r="BB269" i="2"/>
  <c r="BA269" i="2"/>
  <c r="AZ269" i="2"/>
  <c r="AY269" i="2"/>
  <c r="AX269" i="2"/>
  <c r="AW269" i="2"/>
  <c r="BD268" i="2"/>
  <c r="BC268" i="2"/>
  <c r="BB268" i="2"/>
  <c r="BA268" i="2"/>
  <c r="AZ268" i="2"/>
  <c r="AY268" i="2"/>
  <c r="AX268" i="2"/>
  <c r="AW268" i="2"/>
  <c r="BD267" i="2"/>
  <c r="BC267" i="2"/>
  <c r="BB267" i="2"/>
  <c r="BA267" i="2"/>
  <c r="AZ267" i="2"/>
  <c r="AY267" i="2"/>
  <c r="AX267" i="2"/>
  <c r="AW267" i="2"/>
  <c r="BD266" i="2"/>
  <c r="BC266" i="2"/>
  <c r="BB266" i="2"/>
  <c r="BA266" i="2"/>
  <c r="AZ266" i="2"/>
  <c r="AY266" i="2"/>
  <c r="AX266" i="2"/>
  <c r="AW266" i="2"/>
  <c r="CH266" i="2"/>
  <c r="BD265" i="2"/>
  <c r="BC265" i="2"/>
  <c r="BB265" i="2"/>
  <c r="BA265" i="2"/>
  <c r="AZ265" i="2"/>
  <c r="AY265" i="2"/>
  <c r="AX265" i="2"/>
  <c r="AW265" i="2"/>
  <c r="CH265" i="2"/>
  <c r="BD264" i="2"/>
  <c r="BC264" i="2"/>
  <c r="BB264" i="2"/>
  <c r="BA264" i="2"/>
  <c r="AZ264" i="2"/>
  <c r="AY264" i="2"/>
  <c r="AX264" i="2"/>
  <c r="AW264" i="2"/>
  <c r="BD263" i="2"/>
  <c r="BC263" i="2"/>
  <c r="BB263" i="2"/>
  <c r="BA263" i="2"/>
  <c r="AZ263" i="2"/>
  <c r="AY263" i="2"/>
  <c r="AX263" i="2"/>
  <c r="AW263" i="2"/>
  <c r="BD262" i="2"/>
  <c r="BC262" i="2"/>
  <c r="BB262" i="2"/>
  <c r="BA262" i="2"/>
  <c r="AZ262" i="2"/>
  <c r="AY262" i="2"/>
  <c r="AX262" i="2"/>
  <c r="AW262" i="2"/>
  <c r="BD261" i="2"/>
  <c r="BC261" i="2"/>
  <c r="BB261" i="2"/>
  <c r="BA261" i="2"/>
  <c r="AZ261" i="2"/>
  <c r="AY261" i="2"/>
  <c r="AX261" i="2"/>
  <c r="AW261" i="2"/>
  <c r="BD260" i="2"/>
  <c r="BC260" i="2"/>
  <c r="BB260" i="2"/>
  <c r="BA260" i="2"/>
  <c r="AZ260" i="2"/>
  <c r="AY260" i="2"/>
  <c r="AX260" i="2"/>
  <c r="AW260" i="2"/>
  <c r="BD259" i="2"/>
  <c r="BC259" i="2"/>
  <c r="BB259" i="2"/>
  <c r="BA259" i="2"/>
  <c r="AZ259" i="2"/>
  <c r="AY259" i="2"/>
  <c r="AX259" i="2"/>
  <c r="AW259" i="2"/>
  <c r="BD258" i="2"/>
  <c r="BC258" i="2"/>
  <c r="BB258" i="2"/>
  <c r="BA258" i="2"/>
  <c r="AZ258" i="2"/>
  <c r="AY258" i="2"/>
  <c r="AX258" i="2"/>
  <c r="AW258" i="2"/>
  <c r="CH258" i="2"/>
  <c r="BD257" i="2"/>
  <c r="BC257" i="2"/>
  <c r="BB257" i="2"/>
  <c r="BA257" i="2"/>
  <c r="AZ257" i="2"/>
  <c r="AY257" i="2"/>
  <c r="AX257" i="2"/>
  <c r="AW257" i="2"/>
  <c r="BD256" i="2"/>
  <c r="BC256" i="2"/>
  <c r="BB256" i="2"/>
  <c r="BA256" i="2"/>
  <c r="AZ256" i="2"/>
  <c r="AY256" i="2"/>
  <c r="AX256" i="2"/>
  <c r="AW256" i="2"/>
  <c r="BD255" i="2"/>
  <c r="BC255" i="2"/>
  <c r="BB255" i="2"/>
  <c r="BA255" i="2"/>
  <c r="AZ255" i="2"/>
  <c r="AY255" i="2"/>
  <c r="AX255" i="2"/>
  <c r="AW255" i="2"/>
  <c r="CH255" i="2"/>
  <c r="BD254" i="2"/>
  <c r="BC254" i="2"/>
  <c r="BB254" i="2"/>
  <c r="BA254" i="2"/>
  <c r="AZ254" i="2"/>
  <c r="AY254" i="2"/>
  <c r="AX254" i="2"/>
  <c r="AW254" i="2"/>
  <c r="CH254" i="2"/>
  <c r="BD253" i="2"/>
  <c r="BC253" i="2"/>
  <c r="BB253" i="2"/>
  <c r="BA253" i="2"/>
  <c r="AZ253" i="2"/>
  <c r="AY253" i="2"/>
  <c r="AX253" i="2"/>
  <c r="AW253" i="2"/>
  <c r="CE253" i="2"/>
  <c r="CG253" i="2" s="1"/>
  <c r="BD252" i="2"/>
  <c r="BC252" i="2"/>
  <c r="BB252" i="2"/>
  <c r="BA252" i="2"/>
  <c r="AZ252" i="2"/>
  <c r="AY252" i="2"/>
  <c r="AX252" i="2"/>
  <c r="AW252" i="2"/>
  <c r="BD251" i="2"/>
  <c r="BC251" i="2"/>
  <c r="BB251" i="2"/>
  <c r="BA251" i="2"/>
  <c r="AZ251" i="2"/>
  <c r="AY251" i="2"/>
  <c r="AX251" i="2"/>
  <c r="AW251" i="2"/>
  <c r="CH251" i="2"/>
  <c r="BD250" i="2"/>
  <c r="BC250" i="2"/>
  <c r="BB250" i="2"/>
  <c r="BA250" i="2"/>
  <c r="AZ250" i="2"/>
  <c r="AY250" i="2"/>
  <c r="AX250" i="2"/>
  <c r="AW250" i="2"/>
  <c r="CE250" i="2"/>
  <c r="CG250" i="2" s="1"/>
  <c r="BD249" i="2"/>
  <c r="BC249" i="2"/>
  <c r="BB249" i="2"/>
  <c r="BA249" i="2"/>
  <c r="AZ249" i="2"/>
  <c r="AY249" i="2"/>
  <c r="AX249" i="2"/>
  <c r="AW249" i="2"/>
  <c r="BD248" i="2"/>
  <c r="BC248" i="2"/>
  <c r="BB248" i="2"/>
  <c r="BA248" i="2"/>
  <c r="AZ248" i="2"/>
  <c r="AY248" i="2"/>
  <c r="AX248" i="2"/>
  <c r="AW248" i="2"/>
  <c r="BD247" i="2"/>
  <c r="BC247" i="2"/>
  <c r="BB247" i="2"/>
  <c r="BA247" i="2"/>
  <c r="AZ247" i="2"/>
  <c r="AY247" i="2"/>
  <c r="AX247" i="2"/>
  <c r="AW247" i="2"/>
  <c r="BD246" i="2"/>
  <c r="BC246" i="2"/>
  <c r="BB246" i="2"/>
  <c r="BA246" i="2"/>
  <c r="AZ246" i="2"/>
  <c r="AY246" i="2"/>
  <c r="AX246" i="2"/>
  <c r="AW246" i="2"/>
  <c r="BD245" i="2"/>
  <c r="BC245" i="2"/>
  <c r="BB245" i="2"/>
  <c r="BA245" i="2"/>
  <c r="AZ245" i="2"/>
  <c r="AY245" i="2"/>
  <c r="AX245" i="2"/>
  <c r="AW245" i="2"/>
  <c r="BD244" i="2"/>
  <c r="BC244" i="2"/>
  <c r="BB244" i="2"/>
  <c r="BA244" i="2"/>
  <c r="AZ244" i="2"/>
  <c r="AY244" i="2"/>
  <c r="AX244" i="2"/>
  <c r="AW244" i="2"/>
  <c r="BD243" i="2"/>
  <c r="BC243" i="2"/>
  <c r="BB243" i="2"/>
  <c r="BA243" i="2"/>
  <c r="AZ243" i="2"/>
  <c r="AY243" i="2"/>
  <c r="AX243" i="2"/>
  <c r="AW243" i="2"/>
  <c r="CF243" i="2"/>
  <c r="BD242" i="2"/>
  <c r="BC242" i="2"/>
  <c r="BB242" i="2"/>
  <c r="BA242" i="2"/>
  <c r="AZ242" i="2"/>
  <c r="AY242" i="2"/>
  <c r="AX242" i="2"/>
  <c r="AW242" i="2"/>
  <c r="CH242" i="2"/>
  <c r="BD241" i="2"/>
  <c r="BC241" i="2"/>
  <c r="BB241" i="2"/>
  <c r="BA241" i="2"/>
  <c r="AZ241" i="2"/>
  <c r="AY241" i="2"/>
  <c r="AX241" i="2"/>
  <c r="AW241" i="2"/>
  <c r="BD240" i="2"/>
  <c r="BC240" i="2"/>
  <c r="BB240" i="2"/>
  <c r="BA240" i="2"/>
  <c r="AZ240" i="2"/>
  <c r="AY240" i="2"/>
  <c r="AX240" i="2"/>
  <c r="AW240" i="2"/>
  <c r="CH240" i="2"/>
  <c r="BD239" i="2"/>
  <c r="BC239" i="2"/>
  <c r="BB239" i="2"/>
  <c r="BA239" i="2"/>
  <c r="AZ239" i="2"/>
  <c r="AY239" i="2"/>
  <c r="AX239" i="2"/>
  <c r="AW239" i="2"/>
  <c r="BD238" i="2"/>
  <c r="BC238" i="2"/>
  <c r="BB238" i="2"/>
  <c r="BA238" i="2"/>
  <c r="AZ238" i="2"/>
  <c r="AY238" i="2"/>
  <c r="AX238" i="2"/>
  <c r="AW238" i="2"/>
  <c r="CF238" i="2"/>
  <c r="BD237" i="2"/>
  <c r="BC237" i="2"/>
  <c r="BB237" i="2"/>
  <c r="BA237" i="2"/>
  <c r="AZ237" i="2"/>
  <c r="AY237" i="2"/>
  <c r="AX237" i="2"/>
  <c r="AW237" i="2"/>
  <c r="CF237" i="2"/>
  <c r="BD236" i="2"/>
  <c r="BC236" i="2"/>
  <c r="BB236" i="2"/>
  <c r="BA236" i="2"/>
  <c r="AZ236" i="2"/>
  <c r="AY236" i="2"/>
  <c r="AX236" i="2"/>
  <c r="AW236" i="2"/>
  <c r="CF236" i="2"/>
  <c r="BD235" i="2"/>
  <c r="BC235" i="2"/>
  <c r="BB235" i="2"/>
  <c r="BA235" i="2"/>
  <c r="AZ235" i="2"/>
  <c r="AY235" i="2"/>
  <c r="AX235" i="2"/>
  <c r="AW235" i="2"/>
  <c r="BD234" i="2"/>
  <c r="BC234" i="2"/>
  <c r="BB234" i="2"/>
  <c r="BA234" i="2"/>
  <c r="AZ234" i="2"/>
  <c r="AY234" i="2"/>
  <c r="AX234" i="2"/>
  <c r="AW234" i="2"/>
  <c r="CH234" i="2"/>
  <c r="BD233" i="2"/>
  <c r="BC233" i="2"/>
  <c r="BB233" i="2"/>
  <c r="BA233" i="2"/>
  <c r="AZ233" i="2"/>
  <c r="AY233" i="2"/>
  <c r="AX233" i="2"/>
  <c r="AW233" i="2"/>
  <c r="CH233" i="2"/>
  <c r="BD232" i="2"/>
  <c r="BC232" i="2"/>
  <c r="BB232" i="2"/>
  <c r="BA232" i="2"/>
  <c r="AZ232" i="2"/>
  <c r="AY232" i="2"/>
  <c r="AX232" i="2"/>
  <c r="AW232" i="2"/>
  <c r="CH232" i="2"/>
  <c r="BD231" i="2"/>
  <c r="BC231" i="2"/>
  <c r="BB231" i="2"/>
  <c r="BA231" i="2"/>
  <c r="AZ231" i="2"/>
  <c r="AY231" i="2"/>
  <c r="AX231" i="2"/>
  <c r="AW231" i="2"/>
  <c r="BD230" i="2"/>
  <c r="BC230" i="2"/>
  <c r="BB230" i="2"/>
  <c r="BA230" i="2"/>
  <c r="AZ230" i="2"/>
  <c r="AY230" i="2"/>
  <c r="AX230" i="2"/>
  <c r="AW230" i="2"/>
  <c r="CF230" i="2"/>
  <c r="BD229" i="2"/>
  <c r="BC229" i="2"/>
  <c r="BB229" i="2"/>
  <c r="BA229" i="2"/>
  <c r="AZ229" i="2"/>
  <c r="AY229" i="2"/>
  <c r="AX229" i="2"/>
  <c r="AW229" i="2"/>
  <c r="BD228" i="2"/>
  <c r="BC228" i="2"/>
  <c r="BB228" i="2"/>
  <c r="BA228" i="2"/>
  <c r="AZ228" i="2"/>
  <c r="AY228" i="2"/>
  <c r="AX228" i="2"/>
  <c r="AW228" i="2"/>
  <c r="BD227" i="2"/>
  <c r="BC227" i="2"/>
  <c r="BB227" i="2"/>
  <c r="BA227" i="2"/>
  <c r="AZ227" i="2"/>
  <c r="AY227" i="2"/>
  <c r="AX227" i="2"/>
  <c r="AW227" i="2"/>
  <c r="BD226" i="2"/>
  <c r="BC226" i="2"/>
  <c r="BB226" i="2"/>
  <c r="BA226" i="2"/>
  <c r="AZ226" i="2"/>
  <c r="AY226" i="2"/>
  <c r="AX226" i="2"/>
  <c r="AW226" i="2"/>
  <c r="BD225" i="2"/>
  <c r="BC225" i="2"/>
  <c r="BB225" i="2"/>
  <c r="BA225" i="2"/>
  <c r="AZ225" i="2"/>
  <c r="AY225" i="2"/>
  <c r="AX225" i="2"/>
  <c r="AW225" i="2"/>
  <c r="CH225" i="2"/>
  <c r="BD224" i="2"/>
  <c r="BC224" i="2"/>
  <c r="BB224" i="2"/>
  <c r="BA224" i="2"/>
  <c r="AZ224" i="2"/>
  <c r="AY224" i="2"/>
  <c r="AX224" i="2"/>
  <c r="AW224" i="2"/>
  <c r="BD223" i="2"/>
  <c r="BC223" i="2"/>
  <c r="BB223" i="2"/>
  <c r="BA223" i="2"/>
  <c r="AZ223" i="2"/>
  <c r="AY223" i="2"/>
  <c r="AX223" i="2"/>
  <c r="AW223" i="2"/>
  <c r="CE223" i="2"/>
  <c r="CG223" i="2" s="1"/>
  <c r="BD222" i="2"/>
  <c r="BC222" i="2"/>
  <c r="BB222" i="2"/>
  <c r="BA222" i="2"/>
  <c r="AZ222" i="2"/>
  <c r="AY222" i="2"/>
  <c r="AX222" i="2"/>
  <c r="AW222" i="2"/>
  <c r="CH222" i="2"/>
  <c r="BD221" i="2"/>
  <c r="BC221" i="2"/>
  <c r="BB221" i="2"/>
  <c r="BA221" i="2"/>
  <c r="AZ221" i="2"/>
  <c r="AY221" i="2"/>
  <c r="AX221" i="2"/>
  <c r="AW221" i="2"/>
  <c r="CH221" i="2"/>
  <c r="BD220" i="2"/>
  <c r="BC220" i="2"/>
  <c r="BB220" i="2"/>
  <c r="BA220" i="2"/>
  <c r="AZ220" i="2"/>
  <c r="AY220" i="2"/>
  <c r="AX220" i="2"/>
  <c r="AW220" i="2"/>
  <c r="CF220" i="2"/>
  <c r="BD219" i="2"/>
  <c r="BC219" i="2"/>
  <c r="BB219" i="2"/>
  <c r="BA219" i="2"/>
  <c r="AZ219" i="2"/>
  <c r="AY219" i="2"/>
  <c r="AX219" i="2"/>
  <c r="AW219" i="2"/>
  <c r="CF219" i="2"/>
  <c r="BD218" i="2"/>
  <c r="BC218" i="2"/>
  <c r="BB218" i="2"/>
  <c r="BA218" i="2"/>
  <c r="AZ218" i="2"/>
  <c r="AY218" i="2"/>
  <c r="AX218" i="2"/>
  <c r="AW218" i="2"/>
  <c r="CF218" i="2"/>
  <c r="BD217" i="2"/>
  <c r="BC217" i="2"/>
  <c r="BB217" i="2"/>
  <c r="BA217" i="2"/>
  <c r="AZ217" i="2"/>
  <c r="AY217" i="2"/>
  <c r="AX217" i="2"/>
  <c r="AW217" i="2"/>
  <c r="CF217" i="2"/>
  <c r="BD216" i="2"/>
  <c r="BC216" i="2"/>
  <c r="BB216" i="2"/>
  <c r="BA216" i="2"/>
  <c r="AZ216" i="2"/>
  <c r="AY216" i="2"/>
  <c r="AX216" i="2"/>
  <c r="AW216" i="2"/>
  <c r="BD215" i="2"/>
  <c r="BC215" i="2"/>
  <c r="BB215" i="2"/>
  <c r="BA215" i="2"/>
  <c r="AZ215" i="2"/>
  <c r="AY215" i="2"/>
  <c r="AX215" i="2"/>
  <c r="AW215" i="2"/>
  <c r="BD214" i="2"/>
  <c r="BC214" i="2"/>
  <c r="BB214" i="2"/>
  <c r="BA214" i="2"/>
  <c r="AZ214" i="2"/>
  <c r="AY214" i="2"/>
  <c r="AX214" i="2"/>
  <c r="AW214" i="2"/>
  <c r="CF214" i="2"/>
  <c r="BD213" i="2"/>
  <c r="BC213" i="2"/>
  <c r="BB213" i="2"/>
  <c r="BA213" i="2"/>
  <c r="AZ213" i="2"/>
  <c r="AY213" i="2"/>
  <c r="AX213" i="2"/>
  <c r="AW213" i="2"/>
  <c r="BD212" i="2"/>
  <c r="BC212" i="2"/>
  <c r="BB212" i="2"/>
  <c r="BA212" i="2"/>
  <c r="AZ212" i="2"/>
  <c r="AY212" i="2"/>
  <c r="AX212" i="2"/>
  <c r="AW212" i="2"/>
  <c r="BD211" i="2"/>
  <c r="BC211" i="2"/>
  <c r="BB211" i="2"/>
  <c r="BA211" i="2"/>
  <c r="AZ211" i="2"/>
  <c r="AY211" i="2"/>
  <c r="AX211" i="2"/>
  <c r="AW211" i="2"/>
  <c r="CH211" i="2"/>
  <c r="BD210" i="2"/>
  <c r="BC210" i="2"/>
  <c r="BB210" i="2"/>
  <c r="BA210" i="2"/>
  <c r="AZ210" i="2"/>
  <c r="AY210" i="2"/>
  <c r="AX210" i="2"/>
  <c r="AW210" i="2"/>
  <c r="BD209" i="2"/>
  <c r="BC209" i="2"/>
  <c r="BB209" i="2"/>
  <c r="BA209" i="2"/>
  <c r="AZ209" i="2"/>
  <c r="AY209" i="2"/>
  <c r="AX209" i="2"/>
  <c r="AW209" i="2"/>
  <c r="CH209" i="2"/>
  <c r="BD208" i="2"/>
  <c r="BC208" i="2"/>
  <c r="BB208" i="2"/>
  <c r="BA208" i="2"/>
  <c r="AZ208" i="2"/>
  <c r="AY208" i="2"/>
  <c r="AX208" i="2"/>
  <c r="AW208" i="2"/>
  <c r="BD207" i="2"/>
  <c r="BC207" i="2"/>
  <c r="BB207" i="2"/>
  <c r="BA207" i="2"/>
  <c r="AZ207" i="2"/>
  <c r="AY207" i="2"/>
  <c r="AX207" i="2"/>
  <c r="AW207" i="2"/>
  <c r="CE207" i="2"/>
  <c r="CG207" i="2" s="1"/>
  <c r="BD206" i="2"/>
  <c r="BC206" i="2"/>
  <c r="BB206" i="2"/>
  <c r="BA206" i="2"/>
  <c r="AZ206" i="2"/>
  <c r="AY206" i="2"/>
  <c r="AX206" i="2"/>
  <c r="AW206" i="2"/>
  <c r="BD205" i="2"/>
  <c r="BC205" i="2"/>
  <c r="BB205" i="2"/>
  <c r="BA205" i="2"/>
  <c r="AZ205" i="2"/>
  <c r="AY205" i="2"/>
  <c r="AX205" i="2"/>
  <c r="AW205" i="2"/>
  <c r="CH205" i="2"/>
  <c r="BD204" i="2"/>
  <c r="BC204" i="2"/>
  <c r="BB204" i="2"/>
  <c r="BA204" i="2"/>
  <c r="AZ204" i="2"/>
  <c r="AY204" i="2"/>
  <c r="AX204" i="2"/>
  <c r="AW204" i="2"/>
  <c r="BD203" i="2"/>
  <c r="BC203" i="2"/>
  <c r="BB203" i="2"/>
  <c r="BA203" i="2"/>
  <c r="AZ203" i="2"/>
  <c r="AY203" i="2"/>
  <c r="AX203" i="2"/>
  <c r="AW203" i="2"/>
  <c r="CH203" i="2"/>
  <c r="BD202" i="2"/>
  <c r="BC202" i="2"/>
  <c r="BB202" i="2"/>
  <c r="BA202" i="2"/>
  <c r="AZ202" i="2"/>
  <c r="AY202" i="2"/>
  <c r="AX202" i="2"/>
  <c r="AW202" i="2"/>
  <c r="BD201" i="2"/>
  <c r="BC201" i="2"/>
  <c r="BB201" i="2"/>
  <c r="BA201" i="2"/>
  <c r="AZ201" i="2"/>
  <c r="AY201" i="2"/>
  <c r="AX201" i="2"/>
  <c r="AW201" i="2"/>
  <c r="BD200" i="2"/>
  <c r="BC200" i="2"/>
  <c r="BB200" i="2"/>
  <c r="BA200" i="2"/>
  <c r="AZ200" i="2"/>
  <c r="AY200" i="2"/>
  <c r="AX200" i="2"/>
  <c r="AW200" i="2"/>
  <c r="CH200" i="2"/>
  <c r="BD199" i="2"/>
  <c r="BC199" i="2"/>
  <c r="BB199" i="2"/>
  <c r="BA199" i="2"/>
  <c r="AZ199" i="2"/>
  <c r="AY199" i="2"/>
  <c r="AX199" i="2"/>
  <c r="AW199" i="2"/>
  <c r="BD198" i="2"/>
  <c r="BC198" i="2"/>
  <c r="BB198" i="2"/>
  <c r="BA198" i="2"/>
  <c r="AZ198" i="2"/>
  <c r="AY198" i="2"/>
  <c r="AX198" i="2"/>
  <c r="AW198" i="2"/>
  <c r="CE198" i="2"/>
  <c r="CG198" i="2" s="1"/>
  <c r="BD197" i="2"/>
  <c r="BC197" i="2"/>
  <c r="BB197" i="2"/>
  <c r="BA197" i="2"/>
  <c r="AZ197" i="2"/>
  <c r="AY197" i="2"/>
  <c r="AX197" i="2"/>
  <c r="AW197" i="2"/>
  <c r="BD196" i="2"/>
  <c r="BC196" i="2"/>
  <c r="BB196" i="2"/>
  <c r="BA196" i="2"/>
  <c r="AZ196" i="2"/>
  <c r="AY196" i="2"/>
  <c r="AX196" i="2"/>
  <c r="AW196" i="2"/>
  <c r="BD195" i="2"/>
  <c r="BC195" i="2"/>
  <c r="BB195" i="2"/>
  <c r="BA195" i="2"/>
  <c r="AZ195" i="2"/>
  <c r="AY195" i="2"/>
  <c r="AX195" i="2"/>
  <c r="AW195" i="2"/>
  <c r="BD194" i="2"/>
  <c r="BC194" i="2"/>
  <c r="BB194" i="2"/>
  <c r="BA194" i="2"/>
  <c r="AZ194" i="2"/>
  <c r="AY194" i="2"/>
  <c r="AX194" i="2"/>
  <c r="AW194" i="2"/>
  <c r="CH194" i="2"/>
  <c r="BD193" i="2"/>
  <c r="BC193" i="2"/>
  <c r="BB193" i="2"/>
  <c r="BA193" i="2"/>
  <c r="AZ193" i="2"/>
  <c r="AY193" i="2"/>
  <c r="AX193" i="2"/>
  <c r="AW193" i="2"/>
  <c r="CE193" i="2"/>
  <c r="CG193" i="2" s="1"/>
  <c r="BD192" i="2"/>
  <c r="BC192" i="2"/>
  <c r="BB192" i="2"/>
  <c r="BA192" i="2"/>
  <c r="AZ192" i="2"/>
  <c r="AY192" i="2"/>
  <c r="AX192" i="2"/>
  <c r="AW192" i="2"/>
  <c r="CH192" i="2"/>
  <c r="BD191" i="2"/>
  <c r="BC191" i="2"/>
  <c r="BB191" i="2"/>
  <c r="BA191" i="2"/>
  <c r="AZ191" i="2"/>
  <c r="AY191" i="2"/>
  <c r="AX191" i="2"/>
  <c r="AW191" i="2"/>
  <c r="BD190" i="2"/>
  <c r="BC190" i="2"/>
  <c r="BB190" i="2"/>
  <c r="BA190" i="2"/>
  <c r="AZ190" i="2"/>
  <c r="AY190" i="2"/>
  <c r="AX190" i="2"/>
  <c r="AW190" i="2"/>
  <c r="CH190" i="2"/>
  <c r="BD189" i="2"/>
  <c r="BC189" i="2"/>
  <c r="BB189" i="2"/>
  <c r="BA189" i="2"/>
  <c r="AZ189" i="2"/>
  <c r="AY189" i="2"/>
  <c r="AX189" i="2"/>
  <c r="AW189" i="2"/>
  <c r="BD188" i="2"/>
  <c r="BC188" i="2"/>
  <c r="BB188" i="2"/>
  <c r="BA188" i="2"/>
  <c r="AZ188" i="2"/>
  <c r="AY188" i="2"/>
  <c r="AX188" i="2"/>
  <c r="AW188" i="2"/>
  <c r="BD187" i="2"/>
  <c r="BC187" i="2"/>
  <c r="BB187" i="2"/>
  <c r="BA187" i="2"/>
  <c r="AZ187" i="2"/>
  <c r="AY187" i="2"/>
  <c r="AX187" i="2"/>
  <c r="AW187" i="2"/>
  <c r="BD186" i="2"/>
  <c r="BC186" i="2"/>
  <c r="BB186" i="2"/>
  <c r="BA186" i="2"/>
  <c r="AZ186" i="2"/>
  <c r="AY186" i="2"/>
  <c r="AX186" i="2"/>
  <c r="AW186" i="2"/>
  <c r="CE186" i="2"/>
  <c r="CG186" i="2" s="1"/>
  <c r="BD185" i="2"/>
  <c r="BC185" i="2"/>
  <c r="BB185" i="2"/>
  <c r="BA185" i="2"/>
  <c r="AZ185" i="2"/>
  <c r="AY185" i="2"/>
  <c r="AX185" i="2"/>
  <c r="AW185" i="2"/>
  <c r="BD184" i="2"/>
  <c r="BC184" i="2"/>
  <c r="BB184" i="2"/>
  <c r="BA184" i="2"/>
  <c r="AZ184" i="2"/>
  <c r="AY184" i="2"/>
  <c r="AX184" i="2"/>
  <c r="AW184" i="2"/>
  <c r="BD183" i="2"/>
  <c r="BC183" i="2"/>
  <c r="BB183" i="2"/>
  <c r="BA183" i="2"/>
  <c r="AZ183" i="2"/>
  <c r="AY183" i="2"/>
  <c r="AX183" i="2"/>
  <c r="AW183" i="2"/>
  <c r="CF183" i="2"/>
  <c r="BD182" i="2"/>
  <c r="BC182" i="2"/>
  <c r="BB182" i="2"/>
  <c r="BA182" i="2"/>
  <c r="AZ182" i="2"/>
  <c r="AY182" i="2"/>
  <c r="AX182" i="2"/>
  <c r="AW182" i="2"/>
  <c r="BD181" i="2"/>
  <c r="BC181" i="2"/>
  <c r="BB181" i="2"/>
  <c r="BA181" i="2"/>
  <c r="AZ181" i="2"/>
  <c r="AY181" i="2"/>
  <c r="AX181" i="2"/>
  <c r="AW181" i="2"/>
  <c r="BD180" i="2"/>
  <c r="BC180" i="2"/>
  <c r="BB180" i="2"/>
  <c r="BA180" i="2"/>
  <c r="AZ180" i="2"/>
  <c r="AY180" i="2"/>
  <c r="AX180" i="2"/>
  <c r="AW180" i="2"/>
  <c r="BD179" i="2"/>
  <c r="BC179" i="2"/>
  <c r="BB179" i="2"/>
  <c r="BA179" i="2"/>
  <c r="AZ179" i="2"/>
  <c r="AY179" i="2"/>
  <c r="AX179" i="2"/>
  <c r="AW179" i="2"/>
  <c r="CH179" i="2"/>
  <c r="BD178" i="2"/>
  <c r="BC178" i="2"/>
  <c r="BB178" i="2"/>
  <c r="BA178" i="2"/>
  <c r="AZ178" i="2"/>
  <c r="AY178" i="2"/>
  <c r="AX178" i="2"/>
  <c r="AW178" i="2"/>
  <c r="CE178" i="2"/>
  <c r="CG178" i="2" s="1"/>
  <c r="BD177" i="2"/>
  <c r="BC177" i="2"/>
  <c r="BB177" i="2"/>
  <c r="BA177" i="2"/>
  <c r="AZ177" i="2"/>
  <c r="AY177" i="2"/>
  <c r="AX177" i="2"/>
  <c r="AW177" i="2"/>
  <c r="BD176" i="2"/>
  <c r="BC176" i="2"/>
  <c r="BB176" i="2"/>
  <c r="BA176" i="2"/>
  <c r="AZ176" i="2"/>
  <c r="AY176" i="2"/>
  <c r="AX176" i="2"/>
  <c r="AW176" i="2"/>
  <c r="BD175" i="2"/>
  <c r="BC175" i="2"/>
  <c r="BB175" i="2"/>
  <c r="BA175" i="2"/>
  <c r="AZ175" i="2"/>
  <c r="AY175" i="2"/>
  <c r="AX175" i="2"/>
  <c r="AW175" i="2"/>
  <c r="BD174" i="2"/>
  <c r="BC174" i="2"/>
  <c r="BB174" i="2"/>
  <c r="BA174" i="2"/>
  <c r="AZ174" i="2"/>
  <c r="AY174" i="2"/>
  <c r="AX174" i="2"/>
  <c r="AW174" i="2"/>
  <c r="CF174" i="2"/>
  <c r="BD173" i="2"/>
  <c r="BC173" i="2"/>
  <c r="BB173" i="2"/>
  <c r="BA173" i="2"/>
  <c r="AZ173" i="2"/>
  <c r="AY173" i="2"/>
  <c r="AX173" i="2"/>
  <c r="AW173" i="2"/>
  <c r="BD172" i="2"/>
  <c r="BC172" i="2"/>
  <c r="BB172" i="2"/>
  <c r="BA172" i="2"/>
  <c r="AZ172" i="2"/>
  <c r="AY172" i="2"/>
  <c r="AX172" i="2"/>
  <c r="AW172" i="2"/>
  <c r="CH172" i="2"/>
  <c r="BD171" i="2"/>
  <c r="BC171" i="2"/>
  <c r="BB171" i="2"/>
  <c r="BA171" i="2"/>
  <c r="AZ171" i="2"/>
  <c r="AY171" i="2"/>
  <c r="AX171" i="2"/>
  <c r="AW171" i="2"/>
  <c r="BD170" i="2"/>
  <c r="BC170" i="2"/>
  <c r="BB170" i="2"/>
  <c r="BA170" i="2"/>
  <c r="AZ170" i="2"/>
  <c r="AY170" i="2"/>
  <c r="AX170" i="2"/>
  <c r="AW170" i="2"/>
  <c r="CH170" i="2"/>
  <c r="BD169" i="2"/>
  <c r="BC169" i="2"/>
  <c r="BB169" i="2"/>
  <c r="BA169" i="2"/>
  <c r="AZ169" i="2"/>
  <c r="AY169" i="2"/>
  <c r="AX169" i="2"/>
  <c r="AW169" i="2"/>
  <c r="CE169" i="2"/>
  <c r="CG169" i="2" s="1"/>
  <c r="BD168" i="2"/>
  <c r="BC168" i="2"/>
  <c r="BB168" i="2"/>
  <c r="BA168" i="2"/>
  <c r="AZ168" i="2"/>
  <c r="AY168" i="2"/>
  <c r="AX168" i="2"/>
  <c r="AW168" i="2"/>
  <c r="BD167" i="2"/>
  <c r="BC167" i="2"/>
  <c r="BB167" i="2"/>
  <c r="BA167" i="2"/>
  <c r="AZ167" i="2"/>
  <c r="AY167" i="2"/>
  <c r="AX167" i="2"/>
  <c r="AW167" i="2"/>
  <c r="CF167" i="2"/>
  <c r="BD166" i="2"/>
  <c r="BC166" i="2"/>
  <c r="BB166" i="2"/>
  <c r="BA166" i="2"/>
  <c r="AZ166" i="2"/>
  <c r="AY166" i="2"/>
  <c r="AX166" i="2"/>
  <c r="AW166" i="2"/>
  <c r="BD164" i="2"/>
  <c r="BC164" i="2"/>
  <c r="BB164" i="2"/>
  <c r="BA164" i="2"/>
  <c r="AZ164" i="2"/>
  <c r="AY164" i="2"/>
  <c r="AX164" i="2"/>
  <c r="AW164" i="2"/>
  <c r="BD163" i="2"/>
  <c r="BC163" i="2"/>
  <c r="BB163" i="2"/>
  <c r="BA163" i="2"/>
  <c r="AZ163" i="2"/>
  <c r="AY163" i="2"/>
  <c r="AX163" i="2"/>
  <c r="AW163" i="2"/>
  <c r="BD162" i="2"/>
  <c r="BC162" i="2"/>
  <c r="BB162" i="2"/>
  <c r="BA162" i="2"/>
  <c r="AZ162" i="2"/>
  <c r="AY162" i="2"/>
  <c r="AX162" i="2"/>
  <c r="AW162" i="2"/>
  <c r="CF162" i="2"/>
  <c r="BD161" i="2"/>
  <c r="BC161" i="2"/>
  <c r="BB161" i="2"/>
  <c r="BA161" i="2"/>
  <c r="AZ161" i="2"/>
  <c r="AY161" i="2"/>
  <c r="AX161" i="2"/>
  <c r="AW161" i="2"/>
  <c r="CF161" i="2"/>
  <c r="BD160" i="2"/>
  <c r="BC160" i="2"/>
  <c r="BB160" i="2"/>
  <c r="BA160" i="2"/>
  <c r="AZ160" i="2"/>
  <c r="AY160" i="2"/>
  <c r="AX160" i="2"/>
  <c r="AW160" i="2"/>
  <c r="CH160" i="2"/>
  <c r="BD159" i="2"/>
  <c r="BC159" i="2"/>
  <c r="BB159" i="2"/>
  <c r="BA159" i="2"/>
  <c r="AZ159" i="2"/>
  <c r="AY159" i="2"/>
  <c r="AX159" i="2"/>
  <c r="AW159" i="2"/>
  <c r="CH159" i="2"/>
  <c r="BD158" i="2"/>
  <c r="BC158" i="2"/>
  <c r="BB158" i="2"/>
  <c r="BA158" i="2"/>
  <c r="AZ158" i="2"/>
  <c r="AY158" i="2"/>
  <c r="AX158" i="2"/>
  <c r="AW158" i="2"/>
  <c r="CF158" i="2"/>
  <c r="BD157" i="2"/>
  <c r="BC157" i="2"/>
  <c r="BB157" i="2"/>
  <c r="BA157" i="2"/>
  <c r="AZ157" i="2"/>
  <c r="AY157" i="2"/>
  <c r="AX157" i="2"/>
  <c r="AW157" i="2"/>
  <c r="CF157" i="2"/>
  <c r="BD156" i="2"/>
  <c r="BC156" i="2"/>
  <c r="BB156" i="2"/>
  <c r="BA156" i="2"/>
  <c r="AZ156" i="2"/>
  <c r="AY156" i="2"/>
  <c r="AX156" i="2"/>
  <c r="AW156" i="2"/>
  <c r="CE156" i="2"/>
  <c r="CG156" i="2" s="1"/>
  <c r="BD155" i="2"/>
  <c r="BC155" i="2"/>
  <c r="BB155" i="2"/>
  <c r="BA155" i="2"/>
  <c r="AZ155" i="2"/>
  <c r="AY155" i="2"/>
  <c r="AX155" i="2"/>
  <c r="AW155" i="2"/>
  <c r="BD154" i="2"/>
  <c r="BC154" i="2"/>
  <c r="BB154" i="2"/>
  <c r="BA154" i="2"/>
  <c r="AZ154" i="2"/>
  <c r="AY154" i="2"/>
  <c r="AX154" i="2"/>
  <c r="AW154" i="2"/>
  <c r="BD153" i="2"/>
  <c r="BC153" i="2"/>
  <c r="BB153" i="2"/>
  <c r="BA153" i="2"/>
  <c r="AZ153" i="2"/>
  <c r="AY153" i="2"/>
  <c r="AX153" i="2"/>
  <c r="AW153" i="2"/>
  <c r="BD152" i="2"/>
  <c r="BC152" i="2"/>
  <c r="BB152" i="2"/>
  <c r="BA152" i="2"/>
  <c r="AZ152" i="2"/>
  <c r="AY152" i="2"/>
  <c r="AX152" i="2"/>
  <c r="AW152" i="2"/>
  <c r="BD151" i="2"/>
  <c r="BC151" i="2"/>
  <c r="BB151" i="2"/>
  <c r="BA151" i="2"/>
  <c r="AZ151" i="2"/>
  <c r="AY151" i="2"/>
  <c r="AX151" i="2"/>
  <c r="AW151" i="2"/>
  <c r="CH151" i="2"/>
  <c r="BD150" i="2"/>
  <c r="BC150" i="2"/>
  <c r="BB150" i="2"/>
  <c r="BA150" i="2"/>
  <c r="AZ150" i="2"/>
  <c r="AY150" i="2"/>
  <c r="AX150" i="2"/>
  <c r="AW150" i="2"/>
  <c r="CH150" i="2"/>
  <c r="BD149" i="2"/>
  <c r="BC149" i="2"/>
  <c r="BB149" i="2"/>
  <c r="BA149" i="2"/>
  <c r="AZ149" i="2"/>
  <c r="AY149" i="2"/>
  <c r="AX149" i="2"/>
  <c r="AW149" i="2"/>
  <c r="CF149" i="2"/>
  <c r="BD148" i="2"/>
  <c r="BC148" i="2"/>
  <c r="BB148" i="2"/>
  <c r="BA148" i="2"/>
  <c r="AZ148" i="2"/>
  <c r="AY148" i="2"/>
  <c r="AX148" i="2"/>
  <c r="AW148" i="2"/>
  <c r="BD147" i="2"/>
  <c r="BC147" i="2"/>
  <c r="BB147" i="2"/>
  <c r="BA147" i="2"/>
  <c r="AZ147" i="2"/>
  <c r="AY147" i="2"/>
  <c r="AX147" i="2"/>
  <c r="AW147" i="2"/>
  <c r="CH147" i="2"/>
  <c r="BD146" i="2"/>
  <c r="BC146" i="2"/>
  <c r="BB146" i="2"/>
  <c r="BA146" i="2"/>
  <c r="AZ146" i="2"/>
  <c r="AY146" i="2"/>
  <c r="AX146" i="2"/>
  <c r="AW146" i="2"/>
  <c r="CE146" i="2"/>
  <c r="CG146" i="2" s="1"/>
  <c r="BD145" i="2"/>
  <c r="BC145" i="2"/>
  <c r="BB145" i="2"/>
  <c r="BA145" i="2"/>
  <c r="AZ145" i="2"/>
  <c r="AY145" i="2"/>
  <c r="AX145" i="2"/>
  <c r="AW145" i="2"/>
  <c r="CH145" i="2"/>
  <c r="BD144" i="2"/>
  <c r="BC144" i="2"/>
  <c r="BB144" i="2"/>
  <c r="BA144" i="2"/>
  <c r="AZ144" i="2"/>
  <c r="AY144" i="2"/>
  <c r="AX144" i="2"/>
  <c r="AW144" i="2"/>
  <c r="CF144" i="2"/>
  <c r="BD143" i="2"/>
  <c r="BC143" i="2"/>
  <c r="BB143" i="2"/>
  <c r="BA143" i="2"/>
  <c r="AZ143" i="2"/>
  <c r="AY143" i="2"/>
  <c r="AX143" i="2"/>
  <c r="AW143" i="2"/>
  <c r="CF143" i="2"/>
  <c r="BD142" i="2"/>
  <c r="BC142" i="2"/>
  <c r="BB142" i="2"/>
  <c r="BA142" i="2"/>
  <c r="AZ142" i="2"/>
  <c r="AY142" i="2"/>
  <c r="AX142" i="2"/>
  <c r="AW142" i="2"/>
  <c r="CH142" i="2"/>
  <c r="BD141" i="2"/>
  <c r="BC141" i="2"/>
  <c r="BB141" i="2"/>
  <c r="BA141" i="2"/>
  <c r="AZ141" i="2"/>
  <c r="AY141" i="2"/>
  <c r="AX141" i="2"/>
  <c r="AW141" i="2"/>
  <c r="CE141" i="2"/>
  <c r="CG141" i="2" s="1"/>
  <c r="BD140" i="2"/>
  <c r="BC140" i="2"/>
  <c r="BB140" i="2"/>
  <c r="BA140" i="2"/>
  <c r="AZ140" i="2"/>
  <c r="AY140" i="2"/>
  <c r="AX140" i="2"/>
  <c r="AW140" i="2"/>
  <c r="BD139" i="2"/>
  <c r="BC139" i="2"/>
  <c r="BB139" i="2"/>
  <c r="BA139" i="2"/>
  <c r="AZ139" i="2"/>
  <c r="AY139" i="2"/>
  <c r="AX139" i="2"/>
  <c r="AW139" i="2"/>
  <c r="BD138" i="2"/>
  <c r="BC138" i="2"/>
  <c r="BB138" i="2"/>
  <c r="BA138" i="2"/>
  <c r="AZ138" i="2"/>
  <c r="AY138" i="2"/>
  <c r="AX138" i="2"/>
  <c r="AW138" i="2"/>
  <c r="BD137" i="2"/>
  <c r="BC137" i="2"/>
  <c r="BB137" i="2"/>
  <c r="BA137" i="2"/>
  <c r="AZ137" i="2"/>
  <c r="AY137" i="2"/>
  <c r="AX137" i="2"/>
  <c r="AW137" i="2"/>
  <c r="CH137" i="2"/>
  <c r="BD136" i="2"/>
  <c r="BC136" i="2"/>
  <c r="BB136" i="2"/>
  <c r="BA136" i="2"/>
  <c r="AZ136" i="2"/>
  <c r="AY136" i="2"/>
  <c r="AX136" i="2"/>
  <c r="AW136" i="2"/>
  <c r="CF136" i="2"/>
  <c r="BD135" i="2"/>
  <c r="BC135" i="2"/>
  <c r="BB135" i="2"/>
  <c r="BA135" i="2"/>
  <c r="AZ135" i="2"/>
  <c r="AY135" i="2"/>
  <c r="AX135" i="2"/>
  <c r="AW135" i="2"/>
  <c r="CH135" i="2"/>
  <c r="BD134" i="2"/>
  <c r="BC134" i="2"/>
  <c r="BB134" i="2"/>
  <c r="BA134" i="2"/>
  <c r="AZ134" i="2"/>
  <c r="AY134" i="2"/>
  <c r="AX134" i="2"/>
  <c r="AW134" i="2"/>
  <c r="CH134" i="2"/>
  <c r="BD133" i="2"/>
  <c r="BC133" i="2"/>
  <c r="BB133" i="2"/>
  <c r="BA133" i="2"/>
  <c r="AZ133" i="2"/>
  <c r="AY133" i="2"/>
  <c r="AX133" i="2"/>
  <c r="AW133" i="2"/>
  <c r="BD132" i="2"/>
  <c r="BC132" i="2"/>
  <c r="BB132" i="2"/>
  <c r="BA132" i="2"/>
  <c r="AZ132" i="2"/>
  <c r="AY132" i="2"/>
  <c r="AX132" i="2"/>
  <c r="AW132" i="2"/>
  <c r="CF132" i="2"/>
  <c r="BD131" i="2"/>
  <c r="BC131" i="2"/>
  <c r="BB131" i="2"/>
  <c r="BA131" i="2"/>
  <c r="AZ131" i="2"/>
  <c r="AY131" i="2"/>
  <c r="AX131" i="2"/>
  <c r="AW131" i="2"/>
  <c r="CF131" i="2"/>
  <c r="BD130" i="2"/>
  <c r="BC130" i="2"/>
  <c r="BB130" i="2"/>
  <c r="BA130" i="2"/>
  <c r="AZ130" i="2"/>
  <c r="AY130" i="2"/>
  <c r="AX130" i="2"/>
  <c r="AW130" i="2"/>
  <c r="CH130" i="2"/>
  <c r="BD129" i="2"/>
  <c r="BC129" i="2"/>
  <c r="BB129" i="2"/>
  <c r="BA129" i="2"/>
  <c r="AZ129" i="2"/>
  <c r="AY129" i="2"/>
  <c r="AX129" i="2"/>
  <c r="AW129" i="2"/>
  <c r="BD128" i="2"/>
  <c r="BC128" i="2"/>
  <c r="BB128" i="2"/>
  <c r="BA128" i="2"/>
  <c r="AZ128" i="2"/>
  <c r="AY128" i="2"/>
  <c r="AX128" i="2"/>
  <c r="AW128" i="2"/>
  <c r="CH128" i="2"/>
  <c r="BD127" i="2"/>
  <c r="BC127" i="2"/>
  <c r="BB127" i="2"/>
  <c r="BA127" i="2"/>
  <c r="AZ127" i="2"/>
  <c r="AY127" i="2"/>
  <c r="AX127" i="2"/>
  <c r="AW127" i="2"/>
  <c r="BD126" i="2"/>
  <c r="BC126" i="2"/>
  <c r="BB126" i="2"/>
  <c r="BA126" i="2"/>
  <c r="AZ126" i="2"/>
  <c r="AY126" i="2"/>
  <c r="AX126" i="2"/>
  <c r="AW126" i="2"/>
  <c r="CH126" i="2"/>
  <c r="BD125" i="2"/>
  <c r="BC125" i="2"/>
  <c r="BB125" i="2"/>
  <c r="BA125" i="2"/>
  <c r="AZ125" i="2"/>
  <c r="AY125" i="2"/>
  <c r="AX125" i="2"/>
  <c r="AW125" i="2"/>
  <c r="BD124" i="2"/>
  <c r="BC124" i="2"/>
  <c r="BB124" i="2"/>
  <c r="BA124" i="2"/>
  <c r="AZ124" i="2"/>
  <c r="AY124" i="2"/>
  <c r="AX124" i="2"/>
  <c r="AW124" i="2"/>
  <c r="CH124" i="2"/>
  <c r="BD123" i="2"/>
  <c r="BC123" i="2"/>
  <c r="BB123" i="2"/>
  <c r="BA123" i="2"/>
  <c r="AZ123" i="2"/>
  <c r="AY123" i="2"/>
  <c r="AX123" i="2"/>
  <c r="AW123" i="2"/>
  <c r="BD122" i="2"/>
  <c r="BC122" i="2"/>
  <c r="BB122" i="2"/>
  <c r="BA122" i="2"/>
  <c r="AZ122" i="2"/>
  <c r="AY122" i="2"/>
  <c r="AX122" i="2"/>
  <c r="AW122" i="2"/>
  <c r="CH122" i="2"/>
  <c r="BD121" i="2"/>
  <c r="BC121" i="2"/>
  <c r="BB121" i="2"/>
  <c r="BA121" i="2"/>
  <c r="AZ121" i="2"/>
  <c r="AY121" i="2"/>
  <c r="AX121" i="2"/>
  <c r="AW121" i="2"/>
  <c r="CH121" i="2"/>
  <c r="BD120" i="2"/>
  <c r="BC120" i="2"/>
  <c r="BB120" i="2"/>
  <c r="BA120" i="2"/>
  <c r="AZ120" i="2"/>
  <c r="AY120" i="2"/>
  <c r="AX120" i="2"/>
  <c r="AW120" i="2"/>
  <c r="CH120" i="2"/>
  <c r="BD119" i="2"/>
  <c r="BC119" i="2"/>
  <c r="BB119" i="2"/>
  <c r="BA119" i="2"/>
  <c r="AZ119" i="2"/>
  <c r="AY119" i="2"/>
  <c r="AX119" i="2"/>
  <c r="AW119" i="2"/>
  <c r="CF119" i="2"/>
  <c r="BD118" i="2"/>
  <c r="BC118" i="2"/>
  <c r="BB118" i="2"/>
  <c r="BA118" i="2"/>
  <c r="AZ118" i="2"/>
  <c r="AY118" i="2"/>
  <c r="AX118" i="2"/>
  <c r="AW118" i="2"/>
  <c r="BD117" i="2"/>
  <c r="BC117" i="2"/>
  <c r="BB117" i="2"/>
  <c r="BA117" i="2"/>
  <c r="AZ117" i="2"/>
  <c r="AY117" i="2"/>
  <c r="AX117" i="2"/>
  <c r="AW117" i="2"/>
  <c r="CH117" i="2"/>
  <c r="BD116" i="2"/>
  <c r="BC116" i="2"/>
  <c r="BB116" i="2"/>
  <c r="BA116" i="2"/>
  <c r="AZ116" i="2"/>
  <c r="AY116" i="2"/>
  <c r="AX116" i="2"/>
  <c r="AW116" i="2"/>
  <c r="CH116" i="2"/>
  <c r="BD115" i="2"/>
  <c r="BC115" i="2"/>
  <c r="BB115" i="2"/>
  <c r="BA115" i="2"/>
  <c r="AZ115" i="2"/>
  <c r="AY115" i="2"/>
  <c r="AX115" i="2"/>
  <c r="AW115" i="2"/>
  <c r="CF115" i="2"/>
  <c r="BD114" i="2"/>
  <c r="BC114" i="2"/>
  <c r="BB114" i="2"/>
  <c r="BA114" i="2"/>
  <c r="AZ114" i="2"/>
  <c r="AY114" i="2"/>
  <c r="AX114" i="2"/>
  <c r="AW114" i="2"/>
  <c r="CF114" i="2"/>
  <c r="BD113" i="2"/>
  <c r="BC113" i="2"/>
  <c r="BB113" i="2"/>
  <c r="BA113" i="2"/>
  <c r="AZ113" i="2"/>
  <c r="AY113" i="2"/>
  <c r="AX113" i="2"/>
  <c r="AW113" i="2"/>
  <c r="CF113" i="2"/>
  <c r="BD112" i="2"/>
  <c r="BC112" i="2"/>
  <c r="BB112" i="2"/>
  <c r="BA112" i="2"/>
  <c r="AZ112" i="2"/>
  <c r="AY112" i="2"/>
  <c r="AX112" i="2"/>
  <c r="AW112" i="2"/>
  <c r="CH112" i="2"/>
  <c r="BD111" i="2"/>
  <c r="BC111" i="2"/>
  <c r="BB111" i="2"/>
  <c r="BA111" i="2"/>
  <c r="AZ111" i="2"/>
  <c r="AY111" i="2"/>
  <c r="AX111" i="2"/>
  <c r="AW111" i="2"/>
  <c r="CE111" i="2"/>
  <c r="CG111" i="2" s="1"/>
  <c r="BD110" i="2"/>
  <c r="BC110" i="2"/>
  <c r="BB110" i="2"/>
  <c r="BA110" i="2"/>
  <c r="AZ110" i="2"/>
  <c r="AY110" i="2"/>
  <c r="AX110" i="2"/>
  <c r="AW110" i="2"/>
  <c r="BD109" i="2"/>
  <c r="BC109" i="2"/>
  <c r="BB109" i="2"/>
  <c r="BA109" i="2"/>
  <c r="AZ109" i="2"/>
  <c r="AY109" i="2"/>
  <c r="AX109" i="2"/>
  <c r="AW109" i="2"/>
  <c r="BD108" i="2"/>
  <c r="BC108" i="2"/>
  <c r="BB108" i="2"/>
  <c r="BA108" i="2"/>
  <c r="AZ108" i="2"/>
  <c r="AY108" i="2"/>
  <c r="AX108" i="2"/>
  <c r="AW108" i="2"/>
  <c r="CF108" i="2"/>
  <c r="BD107" i="2"/>
  <c r="BC107" i="2"/>
  <c r="BB107" i="2"/>
  <c r="BA107" i="2"/>
  <c r="AZ107" i="2"/>
  <c r="AY107" i="2"/>
  <c r="AX107" i="2"/>
  <c r="AW107" i="2"/>
  <c r="CH107" i="2"/>
  <c r="BD106" i="2"/>
  <c r="BC106" i="2"/>
  <c r="BB106" i="2"/>
  <c r="BA106" i="2"/>
  <c r="AZ106" i="2"/>
  <c r="AY106" i="2"/>
  <c r="AX106" i="2"/>
  <c r="AW106" i="2"/>
  <c r="BD105" i="2"/>
  <c r="BC105" i="2"/>
  <c r="BB105" i="2"/>
  <c r="BA105" i="2"/>
  <c r="AZ105" i="2"/>
  <c r="AY105" i="2"/>
  <c r="AX105" i="2"/>
  <c r="AW105" i="2"/>
  <c r="CF105" i="2"/>
  <c r="BD104" i="2"/>
  <c r="BC104" i="2"/>
  <c r="BB104" i="2"/>
  <c r="BA104" i="2"/>
  <c r="AZ104" i="2"/>
  <c r="AY104" i="2"/>
  <c r="AX104" i="2"/>
  <c r="AW104" i="2"/>
  <c r="CH104" i="2"/>
  <c r="BD103" i="2"/>
  <c r="BC103" i="2"/>
  <c r="BB103" i="2"/>
  <c r="BA103" i="2"/>
  <c r="AZ103" i="2"/>
  <c r="AY103" i="2"/>
  <c r="AX103" i="2"/>
  <c r="AW103" i="2"/>
  <c r="BD102" i="2"/>
  <c r="BC102" i="2"/>
  <c r="BB102" i="2"/>
  <c r="BA102" i="2"/>
  <c r="AZ102" i="2"/>
  <c r="AY102" i="2"/>
  <c r="AX102" i="2"/>
  <c r="AW102" i="2"/>
  <c r="CE102" i="2"/>
  <c r="CG102" i="2" s="1"/>
  <c r="BD101" i="2"/>
  <c r="BC101" i="2"/>
  <c r="BB101" i="2"/>
  <c r="BA101" i="2"/>
  <c r="AZ101" i="2"/>
  <c r="AY101" i="2"/>
  <c r="AX101" i="2"/>
  <c r="AW101" i="2"/>
  <c r="CE101" i="2"/>
  <c r="CG101" i="2" s="1"/>
  <c r="BD100" i="2"/>
  <c r="BC100" i="2"/>
  <c r="BB100" i="2"/>
  <c r="BA100" i="2"/>
  <c r="AZ100" i="2"/>
  <c r="AY100" i="2"/>
  <c r="AX100" i="2"/>
  <c r="AW100" i="2"/>
  <c r="CF100" i="2"/>
  <c r="BD99" i="2"/>
  <c r="BC99" i="2"/>
  <c r="BB99" i="2"/>
  <c r="BA99" i="2"/>
  <c r="AZ99" i="2"/>
  <c r="AY99" i="2"/>
  <c r="AX99" i="2"/>
  <c r="AW99" i="2"/>
  <c r="CE99" i="2"/>
  <c r="CG99" i="2" s="1"/>
  <c r="BD98" i="2"/>
  <c r="BC98" i="2"/>
  <c r="BB98" i="2"/>
  <c r="BA98" i="2"/>
  <c r="AZ98" i="2"/>
  <c r="AY98" i="2"/>
  <c r="AX98" i="2"/>
  <c r="AW98" i="2"/>
  <c r="BD97" i="2"/>
  <c r="BC97" i="2"/>
  <c r="BB97" i="2"/>
  <c r="BA97" i="2"/>
  <c r="AZ97" i="2"/>
  <c r="AY97" i="2"/>
  <c r="AX97" i="2"/>
  <c r="AW97" i="2"/>
  <c r="CH97" i="2"/>
  <c r="BD96" i="2"/>
  <c r="BC96" i="2"/>
  <c r="BB96" i="2"/>
  <c r="BA96" i="2"/>
  <c r="AZ96" i="2"/>
  <c r="AY96" i="2"/>
  <c r="AX96" i="2"/>
  <c r="AW96" i="2"/>
  <c r="CE96" i="2"/>
  <c r="CG96" i="2"/>
  <c r="BD95" i="2"/>
  <c r="BC95" i="2"/>
  <c r="BB95" i="2"/>
  <c r="BA95" i="2"/>
  <c r="AZ95" i="2"/>
  <c r="AY95" i="2"/>
  <c r="AX95" i="2"/>
  <c r="AW95" i="2"/>
  <c r="CH95" i="2"/>
  <c r="BD94" i="2"/>
  <c r="BC94" i="2"/>
  <c r="BB94" i="2"/>
  <c r="BA94" i="2"/>
  <c r="AZ94" i="2"/>
  <c r="AY94" i="2"/>
  <c r="AX94" i="2"/>
  <c r="AW94" i="2"/>
  <c r="CH94" i="2"/>
  <c r="BD93" i="2"/>
  <c r="BC93" i="2"/>
  <c r="BB93" i="2"/>
  <c r="BA93" i="2"/>
  <c r="AZ93" i="2"/>
  <c r="AY93" i="2"/>
  <c r="AX93" i="2"/>
  <c r="AW93" i="2"/>
  <c r="BD92" i="2"/>
  <c r="BC92" i="2"/>
  <c r="BB92" i="2"/>
  <c r="BA92" i="2"/>
  <c r="AZ92" i="2"/>
  <c r="AY92" i="2"/>
  <c r="AX92" i="2"/>
  <c r="AW92" i="2"/>
  <c r="BD91" i="2"/>
  <c r="BC91" i="2"/>
  <c r="BB91" i="2"/>
  <c r="BA91" i="2"/>
  <c r="AZ91" i="2"/>
  <c r="AY91" i="2"/>
  <c r="AX91" i="2"/>
  <c r="AW91" i="2"/>
  <c r="CH91" i="2"/>
  <c r="BD90" i="2"/>
  <c r="BC90" i="2"/>
  <c r="BB90" i="2"/>
  <c r="BA90" i="2"/>
  <c r="AZ90" i="2"/>
  <c r="AY90" i="2"/>
  <c r="AX90" i="2"/>
  <c r="AW90" i="2"/>
  <c r="CF90" i="2"/>
  <c r="BD89" i="2"/>
  <c r="BC89" i="2"/>
  <c r="BB89" i="2"/>
  <c r="BA89" i="2"/>
  <c r="AZ89" i="2"/>
  <c r="AY89" i="2"/>
  <c r="AX89" i="2"/>
  <c r="AW89" i="2"/>
  <c r="CH89" i="2"/>
  <c r="BD88" i="2"/>
  <c r="BC88" i="2"/>
  <c r="BB88" i="2"/>
  <c r="BA88" i="2"/>
  <c r="AZ88" i="2"/>
  <c r="AY88" i="2"/>
  <c r="AX88" i="2"/>
  <c r="AW88" i="2"/>
  <c r="BD87" i="2"/>
  <c r="BC87" i="2"/>
  <c r="BB87" i="2"/>
  <c r="BA87" i="2"/>
  <c r="AZ87" i="2"/>
  <c r="AY87" i="2"/>
  <c r="AX87" i="2"/>
  <c r="AW87" i="2"/>
  <c r="CH87" i="2"/>
  <c r="BD86" i="2"/>
  <c r="BC86" i="2"/>
  <c r="BB86" i="2"/>
  <c r="BA86" i="2"/>
  <c r="AZ86" i="2"/>
  <c r="AY86" i="2"/>
  <c r="AX86" i="2"/>
  <c r="AW86" i="2"/>
  <c r="BD85" i="2"/>
  <c r="BC85" i="2"/>
  <c r="BB85" i="2"/>
  <c r="BA85" i="2"/>
  <c r="AZ85" i="2"/>
  <c r="AY85" i="2"/>
  <c r="AX85" i="2"/>
  <c r="AW85" i="2"/>
  <c r="CF85" i="2"/>
  <c r="BD84" i="2"/>
  <c r="BC84" i="2"/>
  <c r="BB84" i="2"/>
  <c r="BA84" i="2"/>
  <c r="AZ84" i="2"/>
  <c r="AY84" i="2"/>
  <c r="AX84" i="2"/>
  <c r="AW84" i="2"/>
  <c r="CF84" i="2"/>
  <c r="BD83" i="2"/>
  <c r="BC83" i="2"/>
  <c r="BB83" i="2"/>
  <c r="BA83" i="2"/>
  <c r="AZ83" i="2"/>
  <c r="AY83" i="2"/>
  <c r="AX83" i="2"/>
  <c r="AW83" i="2"/>
  <c r="CE83" i="2"/>
  <c r="CG83" i="2" s="1"/>
  <c r="BD82" i="2"/>
  <c r="BC82" i="2"/>
  <c r="BB82" i="2"/>
  <c r="BA82" i="2"/>
  <c r="AZ82" i="2"/>
  <c r="AY82" i="2"/>
  <c r="AX82" i="2"/>
  <c r="AW82" i="2"/>
  <c r="BD81" i="2"/>
  <c r="BC81" i="2"/>
  <c r="BB81" i="2"/>
  <c r="BA81" i="2"/>
  <c r="AZ81" i="2"/>
  <c r="AY81" i="2"/>
  <c r="AX81" i="2"/>
  <c r="AW81" i="2"/>
  <c r="BD80" i="2"/>
  <c r="BC80" i="2"/>
  <c r="BB80" i="2"/>
  <c r="BA80" i="2"/>
  <c r="AZ80" i="2"/>
  <c r="AY80" i="2"/>
  <c r="AX80" i="2"/>
  <c r="AW80" i="2"/>
  <c r="BD79" i="2"/>
  <c r="BC79" i="2"/>
  <c r="BB79" i="2"/>
  <c r="BA79" i="2"/>
  <c r="AZ79" i="2"/>
  <c r="AY79" i="2"/>
  <c r="AX79" i="2"/>
  <c r="AW79" i="2"/>
  <c r="CH79" i="2"/>
  <c r="BD78" i="2"/>
  <c r="BC78" i="2"/>
  <c r="BB78" i="2"/>
  <c r="BA78" i="2"/>
  <c r="AZ78" i="2"/>
  <c r="AY78" i="2"/>
  <c r="AX78" i="2"/>
  <c r="AW78" i="2"/>
  <c r="CH78" i="2"/>
  <c r="BD77" i="2"/>
  <c r="BC77" i="2"/>
  <c r="BB77" i="2"/>
  <c r="BA77" i="2"/>
  <c r="AZ77" i="2"/>
  <c r="AY77" i="2"/>
  <c r="AX77" i="2"/>
  <c r="AW77" i="2"/>
  <c r="BD76" i="2"/>
  <c r="BC76" i="2"/>
  <c r="BB76" i="2"/>
  <c r="BA76" i="2"/>
  <c r="AZ76" i="2"/>
  <c r="AY76" i="2"/>
  <c r="AX76" i="2"/>
  <c r="AW76" i="2"/>
  <c r="BD75" i="2"/>
  <c r="BC75" i="2"/>
  <c r="BB75" i="2"/>
  <c r="BA75" i="2"/>
  <c r="AZ75" i="2"/>
  <c r="AY75" i="2"/>
  <c r="AX75" i="2"/>
  <c r="AW75" i="2"/>
  <c r="CF75" i="2"/>
  <c r="BD74" i="2"/>
  <c r="BC74" i="2"/>
  <c r="BB74" i="2"/>
  <c r="BA74" i="2"/>
  <c r="AZ74" i="2"/>
  <c r="AY74" i="2"/>
  <c r="AX74" i="2"/>
  <c r="AW74" i="2"/>
  <c r="CH74" i="2"/>
  <c r="BD73" i="2"/>
  <c r="BC73" i="2"/>
  <c r="BB73" i="2"/>
  <c r="BA73" i="2"/>
  <c r="AZ73" i="2"/>
  <c r="AY73" i="2"/>
  <c r="AX73" i="2"/>
  <c r="AW73" i="2"/>
  <c r="CF73" i="2"/>
  <c r="BD72" i="2"/>
  <c r="BC72" i="2"/>
  <c r="BB72" i="2"/>
  <c r="BA72" i="2"/>
  <c r="AZ72" i="2"/>
  <c r="AY72" i="2"/>
  <c r="AX72" i="2"/>
  <c r="AW72" i="2"/>
  <c r="CF72" i="2"/>
  <c r="BD71" i="2"/>
  <c r="BC71" i="2"/>
  <c r="BB71" i="2"/>
  <c r="BA71" i="2"/>
  <c r="AZ71" i="2"/>
  <c r="AY71" i="2"/>
  <c r="AX71" i="2"/>
  <c r="AW71" i="2"/>
  <c r="CH71" i="2"/>
  <c r="BD70" i="2"/>
  <c r="BC70" i="2"/>
  <c r="BB70" i="2"/>
  <c r="BA70" i="2"/>
  <c r="AZ70" i="2"/>
  <c r="AY70" i="2"/>
  <c r="AX70" i="2"/>
  <c r="AW70" i="2"/>
  <c r="BD69" i="2"/>
  <c r="BC69" i="2"/>
  <c r="BB69" i="2"/>
  <c r="BA69" i="2"/>
  <c r="AZ69" i="2"/>
  <c r="AY69" i="2"/>
  <c r="AX69" i="2"/>
  <c r="AW69" i="2"/>
  <c r="BD68" i="2"/>
  <c r="BC68" i="2"/>
  <c r="BB68" i="2"/>
  <c r="BA68" i="2"/>
  <c r="AZ68" i="2"/>
  <c r="AY68" i="2"/>
  <c r="AX68" i="2"/>
  <c r="AW68" i="2"/>
  <c r="CE68" i="2"/>
  <c r="CG68" i="2" s="1"/>
  <c r="BD67" i="2"/>
  <c r="BC67" i="2"/>
  <c r="BB67" i="2"/>
  <c r="BA67" i="2"/>
  <c r="AZ67" i="2"/>
  <c r="AY67" i="2"/>
  <c r="AX67" i="2"/>
  <c r="AW67" i="2"/>
  <c r="CH67" i="2"/>
  <c r="BD66" i="2"/>
  <c r="BC66" i="2"/>
  <c r="BB66" i="2"/>
  <c r="BA66" i="2"/>
  <c r="AZ66" i="2"/>
  <c r="AY66" i="2"/>
  <c r="AX66" i="2"/>
  <c r="AW66" i="2"/>
  <c r="CH66" i="2"/>
  <c r="BD65" i="2"/>
  <c r="BC65" i="2"/>
  <c r="BB65" i="2"/>
  <c r="BA65" i="2"/>
  <c r="AZ65" i="2"/>
  <c r="AY65" i="2"/>
  <c r="AX65" i="2"/>
  <c r="AW65" i="2"/>
  <c r="CH65" i="2"/>
  <c r="BD64" i="2"/>
  <c r="BC64" i="2"/>
  <c r="BB64" i="2"/>
  <c r="BA64" i="2"/>
  <c r="AZ64" i="2"/>
  <c r="AY64" i="2"/>
  <c r="AX64" i="2"/>
  <c r="AW64" i="2"/>
  <c r="BD63" i="2"/>
  <c r="BC63" i="2"/>
  <c r="BB63" i="2"/>
  <c r="BA63" i="2"/>
  <c r="AZ63" i="2"/>
  <c r="AY63" i="2"/>
  <c r="AX63" i="2"/>
  <c r="AW63" i="2"/>
  <c r="CE63" i="2"/>
  <c r="CG63" i="2" s="1"/>
  <c r="BD62" i="2"/>
  <c r="BC62" i="2"/>
  <c r="BB62" i="2"/>
  <c r="BA62" i="2"/>
  <c r="AZ62" i="2"/>
  <c r="AY62" i="2"/>
  <c r="AX62" i="2"/>
  <c r="AW62" i="2"/>
  <c r="CH62" i="2"/>
  <c r="BD61" i="2"/>
  <c r="BC61" i="2"/>
  <c r="BB61" i="2"/>
  <c r="BA61" i="2"/>
  <c r="AZ61" i="2"/>
  <c r="AY61" i="2"/>
  <c r="AX61" i="2"/>
  <c r="AW61" i="2"/>
  <c r="BD60" i="2"/>
  <c r="BC60" i="2"/>
  <c r="BB60" i="2"/>
  <c r="BA60" i="2"/>
  <c r="AZ60" i="2"/>
  <c r="AY60" i="2"/>
  <c r="AX60" i="2"/>
  <c r="AW60" i="2"/>
  <c r="CH60" i="2"/>
  <c r="BD59" i="2"/>
  <c r="BC59" i="2"/>
  <c r="BB59" i="2"/>
  <c r="BA59" i="2"/>
  <c r="AZ59" i="2"/>
  <c r="AY59" i="2"/>
  <c r="AX59" i="2"/>
  <c r="AW59" i="2"/>
  <c r="CH59" i="2"/>
  <c r="BD58" i="2"/>
  <c r="BC58" i="2"/>
  <c r="BB58" i="2"/>
  <c r="BA58" i="2"/>
  <c r="AZ58" i="2"/>
  <c r="AY58" i="2"/>
  <c r="AX58" i="2"/>
  <c r="AW58" i="2"/>
  <c r="BD57" i="2"/>
  <c r="BC57" i="2"/>
  <c r="BB57" i="2"/>
  <c r="BA57" i="2"/>
  <c r="AZ57" i="2"/>
  <c r="AY57" i="2"/>
  <c r="AX57" i="2"/>
  <c r="AW57" i="2"/>
  <c r="CE57" i="2"/>
  <c r="CG57" i="2" s="1"/>
  <c r="BD56" i="2"/>
  <c r="BC56" i="2"/>
  <c r="BB56" i="2"/>
  <c r="BA56" i="2"/>
  <c r="AZ56" i="2"/>
  <c r="AY56" i="2"/>
  <c r="AX56" i="2"/>
  <c r="AW56" i="2"/>
  <c r="CH56" i="2"/>
  <c r="BD55" i="2"/>
  <c r="BC55" i="2"/>
  <c r="BB55" i="2"/>
  <c r="BA55" i="2"/>
  <c r="AZ55" i="2"/>
  <c r="AY55" i="2"/>
  <c r="AX55" i="2"/>
  <c r="AW55" i="2"/>
  <c r="CE55" i="2"/>
  <c r="CG55" i="2" s="1"/>
  <c r="BD54" i="2"/>
  <c r="BC54" i="2"/>
  <c r="BB54" i="2"/>
  <c r="BA54" i="2"/>
  <c r="AZ54" i="2"/>
  <c r="AY54" i="2"/>
  <c r="AX54" i="2"/>
  <c r="AW54" i="2"/>
  <c r="BD53" i="2"/>
  <c r="BC53" i="2"/>
  <c r="BB53" i="2"/>
  <c r="BA53" i="2"/>
  <c r="AZ53" i="2"/>
  <c r="AY53" i="2"/>
  <c r="AX53" i="2"/>
  <c r="AW53" i="2"/>
  <c r="CH53" i="2"/>
  <c r="BD52" i="2"/>
  <c r="BC52" i="2"/>
  <c r="BB52" i="2"/>
  <c r="BA52" i="2"/>
  <c r="AZ52" i="2"/>
  <c r="AY52" i="2"/>
  <c r="AX52" i="2"/>
  <c r="AW52" i="2"/>
  <c r="CE52" i="2"/>
  <c r="CG52" i="2" s="1"/>
  <c r="BD51" i="2"/>
  <c r="BC51" i="2"/>
  <c r="BB51" i="2"/>
  <c r="BA51" i="2"/>
  <c r="AZ51" i="2"/>
  <c r="AY51" i="2"/>
  <c r="AX51" i="2"/>
  <c r="AW51" i="2"/>
  <c r="CF51" i="2"/>
  <c r="BD50" i="2"/>
  <c r="BC50" i="2"/>
  <c r="BB50" i="2"/>
  <c r="BA50" i="2"/>
  <c r="AZ50" i="2"/>
  <c r="AY50" i="2"/>
  <c r="AX50" i="2"/>
  <c r="AW50" i="2"/>
  <c r="CH50" i="2"/>
  <c r="BD49" i="2"/>
  <c r="BC49" i="2"/>
  <c r="BB49" i="2"/>
  <c r="BA49" i="2"/>
  <c r="AZ49" i="2"/>
  <c r="AY49" i="2"/>
  <c r="AX49" i="2"/>
  <c r="AW49" i="2"/>
  <c r="CF49" i="2"/>
  <c r="BD48" i="2"/>
  <c r="BC48" i="2"/>
  <c r="BB48" i="2"/>
  <c r="BA48" i="2"/>
  <c r="AZ48" i="2"/>
  <c r="AY48" i="2"/>
  <c r="AX48" i="2"/>
  <c r="AW48" i="2"/>
  <c r="CF48" i="2"/>
  <c r="BD47" i="2"/>
  <c r="BC47" i="2"/>
  <c r="BB47" i="2"/>
  <c r="BA47" i="2"/>
  <c r="AZ47" i="2"/>
  <c r="AY47" i="2"/>
  <c r="AX47" i="2"/>
  <c r="AW47" i="2"/>
  <c r="CF47" i="2"/>
  <c r="BD46" i="2"/>
  <c r="BC46" i="2"/>
  <c r="BB46" i="2"/>
  <c r="BA46" i="2"/>
  <c r="AZ46" i="2"/>
  <c r="AY46" i="2"/>
  <c r="AX46" i="2"/>
  <c r="AW46" i="2"/>
  <c r="CH46" i="2"/>
  <c r="BD45" i="2"/>
  <c r="BC45" i="2"/>
  <c r="BB45" i="2"/>
  <c r="BA45" i="2"/>
  <c r="AZ45" i="2"/>
  <c r="AY45" i="2"/>
  <c r="AX45" i="2"/>
  <c r="AW45" i="2"/>
  <c r="CH45" i="2"/>
  <c r="BD44" i="2"/>
  <c r="BC44" i="2"/>
  <c r="BB44" i="2"/>
  <c r="BA44" i="2"/>
  <c r="AZ44" i="2"/>
  <c r="AY44" i="2"/>
  <c r="AX44" i="2"/>
  <c r="AW44" i="2"/>
  <c r="CH44" i="2"/>
  <c r="BD43" i="2"/>
  <c r="BC43" i="2"/>
  <c r="BB43" i="2"/>
  <c r="BA43" i="2"/>
  <c r="AZ43" i="2"/>
  <c r="AY43" i="2"/>
  <c r="AX43" i="2"/>
  <c r="AW43" i="2"/>
  <c r="BD42" i="2"/>
  <c r="BC42" i="2"/>
  <c r="BB42" i="2"/>
  <c r="BA42" i="2"/>
  <c r="AZ42" i="2"/>
  <c r="AY42" i="2"/>
  <c r="AX42" i="2"/>
  <c r="AW42" i="2"/>
  <c r="CH42" i="2"/>
  <c r="BD41" i="2"/>
  <c r="BC41" i="2"/>
  <c r="BB41" i="2"/>
  <c r="BA41" i="2"/>
  <c r="AZ41" i="2"/>
  <c r="AY41" i="2"/>
  <c r="AX41" i="2"/>
  <c r="AW41" i="2"/>
  <c r="CH41" i="2"/>
  <c r="BD40" i="2"/>
  <c r="BC40" i="2"/>
  <c r="BB40" i="2"/>
  <c r="BA40" i="2"/>
  <c r="AZ40" i="2"/>
  <c r="AY40" i="2"/>
  <c r="AX40" i="2"/>
  <c r="AW40" i="2"/>
  <c r="CE40" i="2"/>
  <c r="BD39" i="2"/>
  <c r="BC39" i="2"/>
  <c r="BB39" i="2"/>
  <c r="BA39" i="2"/>
  <c r="AZ39" i="2"/>
  <c r="AY39" i="2"/>
  <c r="AX39" i="2"/>
  <c r="AW39" i="2"/>
  <c r="CF39" i="2"/>
  <c r="BD38" i="2"/>
  <c r="BC38" i="2"/>
  <c r="BB38" i="2"/>
  <c r="BA38" i="2"/>
  <c r="AZ38" i="2"/>
  <c r="AY38" i="2"/>
  <c r="AX38" i="2"/>
  <c r="AW38" i="2"/>
  <c r="CH38" i="2"/>
  <c r="BD37" i="2"/>
  <c r="BC37" i="2"/>
  <c r="BB37" i="2"/>
  <c r="BA37" i="2"/>
  <c r="AZ37" i="2"/>
  <c r="AY37" i="2"/>
  <c r="AX37" i="2"/>
  <c r="AW37" i="2"/>
  <c r="CH37" i="2"/>
  <c r="BD36" i="2"/>
  <c r="BC36" i="2"/>
  <c r="BB36" i="2"/>
  <c r="BA36" i="2"/>
  <c r="AZ36" i="2"/>
  <c r="AY36" i="2"/>
  <c r="AX36" i="2"/>
  <c r="AW36" i="2"/>
  <c r="BD35" i="2"/>
  <c r="BC35" i="2"/>
  <c r="BB35" i="2"/>
  <c r="BA35" i="2"/>
  <c r="AZ35" i="2"/>
  <c r="AY35" i="2"/>
  <c r="AX35" i="2"/>
  <c r="AW35" i="2"/>
  <c r="CE35" i="2"/>
  <c r="CG35" i="2" s="1"/>
  <c r="BD34" i="2"/>
  <c r="BC34" i="2"/>
  <c r="BB34" i="2"/>
  <c r="BA34" i="2"/>
  <c r="AZ34" i="2"/>
  <c r="AY34" i="2"/>
  <c r="AX34" i="2"/>
  <c r="AW34" i="2"/>
  <c r="CE34" i="2"/>
  <c r="CG34" i="2" s="1"/>
  <c r="BD33" i="2"/>
  <c r="BC33" i="2"/>
  <c r="BB33" i="2"/>
  <c r="BA33" i="2"/>
  <c r="AZ33" i="2"/>
  <c r="AY33" i="2"/>
  <c r="AX33" i="2"/>
  <c r="AW33" i="2"/>
  <c r="CH33" i="2"/>
  <c r="BD32" i="2"/>
  <c r="BC32" i="2"/>
  <c r="BB32" i="2"/>
  <c r="BA32" i="2"/>
  <c r="AZ32" i="2"/>
  <c r="AY32" i="2"/>
  <c r="AX32" i="2"/>
  <c r="AW32" i="2"/>
  <c r="CH32" i="2"/>
  <c r="BD31" i="2"/>
  <c r="BC31" i="2"/>
  <c r="BB31" i="2"/>
  <c r="BA31" i="2"/>
  <c r="AZ31" i="2"/>
  <c r="AY31" i="2"/>
  <c r="AX31" i="2"/>
  <c r="AW31" i="2"/>
  <c r="CF31" i="2"/>
  <c r="BD30" i="2"/>
  <c r="BC30" i="2"/>
  <c r="BB30" i="2"/>
  <c r="BA30" i="2"/>
  <c r="AZ30" i="2"/>
  <c r="AY30" i="2"/>
  <c r="AX30" i="2"/>
  <c r="AW30" i="2"/>
  <c r="CE30" i="2"/>
  <c r="CG30" i="2" s="1"/>
  <c r="BD29" i="2"/>
  <c r="BC29" i="2"/>
  <c r="BB29" i="2"/>
  <c r="BA29" i="2"/>
  <c r="AZ29" i="2"/>
  <c r="AY29" i="2"/>
  <c r="AX29" i="2"/>
  <c r="AW29" i="2"/>
  <c r="BD28" i="2"/>
  <c r="BC28" i="2"/>
  <c r="BB28" i="2"/>
  <c r="BA28" i="2"/>
  <c r="AZ28" i="2"/>
  <c r="AY28" i="2"/>
  <c r="AX28" i="2"/>
  <c r="AW28" i="2"/>
  <c r="CF28" i="2"/>
  <c r="BD27" i="2"/>
  <c r="BC27" i="2"/>
  <c r="BB27" i="2"/>
  <c r="BA27" i="2"/>
  <c r="AZ27" i="2"/>
  <c r="AY27" i="2"/>
  <c r="AX27" i="2"/>
  <c r="AW27" i="2"/>
  <c r="CF27" i="2"/>
  <c r="BD26" i="2"/>
  <c r="BC26" i="2"/>
  <c r="BB26" i="2"/>
  <c r="BA26" i="2"/>
  <c r="AZ26" i="2"/>
  <c r="AY26" i="2"/>
  <c r="AX26" i="2"/>
  <c r="AW26" i="2"/>
  <c r="BD25" i="2"/>
  <c r="BC25" i="2"/>
  <c r="BB25" i="2"/>
  <c r="BA25" i="2"/>
  <c r="AZ25" i="2"/>
  <c r="AY25" i="2"/>
  <c r="AX25" i="2"/>
  <c r="AW25" i="2"/>
  <c r="CE25" i="2"/>
  <c r="CG25" i="2" s="1"/>
  <c r="BD24" i="2"/>
  <c r="BC24" i="2"/>
  <c r="BB24" i="2"/>
  <c r="BA24" i="2"/>
  <c r="AZ24" i="2"/>
  <c r="AY24" i="2"/>
  <c r="AX24" i="2"/>
  <c r="AW24" i="2"/>
  <c r="CF24" i="2"/>
  <c r="BD23" i="2"/>
  <c r="BC23" i="2"/>
  <c r="BB23" i="2"/>
  <c r="BA23" i="2"/>
  <c r="AZ23" i="2"/>
  <c r="AY23" i="2"/>
  <c r="AX23" i="2"/>
  <c r="AW23" i="2"/>
  <c r="CF23" i="2"/>
  <c r="BD22" i="2"/>
  <c r="BC22" i="2"/>
  <c r="BB22" i="2"/>
  <c r="BA22" i="2"/>
  <c r="AZ22" i="2"/>
  <c r="AY22" i="2"/>
  <c r="AX22" i="2"/>
  <c r="AW22" i="2"/>
  <c r="CH22" i="2"/>
  <c r="BD21" i="2"/>
  <c r="BC21" i="2"/>
  <c r="BB21" i="2"/>
  <c r="BA21" i="2"/>
  <c r="AZ21" i="2"/>
  <c r="AY21" i="2"/>
  <c r="AX21" i="2"/>
  <c r="AW21" i="2"/>
  <c r="CH21" i="2"/>
  <c r="BD20" i="2"/>
  <c r="BC20" i="2"/>
  <c r="BB20" i="2"/>
  <c r="BA20" i="2"/>
  <c r="AZ20" i="2"/>
  <c r="AY20" i="2"/>
  <c r="AX20" i="2"/>
  <c r="AW20" i="2"/>
  <c r="BD19" i="2"/>
  <c r="BC19" i="2"/>
  <c r="BB19" i="2"/>
  <c r="BA19" i="2"/>
  <c r="AZ19" i="2"/>
  <c r="AY19" i="2"/>
  <c r="AX19" i="2"/>
  <c r="AW19" i="2"/>
  <c r="CE19" i="2"/>
  <c r="CG19" i="2" s="1"/>
  <c r="BD18" i="2"/>
  <c r="BC18" i="2"/>
  <c r="BB18" i="2"/>
  <c r="BA18" i="2"/>
  <c r="AZ18" i="2"/>
  <c r="AY18" i="2"/>
  <c r="AX18" i="2"/>
  <c r="AW18" i="2"/>
  <c r="CF18" i="2"/>
  <c r="BD17" i="2"/>
  <c r="BC17" i="2"/>
  <c r="BB17" i="2"/>
  <c r="BA17" i="2"/>
  <c r="AZ17" i="2"/>
  <c r="AY17" i="2"/>
  <c r="AX17" i="2"/>
  <c r="AW17" i="2"/>
  <c r="CH17" i="2"/>
  <c r="BD16" i="2"/>
  <c r="BC16" i="2"/>
  <c r="BB16" i="2"/>
  <c r="BA16" i="2"/>
  <c r="AZ16" i="2"/>
  <c r="AY16" i="2"/>
  <c r="AX16" i="2"/>
  <c r="AW16" i="2"/>
  <c r="CF16" i="2"/>
  <c r="BD15" i="2"/>
  <c r="BC15" i="2"/>
  <c r="BB15" i="2"/>
  <c r="BA15" i="2"/>
  <c r="AZ15" i="2"/>
  <c r="AY15" i="2"/>
  <c r="AX15" i="2"/>
  <c r="AW15" i="2"/>
  <c r="CF15" i="2"/>
  <c r="BD14" i="2"/>
  <c r="BC14" i="2"/>
  <c r="BB14" i="2"/>
  <c r="BA14" i="2"/>
  <c r="AZ14" i="2"/>
  <c r="AY14" i="2"/>
  <c r="AX14" i="2"/>
  <c r="AW14" i="2"/>
  <c r="CH14" i="2"/>
  <c r="BD13" i="2"/>
  <c r="BC13" i="2"/>
  <c r="BB13" i="2"/>
  <c r="BA13" i="2"/>
  <c r="AZ13" i="2"/>
  <c r="AY13" i="2"/>
  <c r="AX13" i="2"/>
  <c r="AW13" i="2"/>
  <c r="BD12" i="2"/>
  <c r="BC12" i="2"/>
  <c r="BB12" i="2"/>
  <c r="BA12" i="2"/>
  <c r="AZ12" i="2"/>
  <c r="AY12" i="2"/>
  <c r="AX12" i="2"/>
  <c r="AW12" i="2"/>
  <c r="CH12" i="2"/>
  <c r="BD11" i="2"/>
  <c r="BC11" i="2"/>
  <c r="BB11" i="2"/>
  <c r="BA11" i="2"/>
  <c r="AZ11" i="2"/>
  <c r="AY11" i="2"/>
  <c r="AX11" i="2"/>
  <c r="AW11" i="2"/>
  <c r="CH11" i="2"/>
  <c r="BD10" i="2"/>
  <c r="BC10" i="2"/>
  <c r="BB10" i="2"/>
  <c r="BA10" i="2"/>
  <c r="AZ10" i="2"/>
  <c r="AY10" i="2"/>
  <c r="AX10" i="2"/>
  <c r="AW10" i="2"/>
  <c r="BD9" i="2"/>
  <c r="BC9" i="2"/>
  <c r="BB9" i="2"/>
  <c r="BA9" i="2"/>
  <c r="AZ9" i="2"/>
  <c r="AY9" i="2"/>
  <c r="AX9" i="2"/>
  <c r="AW9" i="2"/>
  <c r="CE9" i="2"/>
  <c r="CG9" i="2" s="1"/>
  <c r="BD8" i="2"/>
  <c r="BC8" i="2"/>
  <c r="BB8" i="2"/>
  <c r="BA8" i="2"/>
  <c r="AZ8" i="2"/>
  <c r="AY8" i="2"/>
  <c r="AX8" i="2"/>
  <c r="AW8" i="2"/>
  <c r="BD7" i="2"/>
  <c r="BC7" i="2"/>
  <c r="BB7" i="2"/>
  <c r="BA7" i="2"/>
  <c r="AZ7" i="2"/>
  <c r="AY7" i="2"/>
  <c r="AX7" i="2"/>
  <c r="BD6" i="2"/>
  <c r="K15" i="7" s="1"/>
  <c r="BC6" i="2"/>
  <c r="BB6" i="2"/>
  <c r="BA6" i="2"/>
  <c r="H15" i="7" s="1"/>
  <c r="AZ6" i="2"/>
  <c r="G15" i="7" s="1"/>
  <c r="AY6" i="2"/>
  <c r="F15" i="7" s="1"/>
  <c r="AX6" i="2"/>
  <c r="AW6" i="2"/>
  <c r="D15" i="7" s="1"/>
  <c r="BZ16" i="2"/>
  <c r="CB16" i="2" s="1"/>
  <c r="BZ291" i="2"/>
  <c r="CB291" i="2" s="1"/>
  <c r="BZ328" i="2"/>
  <c r="CB328" i="2" s="1"/>
  <c r="CA327" i="2"/>
  <c r="BZ6" i="2"/>
  <c r="CB6" i="2" s="1"/>
  <c r="BJ11" i="2"/>
  <c r="BN333" i="2"/>
  <c r="BW333" i="2"/>
  <c r="BU361" i="2"/>
  <c r="BU6" i="2"/>
  <c r="BW6" i="2" s="1"/>
  <c r="D17" i="7"/>
  <c r="L17" i="7" s="1"/>
  <c r="BX6" i="2"/>
  <c r="BX33" i="2"/>
  <c r="BJ331" i="2"/>
  <c r="BI331" i="2"/>
  <c r="BK331" i="2" s="1"/>
  <c r="BJ330" i="2"/>
  <c r="BI330" i="2"/>
  <c r="BJ329" i="2"/>
  <c r="BI329" i="2"/>
  <c r="BK329" i="2" s="1"/>
  <c r="BJ328" i="2"/>
  <c r="BI328" i="2"/>
  <c r="BJ327" i="2"/>
  <c r="BI327" i="2"/>
  <c r="BK327" i="2" s="1"/>
  <c r="BJ326" i="2"/>
  <c r="BI326" i="2"/>
  <c r="BJ325" i="2"/>
  <c r="BI325" i="2"/>
  <c r="BK325" i="2" s="1"/>
  <c r="BJ324" i="2"/>
  <c r="BI324" i="2"/>
  <c r="BJ323" i="2"/>
  <c r="BI323" i="2"/>
  <c r="BK323" i="2" s="1"/>
  <c r="BJ322" i="2"/>
  <c r="BI322" i="2"/>
  <c r="BJ321" i="2"/>
  <c r="BI321" i="2"/>
  <c r="BK321" i="2" s="1"/>
  <c r="BJ320" i="2"/>
  <c r="BI320" i="2"/>
  <c r="BJ319" i="2"/>
  <c r="BI319" i="2"/>
  <c r="BK319" i="2" s="1"/>
  <c r="BJ318" i="2"/>
  <c r="BI318" i="2"/>
  <c r="BJ317" i="2"/>
  <c r="BI317" i="2"/>
  <c r="BK317" i="2" s="1"/>
  <c r="BJ316" i="2"/>
  <c r="BI316" i="2"/>
  <c r="BJ315" i="2"/>
  <c r="BI315" i="2"/>
  <c r="BK315" i="2" s="1"/>
  <c r="BJ314" i="2"/>
  <c r="BI314" i="2"/>
  <c r="BJ313" i="2"/>
  <c r="BI313" i="2"/>
  <c r="BK313" i="2" s="1"/>
  <c r="BJ312" i="2"/>
  <c r="BI312" i="2"/>
  <c r="BJ311" i="2"/>
  <c r="BI311" i="2"/>
  <c r="BK311" i="2" s="1"/>
  <c r="BJ310" i="2"/>
  <c r="BI310" i="2"/>
  <c r="BJ309" i="2"/>
  <c r="BI309" i="2"/>
  <c r="BK309" i="2" s="1"/>
  <c r="BJ308" i="2"/>
  <c r="BI308" i="2"/>
  <c r="BJ307" i="2"/>
  <c r="BI307" i="2"/>
  <c r="BK307" i="2" s="1"/>
  <c r="BJ306" i="2"/>
  <c r="BI306" i="2"/>
  <c r="BJ305" i="2"/>
  <c r="BI305" i="2"/>
  <c r="BK305" i="2" s="1"/>
  <c r="BJ304" i="2"/>
  <c r="BI304" i="2"/>
  <c r="BJ303" i="2"/>
  <c r="BI303" i="2"/>
  <c r="BK303" i="2" s="1"/>
  <c r="BJ302" i="2"/>
  <c r="BI302" i="2"/>
  <c r="BJ301" i="2"/>
  <c r="BI301" i="2"/>
  <c r="BK301" i="2" s="1"/>
  <c r="BJ300" i="2"/>
  <c r="BI300" i="2"/>
  <c r="BJ299" i="2"/>
  <c r="BI299" i="2"/>
  <c r="BK299" i="2"/>
  <c r="BJ298" i="2"/>
  <c r="BI298" i="2"/>
  <c r="BK298" i="2" s="1"/>
  <c r="BJ297" i="2"/>
  <c r="BI297" i="2"/>
  <c r="BK297" i="2" s="1"/>
  <c r="BJ296" i="2"/>
  <c r="BI296" i="2"/>
  <c r="BK296" i="2" s="1"/>
  <c r="BJ295" i="2"/>
  <c r="BI295" i="2"/>
  <c r="BK295" i="2" s="1"/>
  <c r="BJ294" i="2"/>
  <c r="BI294" i="2"/>
  <c r="BK294" i="2" s="1"/>
  <c r="BJ293" i="2"/>
  <c r="BI293" i="2"/>
  <c r="BK293" i="2" s="1"/>
  <c r="BJ292" i="2"/>
  <c r="BI292" i="2"/>
  <c r="BJ291" i="2"/>
  <c r="BI291" i="2"/>
  <c r="BK291" i="2" s="1"/>
  <c r="BJ290" i="2"/>
  <c r="BI290" i="2"/>
  <c r="BJ289" i="2"/>
  <c r="BI289" i="2"/>
  <c r="BK289" i="2" s="1"/>
  <c r="BJ288" i="2"/>
  <c r="BI288" i="2"/>
  <c r="BK288" i="2" s="1"/>
  <c r="BJ287" i="2"/>
  <c r="BI287" i="2"/>
  <c r="BK287" i="2" s="1"/>
  <c r="BJ286" i="2"/>
  <c r="BI286" i="2"/>
  <c r="BJ285" i="2"/>
  <c r="BI285" i="2"/>
  <c r="BK285" i="2" s="1"/>
  <c r="BJ284" i="2"/>
  <c r="BI284" i="2"/>
  <c r="BK284" i="2" s="1"/>
  <c r="BJ283" i="2"/>
  <c r="BI283" i="2"/>
  <c r="BK283" i="2" s="1"/>
  <c r="BJ282" i="2"/>
  <c r="BI282" i="2"/>
  <c r="BK282" i="2" s="1"/>
  <c r="BJ281" i="2"/>
  <c r="BI281" i="2"/>
  <c r="BK281" i="2" s="1"/>
  <c r="BJ280" i="2"/>
  <c r="BI280" i="2"/>
  <c r="BK280" i="2" s="1"/>
  <c r="BJ279" i="2"/>
  <c r="BI279" i="2"/>
  <c r="BK279" i="2" s="1"/>
  <c r="BJ278" i="2"/>
  <c r="BI278" i="2"/>
  <c r="BJ277" i="2"/>
  <c r="BI277" i="2"/>
  <c r="BK277" i="2" s="1"/>
  <c r="BJ276" i="2"/>
  <c r="BI276" i="2"/>
  <c r="BJ275" i="2"/>
  <c r="BI275" i="2"/>
  <c r="BK275" i="2" s="1"/>
  <c r="BJ274" i="2"/>
  <c r="BI274" i="2"/>
  <c r="BK274" i="2" s="1"/>
  <c r="BJ273" i="2"/>
  <c r="BI273" i="2"/>
  <c r="BK273" i="2" s="1"/>
  <c r="BJ272" i="2"/>
  <c r="BI272" i="2"/>
  <c r="BK272" i="2" s="1"/>
  <c r="BJ271" i="2"/>
  <c r="BI271" i="2"/>
  <c r="BK271" i="2" s="1"/>
  <c r="BJ270" i="2"/>
  <c r="BI270" i="2"/>
  <c r="BJ269" i="2"/>
  <c r="BI269" i="2"/>
  <c r="BK269" i="2" s="1"/>
  <c r="BJ268" i="2"/>
  <c r="BI268" i="2"/>
  <c r="BK268" i="2" s="1"/>
  <c r="BJ267" i="2"/>
  <c r="BI267" i="2"/>
  <c r="BK267" i="2" s="1"/>
  <c r="BJ266" i="2"/>
  <c r="BI266" i="2"/>
  <c r="BJ265" i="2"/>
  <c r="BI265" i="2"/>
  <c r="BK265" i="2" s="1"/>
  <c r="BJ264" i="2"/>
  <c r="BI264" i="2"/>
  <c r="BK264" i="2" s="1"/>
  <c r="BJ263" i="2"/>
  <c r="BI263" i="2"/>
  <c r="BK263" i="2" s="1"/>
  <c r="BJ262" i="2"/>
  <c r="BI262" i="2"/>
  <c r="BK262" i="2" s="1"/>
  <c r="BJ261" i="2"/>
  <c r="BI261" i="2"/>
  <c r="BK261" i="2" s="1"/>
  <c r="BJ260" i="2"/>
  <c r="BI260" i="2"/>
  <c r="BJ259" i="2"/>
  <c r="BI259" i="2"/>
  <c r="BK259" i="2" s="1"/>
  <c r="BJ258" i="2"/>
  <c r="BI258" i="2"/>
  <c r="BK258" i="2" s="1"/>
  <c r="BJ257" i="2"/>
  <c r="BI257" i="2"/>
  <c r="BK257" i="2" s="1"/>
  <c r="BJ256" i="2"/>
  <c r="BI256" i="2"/>
  <c r="BJ255" i="2"/>
  <c r="BI255" i="2"/>
  <c r="BK255" i="2" s="1"/>
  <c r="BJ254" i="2"/>
  <c r="BI254" i="2"/>
  <c r="BK254" i="2" s="1"/>
  <c r="BJ253" i="2"/>
  <c r="BI253" i="2"/>
  <c r="BK253" i="2" s="1"/>
  <c r="BJ252" i="2"/>
  <c r="BI252" i="2"/>
  <c r="BK252" i="2" s="1"/>
  <c r="BJ251" i="2"/>
  <c r="BI251" i="2"/>
  <c r="BK251" i="2" s="1"/>
  <c r="BJ250" i="2"/>
  <c r="BI250" i="2"/>
  <c r="BK250" i="2" s="1"/>
  <c r="BJ249" i="2"/>
  <c r="BI249" i="2"/>
  <c r="BK249" i="2" s="1"/>
  <c r="BJ248" i="2"/>
  <c r="BI248" i="2"/>
  <c r="BJ247" i="2"/>
  <c r="BI247" i="2"/>
  <c r="BK247" i="2" s="1"/>
  <c r="BJ246" i="2"/>
  <c r="BI246" i="2"/>
  <c r="BJ245" i="2"/>
  <c r="BI245" i="2"/>
  <c r="BK245" i="2" s="1"/>
  <c r="BJ244" i="2"/>
  <c r="BI244" i="2"/>
  <c r="BJ243" i="2"/>
  <c r="BI243" i="2"/>
  <c r="BK243" i="2" s="1"/>
  <c r="BJ242" i="2"/>
  <c r="BI242" i="2"/>
  <c r="BK242" i="2" s="1"/>
  <c r="BJ241" i="2"/>
  <c r="BI241" i="2"/>
  <c r="BK241" i="2" s="1"/>
  <c r="BJ240" i="2"/>
  <c r="BI240" i="2"/>
  <c r="BK240" i="2" s="1"/>
  <c r="BJ239" i="2"/>
  <c r="BI239" i="2"/>
  <c r="BK239" i="2" s="1"/>
  <c r="BJ238" i="2"/>
  <c r="BI238" i="2"/>
  <c r="BK238" i="2" s="1"/>
  <c r="BJ237" i="2"/>
  <c r="BI237" i="2"/>
  <c r="BK237" i="2" s="1"/>
  <c r="BJ236" i="2"/>
  <c r="BI236" i="2"/>
  <c r="BK236" i="2" s="1"/>
  <c r="BJ235" i="2"/>
  <c r="BI235" i="2"/>
  <c r="BK235" i="2" s="1"/>
  <c r="BJ234" i="2"/>
  <c r="BI234" i="2"/>
  <c r="BJ233" i="2"/>
  <c r="BI233" i="2"/>
  <c r="BK233" i="2" s="1"/>
  <c r="BJ232" i="2"/>
  <c r="BI232" i="2"/>
  <c r="BK232" i="2" s="1"/>
  <c r="BJ231" i="2"/>
  <c r="BI231" i="2"/>
  <c r="BK231" i="2" s="1"/>
  <c r="BJ230" i="2"/>
  <c r="BI230" i="2"/>
  <c r="BJ229" i="2"/>
  <c r="BI229" i="2"/>
  <c r="BK229" i="2" s="1"/>
  <c r="BJ228" i="2"/>
  <c r="BI228" i="2"/>
  <c r="BK228" i="2" s="1"/>
  <c r="BJ227" i="2"/>
  <c r="BI227" i="2"/>
  <c r="BK227" i="2" s="1"/>
  <c r="BJ226" i="2"/>
  <c r="BI226" i="2"/>
  <c r="BK226" i="2" s="1"/>
  <c r="BJ225" i="2"/>
  <c r="BI225" i="2"/>
  <c r="BK225" i="2" s="1"/>
  <c r="BJ224" i="2"/>
  <c r="BI224" i="2"/>
  <c r="BK224" i="2" s="1"/>
  <c r="BJ223" i="2"/>
  <c r="BI223" i="2"/>
  <c r="BK223" i="2" s="1"/>
  <c r="BJ222" i="2"/>
  <c r="BI222" i="2"/>
  <c r="BK222" i="2" s="1"/>
  <c r="BJ221" i="2"/>
  <c r="BI221" i="2"/>
  <c r="BK221" i="2" s="1"/>
  <c r="BJ220" i="2"/>
  <c r="BI220" i="2"/>
  <c r="BJ219" i="2"/>
  <c r="BI219" i="2"/>
  <c r="BK219" i="2" s="1"/>
  <c r="BJ218" i="2"/>
  <c r="BI218" i="2"/>
  <c r="BK218" i="2" s="1"/>
  <c r="BJ217" i="2"/>
  <c r="BI217" i="2"/>
  <c r="BK217" i="2" s="1"/>
  <c r="BJ216" i="2"/>
  <c r="BI216" i="2"/>
  <c r="BK216" i="2" s="1"/>
  <c r="BJ215" i="2"/>
  <c r="BI215" i="2"/>
  <c r="BK215" i="2" s="1"/>
  <c r="BJ214" i="2"/>
  <c r="BI214" i="2"/>
  <c r="BK214" i="2" s="1"/>
  <c r="BJ213" i="2"/>
  <c r="BI213" i="2"/>
  <c r="BK213" i="2" s="1"/>
  <c r="BJ212" i="2"/>
  <c r="BI212" i="2"/>
  <c r="BK212" i="2" s="1"/>
  <c r="BJ211" i="2"/>
  <c r="BI211" i="2"/>
  <c r="BK211" i="2" s="1"/>
  <c r="BJ210" i="2"/>
  <c r="BI210" i="2"/>
  <c r="BK210" i="2" s="1"/>
  <c r="BJ209" i="2"/>
  <c r="BI209" i="2"/>
  <c r="BK209" i="2" s="1"/>
  <c r="BJ208" i="2"/>
  <c r="BI208" i="2"/>
  <c r="BK208" i="2" s="1"/>
  <c r="BJ207" i="2"/>
  <c r="BI207" i="2"/>
  <c r="BK207" i="2" s="1"/>
  <c r="BJ206" i="2"/>
  <c r="BI206" i="2"/>
  <c r="BK206" i="2" s="1"/>
  <c r="BJ205" i="2"/>
  <c r="BI205" i="2"/>
  <c r="BK205" i="2" s="1"/>
  <c r="BJ204" i="2"/>
  <c r="BI204" i="2"/>
  <c r="BK204" i="2" s="1"/>
  <c r="BJ203" i="2"/>
  <c r="BI203" i="2"/>
  <c r="BK203" i="2" s="1"/>
  <c r="BJ202" i="2"/>
  <c r="BI202" i="2"/>
  <c r="BK202" i="2" s="1"/>
  <c r="BJ201" i="2"/>
  <c r="BI201" i="2"/>
  <c r="BK201" i="2" s="1"/>
  <c r="BJ200" i="2"/>
  <c r="BI200" i="2"/>
  <c r="BK200" i="2" s="1"/>
  <c r="BJ199" i="2"/>
  <c r="BI199" i="2"/>
  <c r="BK199" i="2" s="1"/>
  <c r="BJ198" i="2"/>
  <c r="BI198" i="2"/>
  <c r="BK198" i="2" s="1"/>
  <c r="BJ197" i="2"/>
  <c r="BI197" i="2"/>
  <c r="BK197" i="2" s="1"/>
  <c r="BJ196" i="2"/>
  <c r="BI196" i="2"/>
  <c r="BK196" i="2" s="1"/>
  <c r="BJ195" i="2"/>
  <c r="BI195" i="2"/>
  <c r="BK195" i="2" s="1"/>
  <c r="BJ194" i="2"/>
  <c r="BI194" i="2"/>
  <c r="BK194" i="2" s="1"/>
  <c r="BJ193" i="2"/>
  <c r="BI193" i="2"/>
  <c r="BK193" i="2" s="1"/>
  <c r="BJ192" i="2"/>
  <c r="BI192" i="2"/>
  <c r="BJ191" i="2"/>
  <c r="BI191" i="2"/>
  <c r="BK191" i="2" s="1"/>
  <c r="BJ190" i="2"/>
  <c r="BI190" i="2"/>
  <c r="BJ189" i="2"/>
  <c r="BI189" i="2"/>
  <c r="BK189" i="2" s="1"/>
  <c r="BJ188" i="2"/>
  <c r="BI188" i="2"/>
  <c r="BK188" i="2" s="1"/>
  <c r="BJ187" i="2"/>
  <c r="BI187" i="2"/>
  <c r="BK187" i="2" s="1"/>
  <c r="BJ186" i="2"/>
  <c r="BI186" i="2"/>
  <c r="BK186" i="2" s="1"/>
  <c r="BJ185" i="2"/>
  <c r="BI185" i="2"/>
  <c r="BK185" i="2" s="1"/>
  <c r="BJ184" i="2"/>
  <c r="BI184" i="2"/>
  <c r="BK184" i="2" s="1"/>
  <c r="BJ183" i="2"/>
  <c r="BI183" i="2"/>
  <c r="BK183" i="2" s="1"/>
  <c r="BJ182" i="2"/>
  <c r="BI182" i="2"/>
  <c r="BK182" i="2" s="1"/>
  <c r="BJ181" i="2"/>
  <c r="BI181" i="2"/>
  <c r="BK181" i="2" s="1"/>
  <c r="BJ180" i="2"/>
  <c r="BI180" i="2"/>
  <c r="BK180" i="2" s="1"/>
  <c r="BJ179" i="2"/>
  <c r="BI179" i="2"/>
  <c r="BK179" i="2" s="1"/>
  <c r="BJ178" i="2"/>
  <c r="BI178" i="2"/>
  <c r="BK178" i="2" s="1"/>
  <c r="BJ177" i="2"/>
  <c r="BI177" i="2"/>
  <c r="BK177" i="2" s="1"/>
  <c r="BJ176" i="2"/>
  <c r="BI176" i="2"/>
  <c r="BK176" i="2" s="1"/>
  <c r="BJ175" i="2"/>
  <c r="BI175" i="2"/>
  <c r="BK175" i="2" s="1"/>
  <c r="BJ174" i="2"/>
  <c r="BI174" i="2"/>
  <c r="BK174" i="2" s="1"/>
  <c r="BJ173" i="2"/>
  <c r="BI173" i="2"/>
  <c r="BK173" i="2" s="1"/>
  <c r="BJ172" i="2"/>
  <c r="BI172" i="2"/>
  <c r="BK172" i="2" s="1"/>
  <c r="BJ171" i="2"/>
  <c r="BI171" i="2"/>
  <c r="BK171" i="2" s="1"/>
  <c r="BJ170" i="2"/>
  <c r="BI170" i="2"/>
  <c r="BK170" i="2" s="1"/>
  <c r="BJ169" i="2"/>
  <c r="BI169" i="2"/>
  <c r="BK169" i="2" s="1"/>
  <c r="BJ168" i="2"/>
  <c r="BI168" i="2"/>
  <c r="BJ167" i="2"/>
  <c r="BI167" i="2"/>
  <c r="BK167" i="2" s="1"/>
  <c r="BJ166" i="2"/>
  <c r="BI166" i="2"/>
  <c r="BK166" i="2" s="1"/>
  <c r="BJ165" i="2"/>
  <c r="BI165" i="2"/>
  <c r="BK165" i="2" s="1"/>
  <c r="BJ164" i="2"/>
  <c r="BI164" i="2"/>
  <c r="BK164" i="2" s="1"/>
  <c r="BJ163" i="2"/>
  <c r="BI163" i="2"/>
  <c r="BK163" i="2" s="1"/>
  <c r="BJ162" i="2"/>
  <c r="BI162" i="2"/>
  <c r="BJ161" i="2"/>
  <c r="BI161" i="2"/>
  <c r="BK161" i="2" s="1"/>
  <c r="BJ160" i="2"/>
  <c r="BI160" i="2"/>
  <c r="BK160" i="2" s="1"/>
  <c r="BJ159" i="2"/>
  <c r="BI159" i="2"/>
  <c r="BK159" i="2" s="1"/>
  <c r="BJ158" i="2"/>
  <c r="BI158" i="2"/>
  <c r="BK158" i="2" s="1"/>
  <c r="BJ157" i="2"/>
  <c r="BI157" i="2"/>
  <c r="BK157" i="2" s="1"/>
  <c r="BJ156" i="2"/>
  <c r="BI156" i="2"/>
  <c r="BK156" i="2" s="1"/>
  <c r="BJ155" i="2"/>
  <c r="BI155" i="2"/>
  <c r="BK155" i="2" s="1"/>
  <c r="BJ154" i="2"/>
  <c r="BI154" i="2"/>
  <c r="BK154" i="2" s="1"/>
  <c r="BJ153" i="2"/>
  <c r="BI153" i="2"/>
  <c r="BK153" i="2" s="1"/>
  <c r="BJ152" i="2"/>
  <c r="BI152" i="2"/>
  <c r="BK152" i="2" s="1"/>
  <c r="BJ151" i="2"/>
  <c r="BI151" i="2"/>
  <c r="BK151" i="2" s="1"/>
  <c r="BJ150" i="2"/>
  <c r="BI150" i="2"/>
  <c r="BJ149" i="2"/>
  <c r="BI149" i="2"/>
  <c r="BK149" i="2" s="1"/>
  <c r="BJ148" i="2"/>
  <c r="BI148" i="2"/>
  <c r="BK148" i="2" s="1"/>
  <c r="BJ147" i="2"/>
  <c r="BI147" i="2"/>
  <c r="BK147" i="2" s="1"/>
  <c r="BJ146" i="2"/>
  <c r="BI146" i="2"/>
  <c r="BK146" i="2" s="1"/>
  <c r="BJ145" i="2"/>
  <c r="BI145" i="2"/>
  <c r="BK145" i="2" s="1"/>
  <c r="BJ144" i="2"/>
  <c r="BI144" i="2"/>
  <c r="BK144" i="2" s="1"/>
  <c r="BJ143" i="2"/>
  <c r="BI143" i="2"/>
  <c r="BK143" i="2" s="1"/>
  <c r="BJ142" i="2"/>
  <c r="BI142" i="2"/>
  <c r="BK142" i="2" s="1"/>
  <c r="BJ141" i="2"/>
  <c r="BI141" i="2"/>
  <c r="BK141" i="2" s="1"/>
  <c r="BJ140" i="2"/>
  <c r="BI140" i="2"/>
  <c r="BK140" i="2" s="1"/>
  <c r="BJ139" i="2"/>
  <c r="BI139" i="2"/>
  <c r="BK139" i="2" s="1"/>
  <c r="BJ138" i="2"/>
  <c r="BI138" i="2"/>
  <c r="BK138" i="2" s="1"/>
  <c r="BJ137" i="2"/>
  <c r="BI137" i="2"/>
  <c r="BK137" i="2" s="1"/>
  <c r="BJ136" i="2"/>
  <c r="BI136" i="2"/>
  <c r="BK136" i="2" s="1"/>
  <c r="BJ135" i="2"/>
  <c r="BI135" i="2"/>
  <c r="BK135" i="2" s="1"/>
  <c r="BJ134" i="2"/>
  <c r="BI134" i="2"/>
  <c r="BK134" i="2" s="1"/>
  <c r="BJ133" i="2"/>
  <c r="BI133" i="2"/>
  <c r="BK133" i="2" s="1"/>
  <c r="BJ132" i="2"/>
  <c r="BI132" i="2"/>
  <c r="BK132" i="2" s="1"/>
  <c r="BJ131" i="2"/>
  <c r="BI131" i="2"/>
  <c r="BK131" i="2" s="1"/>
  <c r="BJ130" i="2"/>
  <c r="BI130" i="2"/>
  <c r="BK130" i="2" s="1"/>
  <c r="BJ129" i="2"/>
  <c r="BI129" i="2"/>
  <c r="BK129" i="2" s="1"/>
  <c r="BJ128" i="2"/>
  <c r="BI128" i="2"/>
  <c r="BK128" i="2" s="1"/>
  <c r="BJ127" i="2"/>
  <c r="BI127" i="2"/>
  <c r="BK127" i="2" s="1"/>
  <c r="BJ126" i="2"/>
  <c r="BI126" i="2"/>
  <c r="BK126" i="2" s="1"/>
  <c r="BJ125" i="2"/>
  <c r="BI125" i="2"/>
  <c r="BK125" i="2" s="1"/>
  <c r="BJ124" i="2"/>
  <c r="BI124" i="2"/>
  <c r="BK124" i="2" s="1"/>
  <c r="BJ123" i="2"/>
  <c r="BI123" i="2"/>
  <c r="BK123" i="2" s="1"/>
  <c r="BJ122" i="2"/>
  <c r="BI122" i="2"/>
  <c r="BK122" i="2" s="1"/>
  <c r="BJ121" i="2"/>
  <c r="BI121" i="2"/>
  <c r="BK121" i="2" s="1"/>
  <c r="BJ120" i="2"/>
  <c r="BI120" i="2"/>
  <c r="BK120" i="2" s="1"/>
  <c r="BJ119" i="2"/>
  <c r="BI119" i="2"/>
  <c r="BK119" i="2" s="1"/>
  <c r="BJ118" i="2"/>
  <c r="BI118" i="2"/>
  <c r="BK118" i="2" s="1"/>
  <c r="BJ117" i="2"/>
  <c r="BI117" i="2"/>
  <c r="BK117" i="2" s="1"/>
  <c r="BJ116" i="2"/>
  <c r="BI116" i="2"/>
  <c r="BK116" i="2" s="1"/>
  <c r="BJ115" i="2"/>
  <c r="BI115" i="2"/>
  <c r="BK115" i="2" s="1"/>
  <c r="BJ114" i="2"/>
  <c r="BI114" i="2"/>
  <c r="BK114" i="2" s="1"/>
  <c r="BJ113" i="2"/>
  <c r="BI113" i="2"/>
  <c r="BK113" i="2" s="1"/>
  <c r="BJ112" i="2"/>
  <c r="BI112" i="2"/>
  <c r="BK112" i="2" s="1"/>
  <c r="BJ111" i="2"/>
  <c r="BI111" i="2"/>
  <c r="BK111" i="2" s="1"/>
  <c r="BJ110" i="2"/>
  <c r="BI110" i="2"/>
  <c r="BK110" i="2" s="1"/>
  <c r="BJ109" i="2"/>
  <c r="BI109" i="2"/>
  <c r="BK109" i="2" s="1"/>
  <c r="BJ108" i="2"/>
  <c r="BI108" i="2"/>
  <c r="BK108" i="2" s="1"/>
  <c r="BJ107" i="2"/>
  <c r="BI107" i="2"/>
  <c r="BK107" i="2" s="1"/>
  <c r="BJ106" i="2"/>
  <c r="BI106" i="2"/>
  <c r="BK106" i="2" s="1"/>
  <c r="BJ105" i="2"/>
  <c r="BI105" i="2"/>
  <c r="BK105" i="2" s="1"/>
  <c r="BJ104" i="2"/>
  <c r="BI104" i="2"/>
  <c r="BK104" i="2" s="1"/>
  <c r="BJ103" i="2"/>
  <c r="BI103" i="2"/>
  <c r="BK103" i="2" s="1"/>
  <c r="BJ102" i="2"/>
  <c r="BI102" i="2"/>
  <c r="BK102" i="2" s="1"/>
  <c r="BJ101" i="2"/>
  <c r="BI101" i="2"/>
  <c r="BK101" i="2" s="1"/>
  <c r="BJ100" i="2"/>
  <c r="BI100" i="2"/>
  <c r="BK100" i="2" s="1"/>
  <c r="BJ99" i="2"/>
  <c r="BI99" i="2"/>
  <c r="BK99" i="2" s="1"/>
  <c r="BJ98" i="2"/>
  <c r="BI98" i="2"/>
  <c r="BK98" i="2" s="1"/>
  <c r="BJ97" i="2"/>
  <c r="BI97" i="2"/>
  <c r="BK97" i="2" s="1"/>
  <c r="BJ96" i="2"/>
  <c r="BI96" i="2"/>
  <c r="BK96" i="2" s="1"/>
  <c r="BJ95" i="2"/>
  <c r="BI95" i="2"/>
  <c r="BK95" i="2" s="1"/>
  <c r="BJ94" i="2"/>
  <c r="BI94" i="2"/>
  <c r="BJ93" i="2"/>
  <c r="BI93" i="2"/>
  <c r="BK93" i="2" s="1"/>
  <c r="BJ92" i="2"/>
  <c r="BI92" i="2"/>
  <c r="BK92" i="2" s="1"/>
  <c r="BJ91" i="2"/>
  <c r="BI91" i="2"/>
  <c r="BK91" i="2" s="1"/>
  <c r="BJ90" i="2"/>
  <c r="BI90" i="2"/>
  <c r="BK90" i="2" s="1"/>
  <c r="BJ89" i="2"/>
  <c r="BI89" i="2"/>
  <c r="BK89" i="2" s="1"/>
  <c r="BJ88" i="2"/>
  <c r="BI88" i="2"/>
  <c r="BK88" i="2" s="1"/>
  <c r="BJ87" i="2"/>
  <c r="BI87" i="2"/>
  <c r="BK87" i="2" s="1"/>
  <c r="BJ86" i="2"/>
  <c r="BI86" i="2"/>
  <c r="BK86" i="2" s="1"/>
  <c r="BJ85" i="2"/>
  <c r="BI85" i="2"/>
  <c r="BK85" i="2" s="1"/>
  <c r="BJ84" i="2"/>
  <c r="BI84" i="2"/>
  <c r="BK84" i="2" s="1"/>
  <c r="BJ83" i="2"/>
  <c r="BI83" i="2"/>
  <c r="BK83" i="2" s="1"/>
  <c r="BJ82" i="2"/>
  <c r="BI82" i="2"/>
  <c r="BK82" i="2" s="1"/>
  <c r="BJ81" i="2"/>
  <c r="BI81" i="2"/>
  <c r="BK81" i="2" s="1"/>
  <c r="BJ80" i="2"/>
  <c r="BI80" i="2"/>
  <c r="BK80" i="2" s="1"/>
  <c r="BJ79" i="2"/>
  <c r="BI79" i="2"/>
  <c r="BK79" i="2" s="1"/>
  <c r="BJ78" i="2"/>
  <c r="BI78" i="2"/>
  <c r="BK78" i="2" s="1"/>
  <c r="BJ77" i="2"/>
  <c r="BI77" i="2"/>
  <c r="BK77" i="2" s="1"/>
  <c r="BJ76" i="2"/>
  <c r="BI76" i="2"/>
  <c r="BK76" i="2" s="1"/>
  <c r="BJ75" i="2"/>
  <c r="BI75" i="2"/>
  <c r="BK75" i="2" s="1"/>
  <c r="BJ74" i="2"/>
  <c r="BI74" i="2"/>
  <c r="BK74" i="2" s="1"/>
  <c r="BJ73" i="2"/>
  <c r="BI73" i="2"/>
  <c r="BK73" i="2" s="1"/>
  <c r="BJ72" i="2"/>
  <c r="BI72" i="2"/>
  <c r="BK72" i="2" s="1"/>
  <c r="BJ71" i="2"/>
  <c r="BI71" i="2"/>
  <c r="BK71" i="2" s="1"/>
  <c r="BJ70" i="2"/>
  <c r="BI70" i="2"/>
  <c r="BJ69" i="2"/>
  <c r="BI69" i="2"/>
  <c r="BK69" i="2" s="1"/>
  <c r="BJ68" i="2"/>
  <c r="BI68" i="2"/>
  <c r="BK68" i="2" s="1"/>
  <c r="BJ67" i="2"/>
  <c r="BI67" i="2"/>
  <c r="BK67" i="2" s="1"/>
  <c r="BJ66" i="2"/>
  <c r="BI66" i="2"/>
  <c r="BK66" i="2" s="1"/>
  <c r="BJ65" i="2"/>
  <c r="BI65" i="2"/>
  <c r="BK65" i="2" s="1"/>
  <c r="BJ64" i="2"/>
  <c r="BI64" i="2"/>
  <c r="BK64" i="2" s="1"/>
  <c r="BJ63" i="2"/>
  <c r="BI63" i="2"/>
  <c r="BK63" i="2" s="1"/>
  <c r="BJ62" i="2"/>
  <c r="BI62" i="2"/>
  <c r="BK62" i="2" s="1"/>
  <c r="BJ61" i="2"/>
  <c r="BI61" i="2"/>
  <c r="BK61" i="2" s="1"/>
  <c r="BJ60" i="2"/>
  <c r="BI60" i="2"/>
  <c r="BK60" i="2" s="1"/>
  <c r="BJ59" i="2"/>
  <c r="BI59" i="2"/>
  <c r="BK59" i="2" s="1"/>
  <c r="BJ58" i="2"/>
  <c r="BI58" i="2"/>
  <c r="BK58" i="2" s="1"/>
  <c r="BJ57" i="2"/>
  <c r="BI57" i="2"/>
  <c r="BK57" i="2" s="1"/>
  <c r="BJ56" i="2"/>
  <c r="BI56" i="2"/>
  <c r="BK56" i="2" s="1"/>
  <c r="BJ55" i="2"/>
  <c r="BI55" i="2"/>
  <c r="BK55" i="2" s="1"/>
  <c r="BJ54" i="2"/>
  <c r="BI54" i="2"/>
  <c r="BK54" i="2" s="1"/>
  <c r="BJ53" i="2"/>
  <c r="BI53" i="2"/>
  <c r="BK53" i="2" s="1"/>
  <c r="BJ52" i="2"/>
  <c r="BI52" i="2"/>
  <c r="BK52" i="2" s="1"/>
  <c r="BJ51" i="2"/>
  <c r="BI51" i="2"/>
  <c r="BK51" i="2" s="1"/>
  <c r="BJ50" i="2"/>
  <c r="BI50" i="2"/>
  <c r="BK50" i="2" s="1"/>
  <c r="BJ49" i="2"/>
  <c r="BI49" i="2"/>
  <c r="BK49" i="2" s="1"/>
  <c r="BJ48" i="2"/>
  <c r="BI48" i="2"/>
  <c r="BK48" i="2" s="1"/>
  <c r="BJ47" i="2"/>
  <c r="BI47" i="2"/>
  <c r="BK47" i="2" s="1"/>
  <c r="BJ46" i="2"/>
  <c r="BI46" i="2"/>
  <c r="BK46" i="2" s="1"/>
  <c r="BJ45" i="2"/>
  <c r="BI45" i="2"/>
  <c r="BK45" i="2" s="1"/>
  <c r="BJ44" i="2"/>
  <c r="BI44" i="2"/>
  <c r="BK44" i="2" s="1"/>
  <c r="BJ43" i="2"/>
  <c r="BI43" i="2"/>
  <c r="BK43" i="2" s="1"/>
  <c r="BJ42" i="2"/>
  <c r="BI42" i="2"/>
  <c r="BK42" i="2" s="1"/>
  <c r="BJ41" i="2"/>
  <c r="BI41" i="2"/>
  <c r="BK41" i="2" s="1"/>
  <c r="BJ40" i="2"/>
  <c r="BI40" i="2"/>
  <c r="BK40" i="2" s="1"/>
  <c r="BJ39" i="2"/>
  <c r="BI39" i="2"/>
  <c r="BK39" i="2" s="1"/>
  <c r="BJ38" i="2"/>
  <c r="BI38" i="2"/>
  <c r="BK38" i="2" s="1"/>
  <c r="BJ37" i="2"/>
  <c r="BI37" i="2"/>
  <c r="BK37" i="2" s="1"/>
  <c r="BJ36" i="2"/>
  <c r="BI36" i="2"/>
  <c r="BK36" i="2" s="1"/>
  <c r="BJ35" i="2"/>
  <c r="BI35" i="2"/>
  <c r="BK35" i="2" s="1"/>
  <c r="BJ34" i="2"/>
  <c r="BI34" i="2"/>
  <c r="BK34" i="2" s="1"/>
  <c r="BJ33" i="2"/>
  <c r="BI33" i="2"/>
  <c r="BK33" i="2" s="1"/>
  <c r="BJ32" i="2"/>
  <c r="BI32" i="2"/>
  <c r="BK32" i="2" s="1"/>
  <c r="BJ31" i="2"/>
  <c r="BI31" i="2"/>
  <c r="BK31" i="2" s="1"/>
  <c r="BJ30" i="2"/>
  <c r="BI30" i="2"/>
  <c r="BK30" i="2" s="1"/>
  <c r="BJ29" i="2"/>
  <c r="BI29" i="2"/>
  <c r="BK29" i="2" s="1"/>
  <c r="BJ28" i="2"/>
  <c r="BI28" i="2"/>
  <c r="BK28" i="2" s="1"/>
  <c r="BJ27" i="2"/>
  <c r="BI27" i="2"/>
  <c r="BK27" i="2" s="1"/>
  <c r="BJ26" i="2"/>
  <c r="BI26" i="2"/>
  <c r="BK26" i="2" s="1"/>
  <c r="BJ25" i="2"/>
  <c r="BI25" i="2"/>
  <c r="BK25" i="2" s="1"/>
  <c r="BJ24" i="2"/>
  <c r="BI24" i="2"/>
  <c r="BK24" i="2" s="1"/>
  <c r="BJ23" i="2"/>
  <c r="BI23" i="2"/>
  <c r="BK23" i="2" s="1"/>
  <c r="BJ22" i="2"/>
  <c r="BI22" i="2"/>
  <c r="BK22" i="2" s="1"/>
  <c r="BJ21" i="2"/>
  <c r="BI21" i="2"/>
  <c r="BK21" i="2" s="1"/>
  <c r="BJ20" i="2"/>
  <c r="BI20" i="2"/>
  <c r="BK20" i="2" s="1"/>
  <c r="BJ19" i="2"/>
  <c r="BI19" i="2"/>
  <c r="BK19" i="2" s="1"/>
  <c r="BJ18" i="2"/>
  <c r="BI18" i="2"/>
  <c r="BK18" i="2" s="1"/>
  <c r="BJ17" i="2"/>
  <c r="BI17" i="2"/>
  <c r="BK17" i="2" s="1"/>
  <c r="BJ16" i="2"/>
  <c r="BI16" i="2"/>
  <c r="BK16" i="2" s="1"/>
  <c r="BJ15" i="2"/>
  <c r="BI15" i="2"/>
  <c r="BK15" i="2" s="1"/>
  <c r="BJ14" i="2"/>
  <c r="BI14" i="2"/>
  <c r="BK14" i="2" s="1"/>
  <c r="BJ13" i="2"/>
  <c r="BI13" i="2"/>
  <c r="BK13" i="2" s="1"/>
  <c r="BJ12" i="2"/>
  <c r="BI12" i="2"/>
  <c r="BK12" i="2" s="1"/>
  <c r="BI11" i="2"/>
  <c r="BK11" i="2" s="1"/>
  <c r="BJ10" i="2"/>
  <c r="BI10" i="2"/>
  <c r="BK10" i="2" s="1"/>
  <c r="BJ9" i="2"/>
  <c r="BI9" i="2"/>
  <c r="BK9" i="2" s="1"/>
  <c r="BJ8" i="2"/>
  <c r="BI8" i="2"/>
  <c r="BK8" i="2" s="1"/>
  <c r="BJ7" i="2"/>
  <c r="BI7" i="2"/>
  <c r="BK7" i="2" s="1"/>
  <c r="BJ6" i="2"/>
  <c r="BI6" i="2"/>
  <c r="BK6" i="2" s="1"/>
  <c r="D14" i="7"/>
  <c r="E14" i="7"/>
  <c r="F14" i="7"/>
  <c r="G14" i="7"/>
  <c r="H14" i="7"/>
  <c r="I14" i="7"/>
  <c r="J14" i="7"/>
  <c r="K14" i="7"/>
  <c r="E15" i="7"/>
  <c r="I15" i="7"/>
  <c r="J15" i="7"/>
  <c r="CJ331" i="2"/>
  <c r="CL331" i="2" s="1"/>
  <c r="CJ324" i="2"/>
  <c r="CL324" i="2" s="1"/>
  <c r="CJ323" i="2"/>
  <c r="CL323" i="2" s="1"/>
  <c r="CJ321" i="2"/>
  <c r="CL321" i="2" s="1"/>
  <c r="CJ320" i="2"/>
  <c r="CL320" i="2" s="1"/>
  <c r="CJ318" i="2"/>
  <c r="CL318" i="2" s="1"/>
  <c r="CJ317" i="2"/>
  <c r="CL317" i="2" s="1"/>
  <c r="CJ315" i="2"/>
  <c r="CL315" i="2" s="1"/>
  <c r="CJ308" i="2"/>
  <c r="CL308" i="2" s="1"/>
  <c r="CJ300" i="2"/>
  <c r="CL300" i="2" s="1"/>
  <c r="CJ299" i="2"/>
  <c r="CL299" i="2" s="1"/>
  <c r="CJ298" i="2"/>
  <c r="CL298" i="2" s="1"/>
  <c r="CJ297" i="2"/>
  <c r="CL297" i="2" s="1"/>
  <c r="CJ296" i="2"/>
  <c r="CL296" i="2" s="1"/>
  <c r="CJ292" i="2"/>
  <c r="CL292" i="2" s="1"/>
  <c r="CJ291" i="2"/>
  <c r="CL291" i="2" s="1"/>
  <c r="CJ289" i="2"/>
  <c r="CL289" i="2" s="1"/>
  <c r="CJ287" i="2"/>
  <c r="CL287" i="2" s="1"/>
  <c r="CJ281" i="2"/>
  <c r="CL281" i="2" s="1"/>
  <c r="CJ276" i="2"/>
  <c r="CL276" i="2" s="1"/>
  <c r="CJ275" i="2"/>
  <c r="CL275" i="2" s="1"/>
  <c r="CJ273" i="2"/>
  <c r="CL273" i="2" s="1"/>
  <c r="CJ271" i="2"/>
  <c r="CL271" i="2" s="1"/>
  <c r="CJ267" i="2"/>
  <c r="CL267" i="2" s="1"/>
  <c r="CJ266" i="2"/>
  <c r="CL266" i="2" s="1"/>
  <c r="CJ265" i="2"/>
  <c r="CL265" i="2" s="1"/>
  <c r="CJ261" i="2"/>
  <c r="CL261" i="2" s="1"/>
  <c r="CJ257" i="2"/>
  <c r="CL257" i="2" s="1"/>
  <c r="CJ256" i="2"/>
  <c r="CL256" i="2" s="1"/>
  <c r="CJ255" i="2"/>
  <c r="CL255" i="2" s="1"/>
  <c r="CJ254" i="2"/>
  <c r="CL254" i="2" s="1"/>
  <c r="CJ243" i="2"/>
  <c r="CL243" i="2" s="1"/>
  <c r="CJ239" i="2"/>
  <c r="CL239" i="2" s="1"/>
  <c r="CJ238" i="2"/>
  <c r="CL238" i="2" s="1"/>
  <c r="CJ237" i="2"/>
  <c r="CL237" i="2" s="1"/>
  <c r="CJ235" i="2"/>
  <c r="CL235" i="2" s="1"/>
  <c r="CJ232" i="2"/>
  <c r="CL232" i="2" s="1"/>
  <c r="CJ229" i="2"/>
  <c r="CL229" i="2" s="1"/>
  <c r="CJ228" i="2"/>
  <c r="CL228" i="2" s="1"/>
  <c r="CJ226" i="2"/>
  <c r="CL226" i="2" s="1"/>
  <c r="CJ221" i="2"/>
  <c r="CL221" i="2" s="1"/>
  <c r="CJ217" i="2"/>
  <c r="CL217" i="2" s="1"/>
  <c r="CJ215" i="2"/>
  <c r="CL215" i="2" s="1"/>
  <c r="CJ211" i="2"/>
  <c r="CL211" i="2" s="1"/>
  <c r="CJ210" i="2"/>
  <c r="CL210" i="2" s="1"/>
  <c r="CJ209" i="2"/>
  <c r="CL209" i="2" s="1"/>
  <c r="CJ206" i="2"/>
  <c r="CL206" i="2" s="1"/>
  <c r="CJ205" i="2"/>
  <c r="CL205" i="2" s="1"/>
  <c r="CJ204" i="2"/>
  <c r="CL204" i="2" s="1"/>
  <c r="CJ203" i="2"/>
  <c r="CL203" i="2" s="1"/>
  <c r="CJ200" i="2"/>
  <c r="CL200" i="2" s="1"/>
  <c r="CJ197" i="2"/>
  <c r="CL197" i="2" s="1"/>
  <c r="CJ195" i="2"/>
  <c r="CL195" i="2" s="1"/>
  <c r="CJ191" i="2"/>
  <c r="CL191" i="2" s="1"/>
  <c r="CJ190" i="2"/>
  <c r="CL190" i="2" s="1"/>
  <c r="CJ188" i="2"/>
  <c r="CL188" i="2" s="1"/>
  <c r="CJ185" i="2"/>
  <c r="CL185" i="2" s="1"/>
  <c r="CJ181" i="2"/>
  <c r="CL181" i="2" s="1"/>
  <c r="CJ179" i="2"/>
  <c r="CL179" i="2" s="1"/>
  <c r="CJ175" i="2"/>
  <c r="CL175" i="2" s="1"/>
  <c r="CJ174" i="2"/>
  <c r="CL174" i="2" s="1"/>
  <c r="CJ170" i="2"/>
  <c r="CL170" i="2" s="1"/>
  <c r="CJ167" i="2"/>
  <c r="CL167" i="2" s="1"/>
  <c r="CJ165" i="2"/>
  <c r="CL165" i="2" s="1"/>
  <c r="CJ161" i="2"/>
  <c r="CL161" i="2" s="1"/>
  <c r="CJ160" i="2"/>
  <c r="CL160" i="2" s="1"/>
  <c r="CJ157" i="2"/>
  <c r="CL157" i="2" s="1"/>
  <c r="CJ155" i="2"/>
  <c r="CL155" i="2" s="1"/>
  <c r="CJ154" i="2"/>
  <c r="CL154" i="2" s="1"/>
  <c r="CJ152" i="2"/>
  <c r="CL152" i="2" s="1"/>
  <c r="CJ151" i="2"/>
  <c r="CL151" i="2" s="1"/>
  <c r="CJ150" i="2"/>
  <c r="CL150" i="2" s="1"/>
  <c r="CJ149" i="2"/>
  <c r="CL149" i="2" s="1"/>
  <c r="CJ148" i="2"/>
  <c r="CL148" i="2" s="1"/>
  <c r="CJ145" i="2"/>
  <c r="CL145" i="2" s="1"/>
  <c r="CJ144" i="2"/>
  <c r="CL144" i="2" s="1"/>
  <c r="CJ143" i="2"/>
  <c r="CL143" i="2" s="1"/>
  <c r="CJ142" i="2"/>
  <c r="CL142" i="2" s="1"/>
  <c r="CJ138" i="2"/>
  <c r="CL138" i="2" s="1"/>
  <c r="CJ135" i="2"/>
  <c r="CL135" i="2" s="1"/>
  <c r="CJ132" i="2"/>
  <c r="CL132" i="2" s="1"/>
  <c r="CJ131" i="2"/>
  <c r="CL131" i="2" s="1"/>
  <c r="CJ128" i="2"/>
  <c r="CL128" i="2" s="1"/>
  <c r="CJ126" i="2"/>
  <c r="CL126" i="2" s="1"/>
  <c r="CJ123" i="2"/>
  <c r="CL123" i="2" s="1"/>
  <c r="CJ121" i="2"/>
  <c r="CL121" i="2" s="1"/>
  <c r="CJ119" i="2"/>
  <c r="CL119" i="2" s="1"/>
  <c r="CJ118" i="2"/>
  <c r="CL118" i="2" s="1"/>
  <c r="CJ116" i="2"/>
  <c r="CL116" i="2" s="1"/>
  <c r="CJ110" i="2"/>
  <c r="CL110" i="2" s="1"/>
  <c r="CJ100" i="2"/>
  <c r="CL100" i="2" s="1"/>
  <c r="CJ94" i="2"/>
  <c r="CL94" i="2" s="1"/>
  <c r="CJ86" i="2"/>
  <c r="CL86" i="2" s="1"/>
  <c r="CJ85" i="2"/>
  <c r="CL85" i="2" s="1"/>
  <c r="CJ84" i="2"/>
  <c r="CL84" i="2" s="1"/>
  <c r="CJ82" i="2"/>
  <c r="CL82" i="2" s="1"/>
  <c r="CJ80" i="2"/>
  <c r="CL80" i="2" s="1"/>
  <c r="CJ77" i="2"/>
  <c r="CL77" i="2" s="1"/>
  <c r="CJ75" i="2"/>
  <c r="CL75" i="2" s="1"/>
  <c r="CJ72" i="2"/>
  <c r="CL72" i="2" s="1"/>
  <c r="CJ70" i="2"/>
  <c r="CL70" i="2" s="1"/>
  <c r="CJ66" i="2"/>
  <c r="CL66" i="2" s="1"/>
  <c r="CJ60" i="2"/>
  <c r="CL60" i="2" s="1"/>
  <c r="CJ59" i="2"/>
  <c r="CL59" i="2" s="1"/>
  <c r="CJ54" i="2"/>
  <c r="CL54" i="2" s="1"/>
  <c r="CJ49" i="2"/>
  <c r="CL49" i="2" s="1"/>
  <c r="CJ47" i="2"/>
  <c r="CL47" i="2" s="1"/>
  <c r="CJ46" i="2"/>
  <c r="CL46" i="2" s="1"/>
  <c r="CJ41" i="2"/>
  <c r="CL41" i="2" s="1"/>
  <c r="CJ39" i="2"/>
  <c r="CL39" i="2" s="1"/>
  <c r="CJ38" i="2"/>
  <c r="CL38" i="2" s="1"/>
  <c r="CJ36" i="2"/>
  <c r="CL36" i="2" s="1"/>
  <c r="CJ33" i="2"/>
  <c r="CL33" i="2" s="1"/>
  <c r="CJ32" i="2"/>
  <c r="CL32" i="2" s="1"/>
  <c r="CJ31" i="2"/>
  <c r="CL31" i="2" s="1"/>
  <c r="CJ29" i="2"/>
  <c r="CL29" i="2" s="1"/>
  <c r="CJ27" i="2"/>
  <c r="CL27" i="2" s="1"/>
  <c r="CJ26" i="2"/>
  <c r="CL26" i="2" s="1"/>
  <c r="CJ24" i="2"/>
  <c r="CL24" i="2" s="1"/>
  <c r="CJ23" i="2"/>
  <c r="CL23" i="2" s="1"/>
  <c r="CJ22" i="2"/>
  <c r="CL22" i="2" s="1"/>
  <c r="CJ21" i="2"/>
  <c r="CL21" i="2" s="1"/>
  <c r="CJ16" i="2"/>
  <c r="CL16" i="2" s="1"/>
  <c r="CJ15" i="2"/>
  <c r="CL15" i="2" s="1"/>
  <c r="CJ14" i="2"/>
  <c r="CL14" i="2" s="1"/>
  <c r="CE331" i="2"/>
  <c r="CG331" i="2" s="1"/>
  <c r="CE324" i="2"/>
  <c r="CG324" i="2" s="1"/>
  <c r="CE323" i="2"/>
  <c r="CG323" i="2" s="1"/>
  <c r="CE321" i="2"/>
  <c r="CG321" i="2"/>
  <c r="CE320" i="2"/>
  <c r="CG320" i="2" s="1"/>
  <c r="CE318" i="2"/>
  <c r="CG318" i="2" s="1"/>
  <c r="CE317" i="2"/>
  <c r="CG317" i="2" s="1"/>
  <c r="CH315" i="2"/>
  <c r="CE315" i="2"/>
  <c r="CG315" i="2" s="1"/>
  <c r="CE308" i="2"/>
  <c r="CG308" i="2" s="1"/>
  <c r="CF308" i="2"/>
  <c r="CE300" i="2"/>
  <c r="CG300" i="2" s="1"/>
  <c r="CE299" i="2"/>
  <c r="CG299" i="2" s="1"/>
  <c r="CE298" i="2"/>
  <c r="CG298" i="2" s="1"/>
  <c r="CE297" i="2"/>
  <c r="CG297" i="2" s="1"/>
  <c r="CE296" i="2"/>
  <c r="CG296" i="2" s="1"/>
  <c r="CE292" i="2"/>
  <c r="CG292" i="2" s="1"/>
  <c r="CE291" i="2"/>
  <c r="CG291" i="2" s="1"/>
  <c r="CE289" i="2"/>
  <c r="CG289" i="2" s="1"/>
  <c r="CE287" i="2"/>
  <c r="CG287" i="2" s="1"/>
  <c r="CF283" i="2"/>
  <c r="CE281" i="2"/>
  <c r="CG281" i="2" s="1"/>
  <c r="CH276" i="2"/>
  <c r="CE276" i="2"/>
  <c r="CG276" i="2" s="1"/>
  <c r="CE275" i="2"/>
  <c r="CG275" i="2" s="1"/>
  <c r="CE273" i="2"/>
  <c r="CG273" i="2" s="1"/>
  <c r="CE271" i="2"/>
  <c r="CG271" i="2" s="1"/>
  <c r="CE267" i="2"/>
  <c r="CG267" i="2" s="1"/>
  <c r="CE266" i="2"/>
  <c r="CG266" i="2" s="1"/>
  <c r="CE265" i="2"/>
  <c r="CG265" i="2" s="1"/>
  <c r="CF265" i="2"/>
  <c r="CE261" i="2"/>
  <c r="CG261" i="2" s="1"/>
  <c r="CH259" i="2"/>
  <c r="CE257" i="2"/>
  <c r="CG257" i="2" s="1"/>
  <c r="CE256" i="2"/>
  <c r="CG256" i="2" s="1"/>
  <c r="CE255" i="2"/>
  <c r="CG255" i="2" s="1"/>
  <c r="CE254" i="2"/>
  <c r="CG254" i="2" s="1"/>
  <c r="CE243" i="2"/>
  <c r="CG243" i="2" s="1"/>
  <c r="CE239" i="2"/>
  <c r="CG239" i="2" s="1"/>
  <c r="CE238" i="2"/>
  <c r="CG238" i="2" s="1"/>
  <c r="CE237" i="2"/>
  <c r="CG237" i="2" s="1"/>
  <c r="CE235" i="2"/>
  <c r="CG235" i="2" s="1"/>
  <c r="CE232" i="2"/>
  <c r="CG232" i="2" s="1"/>
  <c r="CE229" i="2"/>
  <c r="CG229" i="2" s="1"/>
  <c r="CE228" i="2"/>
  <c r="CG228" i="2" s="1"/>
  <c r="CE227" i="2"/>
  <c r="CG227" i="2" s="1"/>
  <c r="CE226" i="2"/>
  <c r="CG226" i="2" s="1"/>
  <c r="CE221" i="2"/>
  <c r="CG221" i="2" s="1"/>
  <c r="CH217" i="2"/>
  <c r="CE217" i="2"/>
  <c r="CG217" i="2" s="1"/>
  <c r="CE215" i="2"/>
  <c r="CG215" i="2" s="1"/>
  <c r="CF213" i="2"/>
  <c r="CE211" i="2"/>
  <c r="CG211" i="2" s="1"/>
  <c r="CE210" i="2"/>
  <c r="CG210" i="2" s="1"/>
  <c r="CE209" i="2"/>
  <c r="CG209" i="2" s="1"/>
  <c r="CE206" i="2"/>
  <c r="CG206" i="2" s="1"/>
  <c r="CE205" i="2"/>
  <c r="CG205" i="2" s="1"/>
  <c r="CE204" i="2"/>
  <c r="CG204" i="2" s="1"/>
  <c r="CE203" i="2"/>
  <c r="CG203" i="2" s="1"/>
  <c r="CE200" i="2"/>
  <c r="CG200" i="2" s="1"/>
  <c r="CE197" i="2"/>
  <c r="CG197" i="2" s="1"/>
  <c r="CE195" i="2"/>
  <c r="CG195" i="2" s="1"/>
  <c r="CE191" i="2"/>
  <c r="CG191" i="2" s="1"/>
  <c r="CE190" i="2"/>
  <c r="CG190" i="2" s="1"/>
  <c r="CE188" i="2"/>
  <c r="CG188" i="2" s="1"/>
  <c r="CE185" i="2"/>
  <c r="CG185" i="2" s="1"/>
  <c r="CE181" i="2"/>
  <c r="CG181" i="2" s="1"/>
  <c r="CE179" i="2"/>
  <c r="CG179" i="2" s="1"/>
  <c r="CH176" i="2"/>
  <c r="CE175" i="2"/>
  <c r="CG175" i="2" s="1"/>
  <c r="CE174" i="2"/>
  <c r="CG174" i="2" s="1"/>
  <c r="CE170" i="2"/>
  <c r="CG170" i="2" s="1"/>
  <c r="CH169" i="2"/>
  <c r="CE167" i="2"/>
  <c r="CG167" i="2" s="1"/>
  <c r="CH165" i="2"/>
  <c r="CE165" i="2"/>
  <c r="CG165" i="2" s="1"/>
  <c r="CH164" i="2"/>
  <c r="CE161" i="2"/>
  <c r="CG161" i="2" s="1"/>
  <c r="CE160" i="2"/>
  <c r="CG160" i="2" s="1"/>
  <c r="CH157" i="2"/>
  <c r="CE157" i="2"/>
  <c r="CG157" i="2" s="1"/>
  <c r="CE155" i="2"/>
  <c r="CG155" i="2" s="1"/>
  <c r="CE154" i="2"/>
  <c r="CG154" i="2" s="1"/>
  <c r="CE152" i="2"/>
  <c r="CG152" i="2" s="1"/>
  <c r="CE151" i="2"/>
  <c r="CG151" i="2" s="1"/>
  <c r="CE150" i="2"/>
  <c r="CG150" i="2" s="1"/>
  <c r="CE149" i="2"/>
  <c r="CG149" i="2" s="1"/>
  <c r="CE148" i="2"/>
  <c r="CG148" i="2" s="1"/>
  <c r="CE145" i="2"/>
  <c r="CG145" i="2" s="1"/>
  <c r="CE144" i="2"/>
  <c r="CG144" i="2" s="1"/>
  <c r="CH143" i="2"/>
  <c r="CE143" i="2"/>
  <c r="CG143" i="2" s="1"/>
  <c r="CE142" i="2"/>
  <c r="CG142" i="2" s="1"/>
  <c r="CH140" i="2"/>
  <c r="CE138" i="2"/>
  <c r="CG138" i="2" s="1"/>
  <c r="CE135" i="2"/>
  <c r="CG135" i="2" s="1"/>
  <c r="CF135" i="2"/>
  <c r="CE132" i="2"/>
  <c r="CG132" i="2" s="1"/>
  <c r="CE131" i="2"/>
  <c r="CG131" i="2" s="1"/>
  <c r="CE128" i="2"/>
  <c r="CG128" i="2" s="1"/>
  <c r="CF127" i="2"/>
  <c r="CE126" i="2"/>
  <c r="CG126" i="2" s="1"/>
  <c r="CE123" i="2"/>
  <c r="CG123" i="2" s="1"/>
  <c r="CE121" i="2"/>
  <c r="CG121" i="2" s="1"/>
  <c r="CE119" i="2"/>
  <c r="CG119" i="2" s="1"/>
  <c r="CE118" i="2"/>
  <c r="CG118" i="2" s="1"/>
  <c r="CF117" i="2"/>
  <c r="CE116" i="2"/>
  <c r="CG116" i="2" s="1"/>
  <c r="CH115" i="2"/>
  <c r="CE110" i="2"/>
  <c r="CG110" i="2" s="1"/>
  <c r="CE108" i="2"/>
  <c r="CG108" i="2" s="1"/>
  <c r="CE103" i="2"/>
  <c r="CG103" i="2" s="1"/>
  <c r="CE100" i="2"/>
  <c r="CG100" i="2" s="1"/>
  <c r="CE94" i="2"/>
  <c r="CG94" i="2" s="1"/>
  <c r="CE91" i="2"/>
  <c r="CG91" i="2" s="1"/>
  <c r="CE86" i="2"/>
  <c r="CG86" i="2" s="1"/>
  <c r="CH85" i="2"/>
  <c r="CE85" i="2"/>
  <c r="CG85" i="2" s="1"/>
  <c r="CE84" i="2"/>
  <c r="CG84" i="2" s="1"/>
  <c r="CE82" i="2"/>
  <c r="CG82" i="2" s="1"/>
  <c r="CE80" i="2"/>
  <c r="CG80" i="2" s="1"/>
  <c r="CE77" i="2"/>
  <c r="CG77" i="2" s="1"/>
  <c r="CE75" i="2"/>
  <c r="CG75" i="2" s="1"/>
  <c r="CE73" i="2"/>
  <c r="CG73" i="2" s="1"/>
  <c r="CE72" i="2"/>
  <c r="CG72" i="2" s="1"/>
  <c r="CE70" i="2"/>
  <c r="CG70" i="2" s="1"/>
  <c r="CE67" i="2"/>
  <c r="CG67" i="2" s="1"/>
  <c r="CE66" i="2"/>
  <c r="CG66" i="2" s="1"/>
  <c r="CH61" i="2"/>
  <c r="CE60" i="2"/>
  <c r="CG60" i="2" s="1"/>
  <c r="CE59" i="2"/>
  <c r="CG59" i="2" s="1"/>
  <c r="CE54" i="2"/>
  <c r="CG54" i="2" s="1"/>
  <c r="CH52" i="2"/>
  <c r="CH49" i="2"/>
  <c r="CE49" i="2"/>
  <c r="CG49" i="2" s="1"/>
  <c r="CE48" i="2"/>
  <c r="CG48" i="2" s="1"/>
  <c r="CE47" i="2"/>
  <c r="CG47" i="2" s="1"/>
  <c r="CE46" i="2"/>
  <c r="CG46" i="2" s="1"/>
  <c r="CF45" i="2"/>
  <c r="CH43" i="2"/>
  <c r="CE41" i="2"/>
  <c r="CG41" i="2" s="1"/>
  <c r="CF41" i="2"/>
  <c r="CH39" i="2"/>
  <c r="CE39" i="2"/>
  <c r="CG39" i="2" s="1"/>
  <c r="CE38" i="2"/>
  <c r="CG38" i="2" s="1"/>
  <c r="CF38" i="2"/>
  <c r="CE36" i="2"/>
  <c r="CG36" i="2" s="1"/>
  <c r="CE33" i="2"/>
  <c r="CG33" i="2" s="1"/>
  <c r="CF33" i="2"/>
  <c r="CE32" i="2"/>
  <c r="CG32" i="2" s="1"/>
  <c r="CE31" i="2"/>
  <c r="CG31" i="2" s="1"/>
  <c r="CE29" i="2"/>
  <c r="CG29" i="2" s="1"/>
  <c r="CE27" i="2"/>
  <c r="CG27" i="2" s="1"/>
  <c r="CE26" i="2"/>
  <c r="CG26" i="2" s="1"/>
  <c r="CE24" i="2"/>
  <c r="CG24" i="2" s="1"/>
  <c r="CE23" i="2"/>
  <c r="CG23" i="2" s="1"/>
  <c r="CE22" i="2"/>
  <c r="CG22" i="2" s="1"/>
  <c r="CE21" i="2"/>
  <c r="CG21" i="2" s="1"/>
  <c r="CH20" i="2"/>
  <c r="CE18" i="2"/>
  <c r="CG18" i="2" s="1"/>
  <c r="CE16" i="2"/>
  <c r="CG16" i="2" s="1"/>
  <c r="CE15" i="2"/>
  <c r="CG15" i="2" s="1"/>
  <c r="CE14" i="2"/>
  <c r="CG14" i="2" s="1"/>
  <c r="CF12" i="2"/>
  <c r="CF9" i="2"/>
  <c r="BZ361" i="2"/>
  <c r="CC359" i="2"/>
  <c r="CB359" i="2"/>
  <c r="CC358" i="2"/>
  <c r="CB358" i="2"/>
  <c r="CC357" i="2"/>
  <c r="CB357" i="2"/>
  <c r="CC356" i="2"/>
  <c r="CB356" i="2"/>
  <c r="CC355" i="2"/>
  <c r="CB355" i="2"/>
  <c r="CC354" i="2"/>
  <c r="CB354" i="2"/>
  <c r="CC353" i="2"/>
  <c r="CB353" i="2"/>
  <c r="CC352" i="2"/>
  <c r="CB352" i="2"/>
  <c r="CC351" i="2"/>
  <c r="CB351" i="2"/>
  <c r="CC350" i="2"/>
  <c r="CB350" i="2"/>
  <c r="CC349" i="2"/>
  <c r="CB349" i="2"/>
  <c r="CC348" i="2"/>
  <c r="CB348" i="2"/>
  <c r="CC347" i="2"/>
  <c r="CB347" i="2"/>
  <c r="CC346" i="2"/>
  <c r="CB346" i="2"/>
  <c r="CC345" i="2"/>
  <c r="CB345" i="2"/>
  <c r="CC344" i="2"/>
  <c r="CB344" i="2"/>
  <c r="CC343" i="2"/>
  <c r="CB343" i="2"/>
  <c r="CC342" i="2"/>
  <c r="CB342" i="2"/>
  <c r="CC341" i="2"/>
  <c r="CB341" i="2"/>
  <c r="CC340" i="2"/>
  <c r="CB340" i="2"/>
  <c r="CC339" i="2"/>
  <c r="CB339" i="2"/>
  <c r="CC338" i="2"/>
  <c r="CB338" i="2"/>
  <c r="CC337" i="2"/>
  <c r="CB337" i="2"/>
  <c r="CC336" i="2"/>
  <c r="CB336" i="2"/>
  <c r="CC335" i="2"/>
  <c r="CB335" i="2"/>
  <c r="CC334" i="2"/>
  <c r="CB334" i="2"/>
  <c r="CC333" i="2"/>
  <c r="CB333" i="2"/>
  <c r="CC331" i="2"/>
  <c r="BZ331" i="2"/>
  <c r="CB331" i="2" s="1"/>
  <c r="CA331" i="2"/>
  <c r="CC330" i="2"/>
  <c r="BZ330" i="2"/>
  <c r="CB330" i="2" s="1"/>
  <c r="CA330" i="2"/>
  <c r="CC329" i="2"/>
  <c r="BZ329" i="2"/>
  <c r="CB329" i="2" s="1"/>
  <c r="CA329" i="2"/>
  <c r="CC328" i="2"/>
  <c r="CA328" i="2"/>
  <c r="CC327" i="2"/>
  <c r="BZ327" i="2"/>
  <c r="CB327" i="2" s="1"/>
  <c r="CC326" i="2"/>
  <c r="BZ326" i="2"/>
  <c r="CB326" i="2" s="1"/>
  <c r="CA326" i="2"/>
  <c r="CC325" i="2"/>
  <c r="BZ325" i="2"/>
  <c r="CB325" i="2" s="1"/>
  <c r="CA325" i="2"/>
  <c r="CC324" i="2"/>
  <c r="BZ324" i="2"/>
  <c r="CB324" i="2" s="1"/>
  <c r="CA324" i="2"/>
  <c r="CC323" i="2"/>
  <c r="BZ323" i="2"/>
  <c r="CB323" i="2" s="1"/>
  <c r="CA323" i="2"/>
  <c r="CC322" i="2"/>
  <c r="BZ322" i="2"/>
  <c r="CB322" i="2" s="1"/>
  <c r="CA322" i="2"/>
  <c r="CC321" i="2"/>
  <c r="BZ321" i="2"/>
  <c r="CB321" i="2" s="1"/>
  <c r="CA321" i="2"/>
  <c r="CC320" i="2"/>
  <c r="BZ320" i="2"/>
  <c r="CB320" i="2" s="1"/>
  <c r="CA320" i="2"/>
  <c r="CC319" i="2"/>
  <c r="BZ319" i="2"/>
  <c r="CB319" i="2" s="1"/>
  <c r="CA319" i="2"/>
  <c r="CC318" i="2"/>
  <c r="BZ318" i="2"/>
  <c r="CB318" i="2" s="1"/>
  <c r="CA318" i="2"/>
  <c r="CC317" i="2"/>
  <c r="BZ317" i="2"/>
  <c r="CB317" i="2" s="1"/>
  <c r="CA317" i="2"/>
  <c r="CC316" i="2"/>
  <c r="BZ316" i="2"/>
  <c r="CB316" i="2" s="1"/>
  <c r="CA316" i="2"/>
  <c r="CC315" i="2"/>
  <c r="BZ315" i="2"/>
  <c r="CB315" i="2" s="1"/>
  <c r="CA315" i="2"/>
  <c r="CC314" i="2"/>
  <c r="BZ314" i="2"/>
  <c r="CB314" i="2" s="1"/>
  <c r="CA314" i="2"/>
  <c r="CC313" i="2"/>
  <c r="BZ313" i="2"/>
  <c r="CB313" i="2" s="1"/>
  <c r="CA313" i="2"/>
  <c r="CC312" i="2"/>
  <c r="BZ312" i="2"/>
  <c r="CB312" i="2" s="1"/>
  <c r="CA312" i="2"/>
  <c r="CC311" i="2"/>
  <c r="BZ311" i="2"/>
  <c r="CB311" i="2" s="1"/>
  <c r="CA311" i="2"/>
  <c r="CC310" i="2"/>
  <c r="BZ310" i="2"/>
  <c r="CB310" i="2" s="1"/>
  <c r="CA310" i="2"/>
  <c r="CC309" i="2"/>
  <c r="BZ309" i="2"/>
  <c r="CB309" i="2" s="1"/>
  <c r="CA309" i="2"/>
  <c r="CC308" i="2"/>
  <c r="BZ308" i="2"/>
  <c r="CB308" i="2" s="1"/>
  <c r="CA308" i="2"/>
  <c r="CC307" i="2"/>
  <c r="BZ307" i="2"/>
  <c r="CB307" i="2" s="1"/>
  <c r="CA307" i="2"/>
  <c r="CC306" i="2"/>
  <c r="BZ306" i="2"/>
  <c r="CB306" i="2" s="1"/>
  <c r="CA306" i="2"/>
  <c r="CC305" i="2"/>
  <c r="BZ305" i="2"/>
  <c r="CB305" i="2" s="1"/>
  <c r="CA305" i="2"/>
  <c r="CC304" i="2"/>
  <c r="BZ304" i="2"/>
  <c r="CB304" i="2" s="1"/>
  <c r="CA304" i="2"/>
  <c r="CC303" i="2"/>
  <c r="BZ303" i="2"/>
  <c r="CB303" i="2" s="1"/>
  <c r="CA303" i="2"/>
  <c r="CC302" i="2"/>
  <c r="BZ302" i="2"/>
  <c r="CB302" i="2" s="1"/>
  <c r="CA302" i="2"/>
  <c r="CC301" i="2"/>
  <c r="BZ301" i="2"/>
  <c r="CB301" i="2" s="1"/>
  <c r="CA301" i="2"/>
  <c r="CC300" i="2"/>
  <c r="BZ300" i="2"/>
  <c r="CB300" i="2" s="1"/>
  <c r="CA300" i="2"/>
  <c r="CC299" i="2"/>
  <c r="BZ299" i="2"/>
  <c r="CB299" i="2" s="1"/>
  <c r="CA299" i="2"/>
  <c r="CC298" i="2"/>
  <c r="BZ298" i="2"/>
  <c r="CB298" i="2" s="1"/>
  <c r="CA298" i="2"/>
  <c r="CC297" i="2"/>
  <c r="BZ297" i="2"/>
  <c r="CB297" i="2" s="1"/>
  <c r="CA297" i="2"/>
  <c r="CC296" i="2"/>
  <c r="BZ296" i="2"/>
  <c r="CB296" i="2" s="1"/>
  <c r="CA296" i="2"/>
  <c r="CC295" i="2"/>
  <c r="BZ295" i="2"/>
  <c r="CB295" i="2" s="1"/>
  <c r="CA295" i="2"/>
  <c r="CC294" i="2"/>
  <c r="BZ294" i="2"/>
  <c r="CB294" i="2" s="1"/>
  <c r="CA294" i="2"/>
  <c r="CC293" i="2"/>
  <c r="BZ293" i="2"/>
  <c r="CB293" i="2" s="1"/>
  <c r="CA293" i="2"/>
  <c r="CC292" i="2"/>
  <c r="BZ292" i="2"/>
  <c r="CB292" i="2" s="1"/>
  <c r="CA292" i="2"/>
  <c r="CC291" i="2"/>
  <c r="CA291" i="2"/>
  <c r="CC290" i="2"/>
  <c r="BZ290" i="2"/>
  <c r="CB290" i="2" s="1"/>
  <c r="CA290" i="2"/>
  <c r="CC289" i="2"/>
  <c r="BZ289" i="2"/>
  <c r="CB289" i="2" s="1"/>
  <c r="CA289" i="2"/>
  <c r="CC288" i="2"/>
  <c r="BZ288" i="2"/>
  <c r="CB288" i="2" s="1"/>
  <c r="CA288" i="2"/>
  <c r="CC287" i="2"/>
  <c r="BZ287" i="2"/>
  <c r="CB287" i="2" s="1"/>
  <c r="CA287" i="2"/>
  <c r="CC286" i="2"/>
  <c r="BZ286" i="2"/>
  <c r="CB286" i="2" s="1"/>
  <c r="CA286" i="2"/>
  <c r="CC285" i="2"/>
  <c r="BZ285" i="2"/>
  <c r="CB285" i="2" s="1"/>
  <c r="CA285" i="2"/>
  <c r="CC284" i="2"/>
  <c r="BZ284" i="2"/>
  <c r="CB284" i="2" s="1"/>
  <c r="CA284" i="2"/>
  <c r="CC283" i="2"/>
  <c r="BZ283" i="2"/>
  <c r="CB283" i="2" s="1"/>
  <c r="CA283" i="2"/>
  <c r="CC282" i="2"/>
  <c r="BZ282" i="2"/>
  <c r="CB282" i="2" s="1"/>
  <c r="CA282" i="2"/>
  <c r="CC281" i="2"/>
  <c r="BZ281" i="2"/>
  <c r="CB281" i="2" s="1"/>
  <c r="CA281" i="2"/>
  <c r="CC280" i="2"/>
  <c r="BZ280" i="2"/>
  <c r="CB280" i="2" s="1"/>
  <c r="CA280" i="2"/>
  <c r="CC279" i="2"/>
  <c r="BZ279" i="2"/>
  <c r="CB279" i="2" s="1"/>
  <c r="CA279" i="2"/>
  <c r="CC278" i="2"/>
  <c r="BZ278" i="2"/>
  <c r="CB278" i="2" s="1"/>
  <c r="CA278" i="2"/>
  <c r="CC277" i="2"/>
  <c r="BZ277" i="2"/>
  <c r="CB277" i="2" s="1"/>
  <c r="CA277" i="2"/>
  <c r="CC276" i="2"/>
  <c r="BZ276" i="2"/>
  <c r="CB276" i="2" s="1"/>
  <c r="CA276" i="2"/>
  <c r="CC275" i="2"/>
  <c r="BZ275" i="2"/>
  <c r="CB275" i="2" s="1"/>
  <c r="CA275" i="2"/>
  <c r="CC274" i="2"/>
  <c r="BZ274" i="2"/>
  <c r="CB274" i="2" s="1"/>
  <c r="CA274" i="2"/>
  <c r="CC273" i="2"/>
  <c r="BZ273" i="2"/>
  <c r="CB273" i="2" s="1"/>
  <c r="CA273" i="2"/>
  <c r="CC272" i="2"/>
  <c r="BZ272" i="2"/>
  <c r="CB272" i="2" s="1"/>
  <c r="CA272" i="2"/>
  <c r="CC271" i="2"/>
  <c r="BZ271" i="2"/>
  <c r="CB271" i="2" s="1"/>
  <c r="CA271" i="2"/>
  <c r="CC270" i="2"/>
  <c r="BZ270" i="2"/>
  <c r="CB270" i="2" s="1"/>
  <c r="CA270" i="2"/>
  <c r="CC269" i="2"/>
  <c r="BZ269" i="2"/>
  <c r="CB269" i="2" s="1"/>
  <c r="CA269" i="2"/>
  <c r="CC268" i="2"/>
  <c r="BZ268" i="2"/>
  <c r="CB268" i="2" s="1"/>
  <c r="CA268" i="2"/>
  <c r="CC267" i="2"/>
  <c r="BZ267" i="2"/>
  <c r="CB267" i="2" s="1"/>
  <c r="CA267" i="2"/>
  <c r="CC266" i="2"/>
  <c r="BZ266" i="2"/>
  <c r="CB266" i="2" s="1"/>
  <c r="CA266" i="2"/>
  <c r="CC265" i="2"/>
  <c r="BZ265" i="2"/>
  <c r="CB265" i="2" s="1"/>
  <c r="CA265" i="2"/>
  <c r="CC264" i="2"/>
  <c r="BZ264" i="2"/>
  <c r="CB264" i="2" s="1"/>
  <c r="CA264" i="2"/>
  <c r="CC263" i="2"/>
  <c r="BZ263" i="2"/>
  <c r="CB263" i="2" s="1"/>
  <c r="CA263" i="2"/>
  <c r="CC262" i="2"/>
  <c r="BZ262" i="2"/>
  <c r="CB262" i="2" s="1"/>
  <c r="CA262" i="2"/>
  <c r="CC261" i="2"/>
  <c r="BZ261" i="2"/>
  <c r="CB261" i="2" s="1"/>
  <c r="CA261" i="2"/>
  <c r="CC260" i="2"/>
  <c r="BZ260" i="2"/>
  <c r="CB260" i="2" s="1"/>
  <c r="CA260" i="2"/>
  <c r="CC259" i="2"/>
  <c r="BZ259" i="2"/>
  <c r="CB259" i="2" s="1"/>
  <c r="CA259" i="2"/>
  <c r="CC258" i="2"/>
  <c r="BZ258" i="2"/>
  <c r="CB258" i="2" s="1"/>
  <c r="CA258" i="2"/>
  <c r="CC257" i="2"/>
  <c r="BZ257" i="2"/>
  <c r="CB257" i="2" s="1"/>
  <c r="CA257" i="2"/>
  <c r="CC256" i="2"/>
  <c r="BZ256" i="2"/>
  <c r="CB256" i="2" s="1"/>
  <c r="CA256" i="2"/>
  <c r="CC255" i="2"/>
  <c r="BZ255" i="2"/>
  <c r="CB255" i="2" s="1"/>
  <c r="CA255" i="2"/>
  <c r="CC254" i="2"/>
  <c r="BZ254" i="2"/>
  <c r="CB254" i="2" s="1"/>
  <c r="CA254" i="2"/>
  <c r="CC253" i="2"/>
  <c r="BZ253" i="2"/>
  <c r="CB253" i="2" s="1"/>
  <c r="CA253" i="2"/>
  <c r="CC252" i="2"/>
  <c r="BZ252" i="2"/>
  <c r="CB252" i="2" s="1"/>
  <c r="CA252" i="2"/>
  <c r="CC251" i="2"/>
  <c r="BZ251" i="2"/>
  <c r="CB251" i="2" s="1"/>
  <c r="CA251" i="2"/>
  <c r="CC250" i="2"/>
  <c r="BZ250" i="2"/>
  <c r="CB250" i="2" s="1"/>
  <c r="CA250" i="2"/>
  <c r="CC249" i="2"/>
  <c r="BZ249" i="2"/>
  <c r="CB249" i="2" s="1"/>
  <c r="CA249" i="2"/>
  <c r="CC248" i="2"/>
  <c r="BZ248" i="2"/>
  <c r="CB248" i="2" s="1"/>
  <c r="CA248" i="2"/>
  <c r="CC247" i="2"/>
  <c r="BZ247" i="2"/>
  <c r="CB247" i="2" s="1"/>
  <c r="CA247" i="2"/>
  <c r="CC246" i="2"/>
  <c r="BZ246" i="2"/>
  <c r="CB246" i="2" s="1"/>
  <c r="CA246" i="2"/>
  <c r="CC245" i="2"/>
  <c r="BZ245" i="2"/>
  <c r="CB245" i="2" s="1"/>
  <c r="CA245" i="2"/>
  <c r="CC244" i="2"/>
  <c r="BZ244" i="2"/>
  <c r="CB244" i="2" s="1"/>
  <c r="CA244" i="2"/>
  <c r="CC243" i="2"/>
  <c r="BZ243" i="2"/>
  <c r="CB243" i="2" s="1"/>
  <c r="CA243" i="2"/>
  <c r="CC242" i="2"/>
  <c r="BZ242" i="2"/>
  <c r="CB242" i="2" s="1"/>
  <c r="CA242" i="2"/>
  <c r="CC241" i="2"/>
  <c r="BZ241" i="2"/>
  <c r="CB241" i="2" s="1"/>
  <c r="CA241" i="2"/>
  <c r="CC240" i="2"/>
  <c r="BZ240" i="2"/>
  <c r="CB240" i="2" s="1"/>
  <c r="CA240" i="2"/>
  <c r="CC239" i="2"/>
  <c r="BZ239" i="2"/>
  <c r="CB239" i="2" s="1"/>
  <c r="CA239" i="2"/>
  <c r="CC238" i="2"/>
  <c r="BZ238" i="2"/>
  <c r="CB238" i="2" s="1"/>
  <c r="CA238" i="2"/>
  <c r="CC237" i="2"/>
  <c r="BZ237" i="2"/>
  <c r="CB237" i="2" s="1"/>
  <c r="CA237" i="2"/>
  <c r="CC236" i="2"/>
  <c r="BZ236" i="2"/>
  <c r="CB236" i="2" s="1"/>
  <c r="CA236" i="2"/>
  <c r="CC235" i="2"/>
  <c r="BZ235" i="2"/>
  <c r="CB235" i="2" s="1"/>
  <c r="CA235" i="2"/>
  <c r="CC234" i="2"/>
  <c r="BZ234" i="2"/>
  <c r="CB234" i="2" s="1"/>
  <c r="CA234" i="2"/>
  <c r="CC233" i="2"/>
  <c r="BZ233" i="2"/>
  <c r="CB233" i="2" s="1"/>
  <c r="CA233" i="2"/>
  <c r="CC232" i="2"/>
  <c r="BZ232" i="2"/>
  <c r="CB232" i="2" s="1"/>
  <c r="CA232" i="2"/>
  <c r="CC231" i="2"/>
  <c r="BZ231" i="2"/>
  <c r="CB231" i="2" s="1"/>
  <c r="CA231" i="2"/>
  <c r="CC230" i="2"/>
  <c r="BZ230" i="2"/>
  <c r="CB230" i="2" s="1"/>
  <c r="CA230" i="2"/>
  <c r="CC229" i="2"/>
  <c r="BZ229" i="2"/>
  <c r="CB229" i="2" s="1"/>
  <c r="CA229" i="2"/>
  <c r="CC228" i="2"/>
  <c r="BZ228" i="2"/>
  <c r="CB228" i="2" s="1"/>
  <c r="CA228" i="2"/>
  <c r="CC227" i="2"/>
  <c r="BZ227" i="2"/>
  <c r="CB227" i="2" s="1"/>
  <c r="CA227" i="2"/>
  <c r="CC226" i="2"/>
  <c r="BZ226" i="2"/>
  <c r="CB226" i="2" s="1"/>
  <c r="CA226" i="2"/>
  <c r="CC225" i="2"/>
  <c r="BZ225" i="2"/>
  <c r="CB225" i="2" s="1"/>
  <c r="CA225" i="2"/>
  <c r="CC224" i="2"/>
  <c r="BZ224" i="2"/>
  <c r="CB224" i="2" s="1"/>
  <c r="CA224" i="2"/>
  <c r="CC223" i="2"/>
  <c r="BZ223" i="2"/>
  <c r="CB223" i="2" s="1"/>
  <c r="CA223" i="2"/>
  <c r="CC222" i="2"/>
  <c r="BZ222" i="2"/>
  <c r="CB222" i="2" s="1"/>
  <c r="CA222" i="2"/>
  <c r="CC221" i="2"/>
  <c r="BZ221" i="2"/>
  <c r="CB221" i="2" s="1"/>
  <c r="CA221" i="2"/>
  <c r="CC220" i="2"/>
  <c r="BZ220" i="2"/>
  <c r="CB220" i="2" s="1"/>
  <c r="CA220" i="2"/>
  <c r="CC219" i="2"/>
  <c r="BZ219" i="2"/>
  <c r="CB219" i="2" s="1"/>
  <c r="CA219" i="2"/>
  <c r="CC218" i="2"/>
  <c r="BZ218" i="2"/>
  <c r="CB218" i="2" s="1"/>
  <c r="CA218" i="2"/>
  <c r="CC217" i="2"/>
  <c r="BZ217" i="2"/>
  <c r="CB217" i="2" s="1"/>
  <c r="CA217" i="2"/>
  <c r="CC216" i="2"/>
  <c r="BZ216" i="2"/>
  <c r="CB216" i="2" s="1"/>
  <c r="CA216" i="2"/>
  <c r="CC215" i="2"/>
  <c r="BZ215" i="2"/>
  <c r="CB215" i="2" s="1"/>
  <c r="CA215" i="2"/>
  <c r="CC214" i="2"/>
  <c r="BZ214" i="2"/>
  <c r="CB214" i="2" s="1"/>
  <c r="CA214" i="2"/>
  <c r="CC213" i="2"/>
  <c r="BZ213" i="2"/>
  <c r="CB213" i="2" s="1"/>
  <c r="CA213" i="2"/>
  <c r="CC212" i="2"/>
  <c r="BZ212" i="2"/>
  <c r="CB212" i="2" s="1"/>
  <c r="CA212" i="2"/>
  <c r="CC211" i="2"/>
  <c r="BZ211" i="2"/>
  <c r="CB211" i="2" s="1"/>
  <c r="CA211" i="2"/>
  <c r="CC210" i="2"/>
  <c r="BZ210" i="2"/>
  <c r="CB210" i="2" s="1"/>
  <c r="CA210" i="2"/>
  <c r="CC209" i="2"/>
  <c r="BZ209" i="2"/>
  <c r="CB209" i="2" s="1"/>
  <c r="CA209" i="2"/>
  <c r="CC208" i="2"/>
  <c r="BZ208" i="2"/>
  <c r="CB208" i="2" s="1"/>
  <c r="CA208" i="2"/>
  <c r="CC207" i="2"/>
  <c r="BZ207" i="2"/>
  <c r="CB207" i="2" s="1"/>
  <c r="CA207" i="2"/>
  <c r="CC206" i="2"/>
  <c r="BZ206" i="2"/>
  <c r="CB206" i="2" s="1"/>
  <c r="CA206" i="2"/>
  <c r="CC205" i="2"/>
  <c r="BZ205" i="2"/>
  <c r="CB205" i="2" s="1"/>
  <c r="CA205" i="2"/>
  <c r="CC204" i="2"/>
  <c r="BZ204" i="2"/>
  <c r="CB204" i="2" s="1"/>
  <c r="CA204" i="2"/>
  <c r="CC203" i="2"/>
  <c r="BZ203" i="2"/>
  <c r="CB203" i="2" s="1"/>
  <c r="CA203" i="2"/>
  <c r="CC202" i="2"/>
  <c r="BZ202" i="2"/>
  <c r="CB202" i="2" s="1"/>
  <c r="CA202" i="2"/>
  <c r="CC201" i="2"/>
  <c r="BZ201" i="2"/>
  <c r="CB201" i="2" s="1"/>
  <c r="CA201" i="2"/>
  <c r="CC200" i="2"/>
  <c r="BZ200" i="2"/>
  <c r="CB200" i="2" s="1"/>
  <c r="CA200" i="2"/>
  <c r="CC199" i="2"/>
  <c r="BZ199" i="2"/>
  <c r="CB199" i="2" s="1"/>
  <c r="CA199" i="2"/>
  <c r="CC198" i="2"/>
  <c r="BZ198" i="2"/>
  <c r="CB198" i="2" s="1"/>
  <c r="CA198" i="2"/>
  <c r="CC197" i="2"/>
  <c r="BZ197" i="2"/>
  <c r="CB197" i="2" s="1"/>
  <c r="CA197" i="2"/>
  <c r="CC196" i="2"/>
  <c r="BZ196" i="2"/>
  <c r="CB196" i="2" s="1"/>
  <c r="CA196" i="2"/>
  <c r="CC195" i="2"/>
  <c r="BZ195" i="2"/>
  <c r="CB195" i="2" s="1"/>
  <c r="CA195" i="2"/>
  <c r="CC194" i="2"/>
  <c r="BZ194" i="2"/>
  <c r="CB194" i="2" s="1"/>
  <c r="CA194" i="2"/>
  <c r="CC193" i="2"/>
  <c r="BZ193" i="2"/>
  <c r="CB193" i="2" s="1"/>
  <c r="CA193" i="2"/>
  <c r="CC192" i="2"/>
  <c r="BZ192" i="2"/>
  <c r="CB192" i="2" s="1"/>
  <c r="CA192" i="2"/>
  <c r="CC191" i="2"/>
  <c r="BZ191" i="2"/>
  <c r="CB191" i="2" s="1"/>
  <c r="CA191" i="2"/>
  <c r="CC190" i="2"/>
  <c r="BZ190" i="2"/>
  <c r="CB190" i="2" s="1"/>
  <c r="CA190" i="2"/>
  <c r="CC189" i="2"/>
  <c r="BZ189" i="2"/>
  <c r="CB189" i="2" s="1"/>
  <c r="CA189" i="2"/>
  <c r="CC188" i="2"/>
  <c r="BZ188" i="2"/>
  <c r="CB188" i="2" s="1"/>
  <c r="CA188" i="2"/>
  <c r="CC187" i="2"/>
  <c r="BZ187" i="2"/>
  <c r="CB187" i="2" s="1"/>
  <c r="CA187" i="2"/>
  <c r="CC186" i="2"/>
  <c r="BZ186" i="2"/>
  <c r="CB186" i="2" s="1"/>
  <c r="CA186" i="2"/>
  <c r="CC185" i="2"/>
  <c r="BZ185" i="2"/>
  <c r="CB185" i="2" s="1"/>
  <c r="CA185" i="2"/>
  <c r="CC184" i="2"/>
  <c r="BZ184" i="2"/>
  <c r="CB184" i="2" s="1"/>
  <c r="CA184" i="2"/>
  <c r="CC183" i="2"/>
  <c r="BZ183" i="2"/>
  <c r="CB183" i="2" s="1"/>
  <c r="CA183" i="2"/>
  <c r="CC182" i="2"/>
  <c r="BZ182" i="2"/>
  <c r="CB182" i="2" s="1"/>
  <c r="CA182" i="2"/>
  <c r="CC181" i="2"/>
  <c r="BZ181" i="2"/>
  <c r="CB181" i="2" s="1"/>
  <c r="CA181" i="2"/>
  <c r="CC180" i="2"/>
  <c r="BZ180" i="2"/>
  <c r="CB180" i="2" s="1"/>
  <c r="CA180" i="2"/>
  <c r="CC179" i="2"/>
  <c r="BZ179" i="2"/>
  <c r="CB179" i="2" s="1"/>
  <c r="CA179" i="2"/>
  <c r="CC178" i="2"/>
  <c r="BZ178" i="2"/>
  <c r="CB178" i="2" s="1"/>
  <c r="CA178" i="2"/>
  <c r="CC177" i="2"/>
  <c r="BZ177" i="2"/>
  <c r="CB177" i="2" s="1"/>
  <c r="CA177" i="2"/>
  <c r="CC176" i="2"/>
  <c r="BZ176" i="2"/>
  <c r="CB176" i="2" s="1"/>
  <c r="CA176" i="2"/>
  <c r="CC175" i="2"/>
  <c r="BZ175" i="2"/>
  <c r="CB175" i="2" s="1"/>
  <c r="CA175" i="2"/>
  <c r="CC174" i="2"/>
  <c r="BZ174" i="2"/>
  <c r="CB174" i="2" s="1"/>
  <c r="CA174" i="2"/>
  <c r="CC173" i="2"/>
  <c r="BZ173" i="2"/>
  <c r="CB173" i="2" s="1"/>
  <c r="CA173" i="2"/>
  <c r="CC172" i="2"/>
  <c r="BZ172" i="2"/>
  <c r="CB172" i="2" s="1"/>
  <c r="CA172" i="2"/>
  <c r="CC171" i="2"/>
  <c r="BZ171" i="2"/>
  <c r="CB171" i="2" s="1"/>
  <c r="CA171" i="2"/>
  <c r="CC170" i="2"/>
  <c r="BZ170" i="2"/>
  <c r="CB170" i="2" s="1"/>
  <c r="CA170" i="2"/>
  <c r="CC169" i="2"/>
  <c r="BZ169" i="2"/>
  <c r="CB169" i="2" s="1"/>
  <c r="CA169" i="2"/>
  <c r="CC168" i="2"/>
  <c r="BZ168" i="2"/>
  <c r="CB168" i="2" s="1"/>
  <c r="CA168" i="2"/>
  <c r="CC167" i="2"/>
  <c r="BZ167" i="2"/>
  <c r="CB167" i="2" s="1"/>
  <c r="CA167" i="2"/>
  <c r="CC166" i="2"/>
  <c r="BZ166" i="2"/>
  <c r="CB166" i="2" s="1"/>
  <c r="CA166" i="2"/>
  <c r="BZ165" i="2"/>
  <c r="CB165" i="2" s="1"/>
  <c r="CA165" i="2"/>
  <c r="CC164" i="2"/>
  <c r="BZ164" i="2"/>
  <c r="CB164" i="2" s="1"/>
  <c r="CA164" i="2"/>
  <c r="CC163" i="2"/>
  <c r="BZ163" i="2"/>
  <c r="CB163" i="2" s="1"/>
  <c r="CA163" i="2"/>
  <c r="CC162" i="2"/>
  <c r="BZ162" i="2"/>
  <c r="CB162" i="2" s="1"/>
  <c r="CA162" i="2"/>
  <c r="CC161" i="2"/>
  <c r="BZ161" i="2"/>
  <c r="CB161" i="2" s="1"/>
  <c r="CA161" i="2"/>
  <c r="CC160" i="2"/>
  <c r="BZ160" i="2"/>
  <c r="CB160" i="2" s="1"/>
  <c r="CA160" i="2"/>
  <c r="CC159" i="2"/>
  <c r="BZ159" i="2"/>
  <c r="CB159" i="2" s="1"/>
  <c r="CA159" i="2"/>
  <c r="CC158" i="2"/>
  <c r="BZ158" i="2"/>
  <c r="CB158" i="2" s="1"/>
  <c r="CA158" i="2"/>
  <c r="CC157" i="2"/>
  <c r="BZ157" i="2"/>
  <c r="CB157" i="2" s="1"/>
  <c r="CA157" i="2"/>
  <c r="CC156" i="2"/>
  <c r="BZ156" i="2"/>
  <c r="CB156" i="2" s="1"/>
  <c r="CA156" i="2"/>
  <c r="CC155" i="2"/>
  <c r="BZ155" i="2"/>
  <c r="CB155" i="2" s="1"/>
  <c r="CA155" i="2"/>
  <c r="CC154" i="2"/>
  <c r="BZ154" i="2"/>
  <c r="CB154" i="2" s="1"/>
  <c r="CA154" i="2"/>
  <c r="CC153" i="2"/>
  <c r="BZ153" i="2"/>
  <c r="CB153" i="2" s="1"/>
  <c r="CA153" i="2"/>
  <c r="CC152" i="2"/>
  <c r="BZ152" i="2"/>
  <c r="CB152" i="2" s="1"/>
  <c r="CA152" i="2"/>
  <c r="CC151" i="2"/>
  <c r="BZ151" i="2"/>
  <c r="CB151" i="2" s="1"/>
  <c r="CA151" i="2"/>
  <c r="CC150" i="2"/>
  <c r="BZ150" i="2"/>
  <c r="CB150" i="2" s="1"/>
  <c r="CA150" i="2"/>
  <c r="CC149" i="2"/>
  <c r="BZ149" i="2"/>
  <c r="CB149" i="2" s="1"/>
  <c r="CA149" i="2"/>
  <c r="CC148" i="2"/>
  <c r="BZ148" i="2"/>
  <c r="CB148" i="2" s="1"/>
  <c r="CA148" i="2"/>
  <c r="CC147" i="2"/>
  <c r="BZ147" i="2"/>
  <c r="CB147" i="2" s="1"/>
  <c r="CA147" i="2"/>
  <c r="CC146" i="2"/>
  <c r="BZ146" i="2"/>
  <c r="CB146" i="2" s="1"/>
  <c r="CA146" i="2"/>
  <c r="CC145" i="2"/>
  <c r="BZ145" i="2"/>
  <c r="CB145" i="2" s="1"/>
  <c r="CA145" i="2"/>
  <c r="CC144" i="2"/>
  <c r="BZ144" i="2"/>
  <c r="CB144" i="2" s="1"/>
  <c r="CA144" i="2"/>
  <c r="CC143" i="2"/>
  <c r="BZ143" i="2"/>
  <c r="CB143" i="2" s="1"/>
  <c r="CA143" i="2"/>
  <c r="CC142" i="2"/>
  <c r="BZ142" i="2"/>
  <c r="CB142" i="2" s="1"/>
  <c r="CA142" i="2"/>
  <c r="CC141" i="2"/>
  <c r="BZ141" i="2"/>
  <c r="CB141" i="2" s="1"/>
  <c r="CA141" i="2"/>
  <c r="CC140" i="2"/>
  <c r="BZ140" i="2"/>
  <c r="CB140" i="2" s="1"/>
  <c r="CA140" i="2"/>
  <c r="CC139" i="2"/>
  <c r="BZ139" i="2"/>
  <c r="CB139" i="2" s="1"/>
  <c r="CA139" i="2"/>
  <c r="CC138" i="2"/>
  <c r="BZ138" i="2"/>
  <c r="CB138" i="2" s="1"/>
  <c r="CA138" i="2"/>
  <c r="CC137" i="2"/>
  <c r="BZ137" i="2"/>
  <c r="CB137" i="2" s="1"/>
  <c r="CA137" i="2"/>
  <c r="CC136" i="2"/>
  <c r="BZ136" i="2"/>
  <c r="CB136" i="2" s="1"/>
  <c r="CA136" i="2"/>
  <c r="CC135" i="2"/>
  <c r="BZ135" i="2"/>
  <c r="CB135" i="2" s="1"/>
  <c r="CA135" i="2"/>
  <c r="CC134" i="2"/>
  <c r="BZ134" i="2"/>
  <c r="CB134" i="2" s="1"/>
  <c r="CA134" i="2"/>
  <c r="CC133" i="2"/>
  <c r="BZ133" i="2"/>
  <c r="CB133" i="2" s="1"/>
  <c r="CA133" i="2"/>
  <c r="CC132" i="2"/>
  <c r="BZ132" i="2"/>
  <c r="CB132" i="2" s="1"/>
  <c r="CA132" i="2"/>
  <c r="CC131" i="2"/>
  <c r="BZ131" i="2"/>
  <c r="CB131" i="2" s="1"/>
  <c r="CA131" i="2"/>
  <c r="CC130" i="2"/>
  <c r="BZ130" i="2"/>
  <c r="CB130" i="2" s="1"/>
  <c r="CA130" i="2"/>
  <c r="CC129" i="2"/>
  <c r="BZ129" i="2"/>
  <c r="CB129" i="2" s="1"/>
  <c r="CA129" i="2"/>
  <c r="CC128" i="2"/>
  <c r="BZ128" i="2"/>
  <c r="CB128" i="2" s="1"/>
  <c r="CA128" i="2"/>
  <c r="CC127" i="2"/>
  <c r="BZ127" i="2"/>
  <c r="CB127" i="2" s="1"/>
  <c r="CA127" i="2"/>
  <c r="CC126" i="2"/>
  <c r="BZ126" i="2"/>
  <c r="CB126" i="2" s="1"/>
  <c r="CA126" i="2"/>
  <c r="CC125" i="2"/>
  <c r="BZ125" i="2"/>
  <c r="CB125" i="2" s="1"/>
  <c r="CA125" i="2"/>
  <c r="CC124" i="2"/>
  <c r="BZ124" i="2"/>
  <c r="CB124" i="2" s="1"/>
  <c r="CA124" i="2"/>
  <c r="CC123" i="2"/>
  <c r="BZ123" i="2"/>
  <c r="CB123" i="2" s="1"/>
  <c r="CA123" i="2"/>
  <c r="CC122" i="2"/>
  <c r="BZ122" i="2"/>
  <c r="CB122" i="2" s="1"/>
  <c r="CA122" i="2"/>
  <c r="CC121" i="2"/>
  <c r="BZ121" i="2"/>
  <c r="CB121" i="2" s="1"/>
  <c r="CA121" i="2"/>
  <c r="CC120" i="2"/>
  <c r="BZ120" i="2"/>
  <c r="CB120" i="2" s="1"/>
  <c r="CA120" i="2"/>
  <c r="CC119" i="2"/>
  <c r="BZ119" i="2"/>
  <c r="CB119" i="2" s="1"/>
  <c r="CA119" i="2"/>
  <c r="CC118" i="2"/>
  <c r="BZ118" i="2"/>
  <c r="CB118" i="2" s="1"/>
  <c r="CA118" i="2"/>
  <c r="CC117" i="2"/>
  <c r="BZ117" i="2"/>
  <c r="CB117" i="2" s="1"/>
  <c r="CA117" i="2"/>
  <c r="CC116" i="2"/>
  <c r="BZ116" i="2"/>
  <c r="CB116" i="2" s="1"/>
  <c r="CA116" i="2"/>
  <c r="CC115" i="2"/>
  <c r="BZ115" i="2"/>
  <c r="CB115" i="2" s="1"/>
  <c r="CA115" i="2"/>
  <c r="CC114" i="2"/>
  <c r="BZ114" i="2"/>
  <c r="CB114" i="2" s="1"/>
  <c r="CA114" i="2"/>
  <c r="CC113" i="2"/>
  <c r="BZ113" i="2"/>
  <c r="CB113" i="2" s="1"/>
  <c r="CA113" i="2"/>
  <c r="CC112" i="2"/>
  <c r="BZ112" i="2"/>
  <c r="CB112" i="2" s="1"/>
  <c r="CA112" i="2"/>
  <c r="CC111" i="2"/>
  <c r="BZ111" i="2"/>
  <c r="CB111" i="2" s="1"/>
  <c r="CA111" i="2"/>
  <c r="CC110" i="2"/>
  <c r="BZ110" i="2"/>
  <c r="CB110" i="2" s="1"/>
  <c r="CA110" i="2"/>
  <c r="CC109" i="2"/>
  <c r="BZ109" i="2"/>
  <c r="CB109" i="2" s="1"/>
  <c r="CA109" i="2"/>
  <c r="CC108" i="2"/>
  <c r="BZ108" i="2"/>
  <c r="CB108" i="2" s="1"/>
  <c r="CA108" i="2"/>
  <c r="CC107" i="2"/>
  <c r="BZ107" i="2"/>
  <c r="CB107" i="2" s="1"/>
  <c r="CA107" i="2"/>
  <c r="CC106" i="2"/>
  <c r="BZ106" i="2"/>
  <c r="CB106" i="2" s="1"/>
  <c r="CA106" i="2"/>
  <c r="CC105" i="2"/>
  <c r="BZ105" i="2"/>
  <c r="CB105" i="2" s="1"/>
  <c r="CA105" i="2"/>
  <c r="CC104" i="2"/>
  <c r="BZ104" i="2"/>
  <c r="CB104" i="2" s="1"/>
  <c r="CA104" i="2"/>
  <c r="CC103" i="2"/>
  <c r="BZ103" i="2"/>
  <c r="CB103" i="2" s="1"/>
  <c r="CA103" i="2"/>
  <c r="CC102" i="2"/>
  <c r="BZ102" i="2"/>
  <c r="CB102" i="2" s="1"/>
  <c r="CA102" i="2"/>
  <c r="CC101" i="2"/>
  <c r="BZ101" i="2"/>
  <c r="CB101" i="2" s="1"/>
  <c r="CA101" i="2"/>
  <c r="CC100" i="2"/>
  <c r="BZ100" i="2"/>
  <c r="CB100" i="2" s="1"/>
  <c r="CA100" i="2"/>
  <c r="CC99" i="2"/>
  <c r="BZ99" i="2"/>
  <c r="CB99" i="2" s="1"/>
  <c r="CA99" i="2"/>
  <c r="CC98" i="2"/>
  <c r="BZ98" i="2"/>
  <c r="CB98" i="2" s="1"/>
  <c r="CA98" i="2"/>
  <c r="CC97" i="2"/>
  <c r="BZ97" i="2"/>
  <c r="CB97" i="2" s="1"/>
  <c r="CA97" i="2"/>
  <c r="CC96" i="2"/>
  <c r="BZ96" i="2"/>
  <c r="CB96" i="2" s="1"/>
  <c r="CA96" i="2"/>
  <c r="CC95" i="2"/>
  <c r="BZ95" i="2"/>
  <c r="CB95" i="2" s="1"/>
  <c r="CA95" i="2"/>
  <c r="CC94" i="2"/>
  <c r="BZ94" i="2"/>
  <c r="CB94" i="2" s="1"/>
  <c r="CA94" i="2"/>
  <c r="CC93" i="2"/>
  <c r="BZ93" i="2"/>
  <c r="CB93" i="2" s="1"/>
  <c r="CA93" i="2"/>
  <c r="CC92" i="2"/>
  <c r="BZ92" i="2"/>
  <c r="CB92" i="2" s="1"/>
  <c r="CA92" i="2"/>
  <c r="CC91" i="2"/>
  <c r="BZ91" i="2"/>
  <c r="CB91" i="2" s="1"/>
  <c r="CA91" i="2"/>
  <c r="CC90" i="2"/>
  <c r="BZ90" i="2"/>
  <c r="CB90" i="2" s="1"/>
  <c r="CA90" i="2"/>
  <c r="CC89" i="2"/>
  <c r="BZ89" i="2"/>
  <c r="CB89" i="2" s="1"/>
  <c r="CA89" i="2"/>
  <c r="CC88" i="2"/>
  <c r="BZ88" i="2"/>
  <c r="CB88" i="2" s="1"/>
  <c r="CA88" i="2"/>
  <c r="CC87" i="2"/>
  <c r="BZ87" i="2"/>
  <c r="CB87" i="2" s="1"/>
  <c r="CA87" i="2"/>
  <c r="CC86" i="2"/>
  <c r="BZ86" i="2"/>
  <c r="CB86" i="2" s="1"/>
  <c r="CA86" i="2"/>
  <c r="CC85" i="2"/>
  <c r="BZ85" i="2"/>
  <c r="CB85" i="2" s="1"/>
  <c r="CA85" i="2"/>
  <c r="CC84" i="2"/>
  <c r="BZ84" i="2"/>
  <c r="CB84" i="2" s="1"/>
  <c r="CA84" i="2"/>
  <c r="CC83" i="2"/>
  <c r="BZ83" i="2"/>
  <c r="CB83" i="2" s="1"/>
  <c r="CA83" i="2"/>
  <c r="CC82" i="2"/>
  <c r="BZ82" i="2"/>
  <c r="CB82" i="2" s="1"/>
  <c r="CA82" i="2"/>
  <c r="CC81" i="2"/>
  <c r="BZ81" i="2"/>
  <c r="CB81" i="2" s="1"/>
  <c r="CA81" i="2"/>
  <c r="CC80" i="2"/>
  <c r="BZ80" i="2"/>
  <c r="CB80" i="2" s="1"/>
  <c r="CA80" i="2"/>
  <c r="CC79" i="2"/>
  <c r="BZ79" i="2"/>
  <c r="CB79" i="2" s="1"/>
  <c r="CA79" i="2"/>
  <c r="CC78" i="2"/>
  <c r="BZ78" i="2"/>
  <c r="CB78" i="2" s="1"/>
  <c r="CA78" i="2"/>
  <c r="CC77" i="2"/>
  <c r="BZ77" i="2"/>
  <c r="CB77" i="2" s="1"/>
  <c r="CA77" i="2"/>
  <c r="CC76" i="2"/>
  <c r="BZ76" i="2"/>
  <c r="CB76" i="2" s="1"/>
  <c r="CA76" i="2"/>
  <c r="CC75" i="2"/>
  <c r="BZ75" i="2"/>
  <c r="CB75" i="2" s="1"/>
  <c r="CA75" i="2"/>
  <c r="CC74" i="2"/>
  <c r="BZ74" i="2"/>
  <c r="CB74" i="2" s="1"/>
  <c r="CA74" i="2"/>
  <c r="CC73" i="2"/>
  <c r="BZ73" i="2"/>
  <c r="CB73" i="2" s="1"/>
  <c r="CA73" i="2"/>
  <c r="CC72" i="2"/>
  <c r="BZ72" i="2"/>
  <c r="CB72" i="2" s="1"/>
  <c r="CA72" i="2"/>
  <c r="CC71" i="2"/>
  <c r="BZ71" i="2"/>
  <c r="CB71" i="2" s="1"/>
  <c r="CA71" i="2"/>
  <c r="CC70" i="2"/>
  <c r="BZ70" i="2"/>
  <c r="CB70" i="2" s="1"/>
  <c r="CA70" i="2"/>
  <c r="CC69" i="2"/>
  <c r="BZ69" i="2"/>
  <c r="CB69" i="2" s="1"/>
  <c r="CA69" i="2"/>
  <c r="CC68" i="2"/>
  <c r="BZ68" i="2"/>
  <c r="CB68" i="2" s="1"/>
  <c r="CA68" i="2"/>
  <c r="CC67" i="2"/>
  <c r="BZ67" i="2"/>
  <c r="CB67" i="2" s="1"/>
  <c r="CA67" i="2"/>
  <c r="CC66" i="2"/>
  <c r="BZ66" i="2"/>
  <c r="CB66" i="2" s="1"/>
  <c r="CA66" i="2"/>
  <c r="CC65" i="2"/>
  <c r="BZ65" i="2"/>
  <c r="CB65" i="2" s="1"/>
  <c r="CA65" i="2"/>
  <c r="CC64" i="2"/>
  <c r="BZ64" i="2"/>
  <c r="CB64" i="2" s="1"/>
  <c r="CA64" i="2"/>
  <c r="CC63" i="2"/>
  <c r="BZ63" i="2"/>
  <c r="CB63" i="2" s="1"/>
  <c r="CA63" i="2"/>
  <c r="CC62" i="2"/>
  <c r="BZ62" i="2"/>
  <c r="CB62" i="2" s="1"/>
  <c r="CA62" i="2"/>
  <c r="CC61" i="2"/>
  <c r="BZ61" i="2"/>
  <c r="CB61" i="2" s="1"/>
  <c r="CA61" i="2"/>
  <c r="CC60" i="2"/>
  <c r="BZ60" i="2"/>
  <c r="CB60" i="2" s="1"/>
  <c r="CA60" i="2"/>
  <c r="CC59" i="2"/>
  <c r="BZ59" i="2"/>
  <c r="CB59" i="2" s="1"/>
  <c r="CA59" i="2"/>
  <c r="CC58" i="2"/>
  <c r="BZ58" i="2"/>
  <c r="CB58" i="2" s="1"/>
  <c r="CA58" i="2"/>
  <c r="CC57" i="2"/>
  <c r="BZ57" i="2"/>
  <c r="CB57" i="2" s="1"/>
  <c r="CA57" i="2"/>
  <c r="CC56" i="2"/>
  <c r="BZ56" i="2"/>
  <c r="CB56" i="2" s="1"/>
  <c r="CA56" i="2"/>
  <c r="CC55" i="2"/>
  <c r="BZ55" i="2"/>
  <c r="CB55" i="2" s="1"/>
  <c r="CA55" i="2"/>
  <c r="CC54" i="2"/>
  <c r="BZ54" i="2"/>
  <c r="CB54" i="2" s="1"/>
  <c r="CA54" i="2"/>
  <c r="CC53" i="2"/>
  <c r="BZ53" i="2"/>
  <c r="CB53" i="2" s="1"/>
  <c r="CA53" i="2"/>
  <c r="CC52" i="2"/>
  <c r="BZ52" i="2"/>
  <c r="CB52" i="2" s="1"/>
  <c r="CA52" i="2"/>
  <c r="CC51" i="2"/>
  <c r="BZ51" i="2"/>
  <c r="CB51" i="2" s="1"/>
  <c r="CA51" i="2"/>
  <c r="CC50" i="2"/>
  <c r="BZ50" i="2"/>
  <c r="CB50" i="2" s="1"/>
  <c r="CA50" i="2"/>
  <c r="CC49" i="2"/>
  <c r="BZ49" i="2"/>
  <c r="CB49" i="2" s="1"/>
  <c r="CA49" i="2"/>
  <c r="CC48" i="2"/>
  <c r="BZ48" i="2"/>
  <c r="CB48" i="2" s="1"/>
  <c r="CA48" i="2"/>
  <c r="CC47" i="2"/>
  <c r="BZ47" i="2"/>
  <c r="CB47" i="2" s="1"/>
  <c r="CA47" i="2"/>
  <c r="CC46" i="2"/>
  <c r="BZ46" i="2"/>
  <c r="CB46" i="2" s="1"/>
  <c r="CA46" i="2"/>
  <c r="CC45" i="2"/>
  <c r="BZ45" i="2"/>
  <c r="CB45" i="2" s="1"/>
  <c r="CA45" i="2"/>
  <c r="CC44" i="2"/>
  <c r="BZ44" i="2"/>
  <c r="CB44" i="2" s="1"/>
  <c r="CA44" i="2"/>
  <c r="CC43" i="2"/>
  <c r="BZ43" i="2"/>
  <c r="CB43" i="2" s="1"/>
  <c r="CA43" i="2"/>
  <c r="CC42" i="2"/>
  <c r="BZ42" i="2"/>
  <c r="CB42" i="2" s="1"/>
  <c r="CA42" i="2"/>
  <c r="CC41" i="2"/>
  <c r="BZ41" i="2"/>
  <c r="CB41" i="2" s="1"/>
  <c r="CA41" i="2"/>
  <c r="CC40" i="2"/>
  <c r="BZ40" i="2"/>
  <c r="CB40" i="2" s="1"/>
  <c r="CA40" i="2"/>
  <c r="CC39" i="2"/>
  <c r="BZ39" i="2"/>
  <c r="CB39" i="2" s="1"/>
  <c r="CA39" i="2"/>
  <c r="CC38" i="2"/>
  <c r="BZ38" i="2"/>
  <c r="CB38" i="2" s="1"/>
  <c r="CA38" i="2"/>
  <c r="CC37" i="2"/>
  <c r="BZ37" i="2"/>
  <c r="CB37" i="2" s="1"/>
  <c r="CA37" i="2"/>
  <c r="CC36" i="2"/>
  <c r="BZ36" i="2"/>
  <c r="CB36" i="2" s="1"/>
  <c r="CA36" i="2"/>
  <c r="CC35" i="2"/>
  <c r="BZ35" i="2"/>
  <c r="CB35" i="2" s="1"/>
  <c r="CA35" i="2"/>
  <c r="CC34" i="2"/>
  <c r="BZ34" i="2"/>
  <c r="CB34" i="2" s="1"/>
  <c r="CA34" i="2"/>
  <c r="CC33" i="2"/>
  <c r="BZ33" i="2"/>
  <c r="CB33" i="2" s="1"/>
  <c r="CA33" i="2"/>
  <c r="CC32" i="2"/>
  <c r="BZ32" i="2"/>
  <c r="CB32" i="2" s="1"/>
  <c r="CA32" i="2"/>
  <c r="CC31" i="2"/>
  <c r="BZ31" i="2"/>
  <c r="CB31" i="2" s="1"/>
  <c r="CA31" i="2"/>
  <c r="CC30" i="2"/>
  <c r="BZ30" i="2"/>
  <c r="CB30" i="2" s="1"/>
  <c r="CA30" i="2"/>
  <c r="CC29" i="2"/>
  <c r="BZ29" i="2"/>
  <c r="CB29" i="2" s="1"/>
  <c r="CA29" i="2"/>
  <c r="CC28" i="2"/>
  <c r="BZ28" i="2"/>
  <c r="CB28" i="2" s="1"/>
  <c r="CA28" i="2"/>
  <c r="CC27" i="2"/>
  <c r="BZ27" i="2"/>
  <c r="CB27" i="2" s="1"/>
  <c r="CA27" i="2"/>
  <c r="CC26" i="2"/>
  <c r="BZ26" i="2"/>
  <c r="CB26" i="2" s="1"/>
  <c r="CA26" i="2"/>
  <c r="CC25" i="2"/>
  <c r="BZ25" i="2"/>
  <c r="CB25" i="2" s="1"/>
  <c r="CA25" i="2"/>
  <c r="CC24" i="2"/>
  <c r="BZ24" i="2"/>
  <c r="CB24" i="2" s="1"/>
  <c r="CA24" i="2"/>
  <c r="CC23" i="2"/>
  <c r="BZ23" i="2"/>
  <c r="CB23" i="2" s="1"/>
  <c r="CA23" i="2"/>
  <c r="CC22" i="2"/>
  <c r="BZ22" i="2"/>
  <c r="CB22" i="2" s="1"/>
  <c r="CA22" i="2"/>
  <c r="CC21" i="2"/>
  <c r="BZ21" i="2"/>
  <c r="CB21" i="2" s="1"/>
  <c r="CA21" i="2"/>
  <c r="CC20" i="2"/>
  <c r="BZ20" i="2"/>
  <c r="CB20" i="2" s="1"/>
  <c r="CA20" i="2"/>
  <c r="CC19" i="2"/>
  <c r="BZ19" i="2"/>
  <c r="CB19" i="2" s="1"/>
  <c r="CA19" i="2"/>
  <c r="CC18" i="2"/>
  <c r="BZ18" i="2"/>
  <c r="CB18" i="2" s="1"/>
  <c r="CA18" i="2"/>
  <c r="CC17" i="2"/>
  <c r="BZ17" i="2"/>
  <c r="CB17" i="2" s="1"/>
  <c r="CA17" i="2"/>
  <c r="CC16" i="2"/>
  <c r="CA16" i="2"/>
  <c r="CC15" i="2"/>
  <c r="BZ15" i="2"/>
  <c r="CB15" i="2" s="1"/>
  <c r="CA15" i="2"/>
  <c r="CC14" i="2"/>
  <c r="BZ14" i="2"/>
  <c r="CB14" i="2" s="1"/>
  <c r="CA14" i="2"/>
  <c r="CC13" i="2"/>
  <c r="BZ13" i="2"/>
  <c r="CB13" i="2" s="1"/>
  <c r="CA13" i="2"/>
  <c r="CC12" i="2"/>
  <c r="BZ12" i="2"/>
  <c r="CB12" i="2" s="1"/>
  <c r="CA12" i="2"/>
  <c r="CC11" i="2"/>
  <c r="BZ11" i="2"/>
  <c r="CB11" i="2" s="1"/>
  <c r="CA11" i="2"/>
  <c r="CC10" i="2"/>
  <c r="BZ10" i="2"/>
  <c r="CB10" i="2" s="1"/>
  <c r="CA10" i="2"/>
  <c r="CC9" i="2"/>
  <c r="BZ9" i="2"/>
  <c r="CB9" i="2" s="1"/>
  <c r="CA9" i="2"/>
  <c r="CC8" i="2"/>
  <c r="BZ8" i="2"/>
  <c r="CB8" i="2" s="1"/>
  <c r="CA8" i="2"/>
  <c r="CC7" i="2"/>
  <c r="BZ7" i="2"/>
  <c r="CB7" i="2" s="1"/>
  <c r="CA7" i="2"/>
  <c r="CA6" i="2"/>
  <c r="BU331" i="2"/>
  <c r="BW331" i="2" s="1"/>
  <c r="BU330" i="2"/>
  <c r="BW330" i="2" s="1"/>
  <c r="BU329" i="2"/>
  <c r="BW329" i="2" s="1"/>
  <c r="BU328" i="2"/>
  <c r="BW328" i="2" s="1"/>
  <c r="BU327" i="2"/>
  <c r="BW327" i="2"/>
  <c r="BU326" i="2"/>
  <c r="BW326" i="2" s="1"/>
  <c r="BU325" i="2"/>
  <c r="BW325" i="2" s="1"/>
  <c r="BU324" i="2"/>
  <c r="BW324" i="2" s="1"/>
  <c r="BU323" i="2"/>
  <c r="BW323" i="2" s="1"/>
  <c r="BU322" i="2"/>
  <c r="BW322" i="2" s="1"/>
  <c r="BU321" i="2"/>
  <c r="BW321" i="2" s="1"/>
  <c r="BU320" i="2"/>
  <c r="BW320" i="2" s="1"/>
  <c r="BU319" i="2"/>
  <c r="BW319" i="2" s="1"/>
  <c r="BU318" i="2"/>
  <c r="BW318" i="2" s="1"/>
  <c r="BU317" i="2"/>
  <c r="BW317" i="2" s="1"/>
  <c r="BU316" i="2"/>
  <c r="BW316" i="2" s="1"/>
  <c r="BU315" i="2"/>
  <c r="BW315" i="2" s="1"/>
  <c r="BU314" i="2"/>
  <c r="BW314" i="2" s="1"/>
  <c r="BU313" i="2"/>
  <c r="BW313" i="2" s="1"/>
  <c r="BU312" i="2"/>
  <c r="BW312" i="2" s="1"/>
  <c r="BU311" i="2"/>
  <c r="BW311" i="2" s="1"/>
  <c r="BU310" i="2"/>
  <c r="BW310" i="2" s="1"/>
  <c r="BU309" i="2"/>
  <c r="BW309" i="2" s="1"/>
  <c r="BU308" i="2"/>
  <c r="BW308" i="2" s="1"/>
  <c r="BU307" i="2"/>
  <c r="BW307" i="2" s="1"/>
  <c r="BU306" i="2"/>
  <c r="BW306" i="2" s="1"/>
  <c r="BU305" i="2"/>
  <c r="BW305" i="2" s="1"/>
  <c r="BU304" i="2"/>
  <c r="BU303" i="2"/>
  <c r="BW303" i="2" s="1"/>
  <c r="BU302" i="2"/>
  <c r="BW302" i="2" s="1"/>
  <c r="BU301" i="2"/>
  <c r="BW301" i="2" s="1"/>
  <c r="BU300" i="2"/>
  <c r="BW300" i="2" s="1"/>
  <c r="BU299" i="2"/>
  <c r="BW299" i="2" s="1"/>
  <c r="BU298" i="2"/>
  <c r="BW298" i="2" s="1"/>
  <c r="BU297" i="2"/>
  <c r="BW297" i="2" s="1"/>
  <c r="BU296" i="2"/>
  <c r="BW296" i="2" s="1"/>
  <c r="BU295" i="2"/>
  <c r="BW295" i="2" s="1"/>
  <c r="BU294" i="2"/>
  <c r="BW294" i="2" s="1"/>
  <c r="BU293" i="2"/>
  <c r="BW293" i="2" s="1"/>
  <c r="BU292" i="2"/>
  <c r="BW292" i="2" s="1"/>
  <c r="BU291" i="2"/>
  <c r="BW291" i="2" s="1"/>
  <c r="BU290" i="2"/>
  <c r="BW290" i="2" s="1"/>
  <c r="BU289" i="2"/>
  <c r="BW289" i="2" s="1"/>
  <c r="BU288" i="2"/>
  <c r="BW288" i="2" s="1"/>
  <c r="BU287" i="2"/>
  <c r="BW287" i="2" s="1"/>
  <c r="BU286" i="2"/>
  <c r="BW286" i="2" s="1"/>
  <c r="BU285" i="2"/>
  <c r="BW285" i="2" s="1"/>
  <c r="BU284" i="2"/>
  <c r="BW284" i="2" s="1"/>
  <c r="BU283" i="2"/>
  <c r="BW283" i="2" s="1"/>
  <c r="BU282" i="2"/>
  <c r="BW282" i="2" s="1"/>
  <c r="BU281" i="2"/>
  <c r="BW281" i="2" s="1"/>
  <c r="BU280" i="2"/>
  <c r="BW280" i="2" s="1"/>
  <c r="BU279" i="2"/>
  <c r="BW279" i="2" s="1"/>
  <c r="BU278" i="2"/>
  <c r="BW278" i="2" s="1"/>
  <c r="BU277" i="2"/>
  <c r="BW277" i="2" s="1"/>
  <c r="BU276" i="2"/>
  <c r="BW276" i="2" s="1"/>
  <c r="BU275" i="2"/>
  <c r="BW275" i="2" s="1"/>
  <c r="BU274" i="2"/>
  <c r="BW274" i="2" s="1"/>
  <c r="BU273" i="2"/>
  <c r="BW273" i="2" s="1"/>
  <c r="BU272" i="2"/>
  <c r="BW272" i="2" s="1"/>
  <c r="BU271" i="2"/>
  <c r="BW271" i="2" s="1"/>
  <c r="BU270" i="2"/>
  <c r="BW270" i="2" s="1"/>
  <c r="BU269" i="2"/>
  <c r="BW269" i="2" s="1"/>
  <c r="BU268" i="2"/>
  <c r="BW268" i="2" s="1"/>
  <c r="BU267" i="2"/>
  <c r="BW267" i="2" s="1"/>
  <c r="BU266" i="2"/>
  <c r="BW266" i="2" s="1"/>
  <c r="BU265" i="2"/>
  <c r="BW265" i="2" s="1"/>
  <c r="BU264" i="2"/>
  <c r="BW264" i="2" s="1"/>
  <c r="BU263" i="2"/>
  <c r="BW263" i="2" s="1"/>
  <c r="BU262" i="2"/>
  <c r="BW262" i="2" s="1"/>
  <c r="BU261" i="2"/>
  <c r="BW261" i="2" s="1"/>
  <c r="BU260" i="2"/>
  <c r="BW260" i="2" s="1"/>
  <c r="BU259" i="2"/>
  <c r="BW259" i="2" s="1"/>
  <c r="BU258" i="2"/>
  <c r="BW258" i="2" s="1"/>
  <c r="BU257" i="2"/>
  <c r="BW257" i="2" s="1"/>
  <c r="BU256" i="2"/>
  <c r="BW256" i="2" s="1"/>
  <c r="BU255" i="2"/>
  <c r="BW255" i="2" s="1"/>
  <c r="BU254" i="2"/>
  <c r="BW254" i="2" s="1"/>
  <c r="BU253" i="2"/>
  <c r="BW253" i="2" s="1"/>
  <c r="BU252" i="2"/>
  <c r="BW252" i="2" s="1"/>
  <c r="BU251" i="2"/>
  <c r="BW251" i="2" s="1"/>
  <c r="BU250" i="2"/>
  <c r="BW250" i="2" s="1"/>
  <c r="BU249" i="2"/>
  <c r="BW249" i="2" s="1"/>
  <c r="BU248" i="2"/>
  <c r="BW248" i="2" s="1"/>
  <c r="BU247" i="2"/>
  <c r="BW247" i="2" s="1"/>
  <c r="BU246" i="2"/>
  <c r="BW246" i="2" s="1"/>
  <c r="BU245" i="2"/>
  <c r="BW245" i="2" s="1"/>
  <c r="BU244" i="2"/>
  <c r="BW244" i="2" s="1"/>
  <c r="BU243" i="2"/>
  <c r="BW243" i="2" s="1"/>
  <c r="BU242" i="2"/>
  <c r="BW242" i="2" s="1"/>
  <c r="BU241" i="2"/>
  <c r="BW241" i="2" s="1"/>
  <c r="BU240" i="2"/>
  <c r="BW240" i="2" s="1"/>
  <c r="BU239" i="2"/>
  <c r="BW239" i="2" s="1"/>
  <c r="BU238" i="2"/>
  <c r="BW238" i="2" s="1"/>
  <c r="BU237" i="2"/>
  <c r="BW237" i="2" s="1"/>
  <c r="BU236" i="2"/>
  <c r="BW236" i="2" s="1"/>
  <c r="BU235" i="2"/>
  <c r="BW235" i="2" s="1"/>
  <c r="BU234" i="2"/>
  <c r="BW234" i="2" s="1"/>
  <c r="BU233" i="2"/>
  <c r="BW233" i="2" s="1"/>
  <c r="BU232" i="2"/>
  <c r="BW232" i="2" s="1"/>
  <c r="BU231" i="2"/>
  <c r="BW231" i="2" s="1"/>
  <c r="BU230" i="2"/>
  <c r="BW230" i="2" s="1"/>
  <c r="BU229" i="2"/>
  <c r="BW229" i="2" s="1"/>
  <c r="BU228" i="2"/>
  <c r="BW228" i="2" s="1"/>
  <c r="BU227" i="2"/>
  <c r="BW227" i="2" s="1"/>
  <c r="BU226" i="2"/>
  <c r="BU225" i="2"/>
  <c r="BW225" i="2" s="1"/>
  <c r="BU224" i="2"/>
  <c r="BW224" i="2" s="1"/>
  <c r="BU223" i="2"/>
  <c r="BW223" i="2" s="1"/>
  <c r="BU222" i="2"/>
  <c r="BW222" i="2" s="1"/>
  <c r="BU221" i="2"/>
  <c r="BW221" i="2" s="1"/>
  <c r="BU220" i="2"/>
  <c r="BW220" i="2" s="1"/>
  <c r="BU219" i="2"/>
  <c r="BW219" i="2" s="1"/>
  <c r="BU218" i="2"/>
  <c r="BW218" i="2" s="1"/>
  <c r="BU217" i="2"/>
  <c r="BW217" i="2" s="1"/>
  <c r="BU216" i="2"/>
  <c r="BW216" i="2" s="1"/>
  <c r="BU215" i="2"/>
  <c r="BW215" i="2" s="1"/>
  <c r="BU214" i="2"/>
  <c r="BW214" i="2" s="1"/>
  <c r="BU213" i="2"/>
  <c r="BW213" i="2" s="1"/>
  <c r="BU212" i="2"/>
  <c r="BW212" i="2" s="1"/>
  <c r="BU211" i="2"/>
  <c r="BW211" i="2" s="1"/>
  <c r="BU210" i="2"/>
  <c r="BW210" i="2" s="1"/>
  <c r="BU209" i="2"/>
  <c r="BW209" i="2" s="1"/>
  <c r="BU208" i="2"/>
  <c r="BW208" i="2" s="1"/>
  <c r="BU207" i="2"/>
  <c r="BW207" i="2" s="1"/>
  <c r="BU206" i="2"/>
  <c r="BW206" i="2" s="1"/>
  <c r="BU205" i="2"/>
  <c r="BW205" i="2" s="1"/>
  <c r="BU204" i="2"/>
  <c r="BW204" i="2" s="1"/>
  <c r="BU203" i="2"/>
  <c r="BW203" i="2" s="1"/>
  <c r="BU202" i="2"/>
  <c r="BW202" i="2" s="1"/>
  <c r="BU201" i="2"/>
  <c r="BW201" i="2" s="1"/>
  <c r="BU200" i="2"/>
  <c r="BW200" i="2" s="1"/>
  <c r="BU199" i="2"/>
  <c r="BW199" i="2" s="1"/>
  <c r="BU198" i="2"/>
  <c r="BW198" i="2" s="1"/>
  <c r="BU197" i="2"/>
  <c r="BW197" i="2" s="1"/>
  <c r="BU196" i="2"/>
  <c r="BW196" i="2" s="1"/>
  <c r="BU195" i="2"/>
  <c r="BW195" i="2" s="1"/>
  <c r="BU194" i="2"/>
  <c r="BW194" i="2" s="1"/>
  <c r="BU193" i="2"/>
  <c r="BW193" i="2" s="1"/>
  <c r="BU192" i="2"/>
  <c r="BW192" i="2" s="1"/>
  <c r="BU191" i="2"/>
  <c r="BW191" i="2" s="1"/>
  <c r="BU190" i="2"/>
  <c r="BW190" i="2" s="1"/>
  <c r="BU189" i="2"/>
  <c r="BW189" i="2" s="1"/>
  <c r="BU188" i="2"/>
  <c r="BW188" i="2" s="1"/>
  <c r="BU187" i="2"/>
  <c r="BW187" i="2" s="1"/>
  <c r="BU186" i="2"/>
  <c r="BW186" i="2" s="1"/>
  <c r="BU185" i="2"/>
  <c r="BW185" i="2" s="1"/>
  <c r="BU184" i="2"/>
  <c r="BW184" i="2" s="1"/>
  <c r="BU183" i="2"/>
  <c r="BW183" i="2" s="1"/>
  <c r="BU182" i="2"/>
  <c r="BW182" i="2" s="1"/>
  <c r="BU181" i="2"/>
  <c r="BW181" i="2" s="1"/>
  <c r="BU180" i="2"/>
  <c r="BW180" i="2" s="1"/>
  <c r="BU179" i="2"/>
  <c r="BW179" i="2" s="1"/>
  <c r="BU178" i="2"/>
  <c r="BW178" i="2" s="1"/>
  <c r="BU177" i="2"/>
  <c r="BW177" i="2" s="1"/>
  <c r="BU176" i="2"/>
  <c r="BW176" i="2" s="1"/>
  <c r="BU175" i="2"/>
  <c r="BW175" i="2" s="1"/>
  <c r="BU174" i="2"/>
  <c r="BW174" i="2" s="1"/>
  <c r="BU173" i="2"/>
  <c r="BW173" i="2" s="1"/>
  <c r="BU172" i="2"/>
  <c r="BW172" i="2" s="1"/>
  <c r="BU171" i="2"/>
  <c r="BW171" i="2" s="1"/>
  <c r="BU170" i="2"/>
  <c r="BW170" i="2" s="1"/>
  <c r="BU169" i="2"/>
  <c r="BW169" i="2" s="1"/>
  <c r="BU168" i="2"/>
  <c r="BW168" i="2" s="1"/>
  <c r="BU167" i="2"/>
  <c r="BW167" i="2" s="1"/>
  <c r="BU166" i="2"/>
  <c r="BW166" i="2" s="1"/>
  <c r="BU165" i="2"/>
  <c r="BW165" i="2" s="1"/>
  <c r="BU164" i="2"/>
  <c r="BW164" i="2" s="1"/>
  <c r="BU163" i="2"/>
  <c r="BW163" i="2" s="1"/>
  <c r="BU162" i="2"/>
  <c r="BW162" i="2" s="1"/>
  <c r="BU161" i="2"/>
  <c r="BW161" i="2" s="1"/>
  <c r="BU160" i="2"/>
  <c r="BW160" i="2" s="1"/>
  <c r="BU159" i="2"/>
  <c r="BW159" i="2" s="1"/>
  <c r="BU158" i="2"/>
  <c r="BW158" i="2" s="1"/>
  <c r="BU157" i="2"/>
  <c r="BW157" i="2" s="1"/>
  <c r="BU156" i="2"/>
  <c r="BW156" i="2" s="1"/>
  <c r="BU155" i="2"/>
  <c r="BW155" i="2" s="1"/>
  <c r="BU154" i="2"/>
  <c r="BW154" i="2" s="1"/>
  <c r="BU153" i="2"/>
  <c r="BW153" i="2" s="1"/>
  <c r="BU152" i="2"/>
  <c r="BW152" i="2" s="1"/>
  <c r="BU151" i="2"/>
  <c r="BW151" i="2" s="1"/>
  <c r="BU150" i="2"/>
  <c r="BW150" i="2" s="1"/>
  <c r="BU149" i="2"/>
  <c r="BW149" i="2" s="1"/>
  <c r="BU148" i="2"/>
  <c r="BW148" i="2" s="1"/>
  <c r="BU147" i="2"/>
  <c r="BW147" i="2" s="1"/>
  <c r="BU146" i="2"/>
  <c r="BW146" i="2" s="1"/>
  <c r="BU145" i="2"/>
  <c r="BW145" i="2" s="1"/>
  <c r="BU144" i="2"/>
  <c r="BW144" i="2" s="1"/>
  <c r="BU143" i="2"/>
  <c r="BW143" i="2" s="1"/>
  <c r="BU142" i="2"/>
  <c r="BW142" i="2" s="1"/>
  <c r="BU141" i="2"/>
  <c r="BW141" i="2" s="1"/>
  <c r="BU140" i="2"/>
  <c r="BW140" i="2" s="1"/>
  <c r="BU139" i="2"/>
  <c r="BW139" i="2" s="1"/>
  <c r="BU138" i="2"/>
  <c r="BW138" i="2" s="1"/>
  <c r="BU137" i="2"/>
  <c r="BW137" i="2" s="1"/>
  <c r="BU136" i="2"/>
  <c r="BW136" i="2" s="1"/>
  <c r="BU135" i="2"/>
  <c r="BW135" i="2" s="1"/>
  <c r="BU134" i="2"/>
  <c r="BW134" i="2" s="1"/>
  <c r="BU133" i="2"/>
  <c r="BW133" i="2" s="1"/>
  <c r="BU132" i="2"/>
  <c r="BW132" i="2" s="1"/>
  <c r="BU131" i="2"/>
  <c r="BW131" i="2" s="1"/>
  <c r="BU130" i="2"/>
  <c r="BW130" i="2" s="1"/>
  <c r="BU129" i="2"/>
  <c r="BW129" i="2" s="1"/>
  <c r="BU128" i="2"/>
  <c r="BW128" i="2" s="1"/>
  <c r="BU127" i="2"/>
  <c r="BW127" i="2" s="1"/>
  <c r="BU126" i="2"/>
  <c r="BW126" i="2" s="1"/>
  <c r="BU125" i="2"/>
  <c r="BW125" i="2" s="1"/>
  <c r="BU124" i="2"/>
  <c r="BW124" i="2" s="1"/>
  <c r="BU123" i="2"/>
  <c r="BW123" i="2" s="1"/>
  <c r="BU122" i="2"/>
  <c r="BW122" i="2" s="1"/>
  <c r="BU121" i="2"/>
  <c r="BW121" i="2" s="1"/>
  <c r="BU120" i="2"/>
  <c r="BW120" i="2" s="1"/>
  <c r="BU119" i="2"/>
  <c r="BW119" i="2" s="1"/>
  <c r="BU118" i="2"/>
  <c r="BW118" i="2" s="1"/>
  <c r="BU117" i="2"/>
  <c r="BW117" i="2" s="1"/>
  <c r="BU116" i="2"/>
  <c r="BW116" i="2" s="1"/>
  <c r="BU115" i="2"/>
  <c r="BW115" i="2" s="1"/>
  <c r="BU114" i="2"/>
  <c r="BW114" i="2" s="1"/>
  <c r="BU113" i="2"/>
  <c r="BW113" i="2" s="1"/>
  <c r="BU112" i="2"/>
  <c r="BW112" i="2" s="1"/>
  <c r="BU111" i="2"/>
  <c r="BW111" i="2" s="1"/>
  <c r="BU110" i="2"/>
  <c r="BW110" i="2" s="1"/>
  <c r="BU109" i="2"/>
  <c r="BW109" i="2" s="1"/>
  <c r="BU108" i="2"/>
  <c r="BW108" i="2" s="1"/>
  <c r="BU107" i="2"/>
  <c r="BW107" i="2" s="1"/>
  <c r="BU106" i="2"/>
  <c r="BW106" i="2" s="1"/>
  <c r="BU105" i="2"/>
  <c r="BW105" i="2" s="1"/>
  <c r="BU104" i="2"/>
  <c r="BW104" i="2" s="1"/>
  <c r="BU103" i="2"/>
  <c r="BW103" i="2" s="1"/>
  <c r="BU102" i="2"/>
  <c r="BW102" i="2" s="1"/>
  <c r="BU101" i="2"/>
  <c r="BW101" i="2" s="1"/>
  <c r="BU100" i="2"/>
  <c r="BW100" i="2" s="1"/>
  <c r="BU99" i="2"/>
  <c r="BW99" i="2" s="1"/>
  <c r="BU98" i="2"/>
  <c r="BW98" i="2" s="1"/>
  <c r="BU97" i="2"/>
  <c r="BW97" i="2" s="1"/>
  <c r="BU96" i="2"/>
  <c r="BW96" i="2" s="1"/>
  <c r="BU95" i="2"/>
  <c r="BW95" i="2" s="1"/>
  <c r="BU94" i="2"/>
  <c r="BW94" i="2" s="1"/>
  <c r="BU93" i="2"/>
  <c r="BW93" i="2" s="1"/>
  <c r="BU92" i="2"/>
  <c r="BW92" i="2" s="1"/>
  <c r="BU91" i="2"/>
  <c r="BW91" i="2" s="1"/>
  <c r="BU90" i="2"/>
  <c r="BW90" i="2" s="1"/>
  <c r="BU89" i="2"/>
  <c r="BW89" i="2" s="1"/>
  <c r="BU88" i="2"/>
  <c r="BW88" i="2" s="1"/>
  <c r="BU87" i="2"/>
  <c r="BW87" i="2" s="1"/>
  <c r="BU86" i="2"/>
  <c r="BW86" i="2" s="1"/>
  <c r="BU85" i="2"/>
  <c r="BW85" i="2" s="1"/>
  <c r="BU84" i="2"/>
  <c r="BW84" i="2" s="1"/>
  <c r="BU83" i="2"/>
  <c r="BW83" i="2" s="1"/>
  <c r="BU82" i="2"/>
  <c r="BW82" i="2" s="1"/>
  <c r="BU81" i="2"/>
  <c r="BW81" i="2" s="1"/>
  <c r="BU80" i="2"/>
  <c r="BW80" i="2" s="1"/>
  <c r="BU79" i="2"/>
  <c r="BW79" i="2" s="1"/>
  <c r="BU78" i="2"/>
  <c r="BW78" i="2" s="1"/>
  <c r="BU77" i="2"/>
  <c r="BW77" i="2" s="1"/>
  <c r="BU76" i="2"/>
  <c r="BW76" i="2" s="1"/>
  <c r="BU75" i="2"/>
  <c r="BW75" i="2" s="1"/>
  <c r="BU74" i="2"/>
  <c r="BW74" i="2" s="1"/>
  <c r="BU73" i="2"/>
  <c r="BW73" i="2" s="1"/>
  <c r="BU72" i="2"/>
  <c r="BW72" i="2" s="1"/>
  <c r="BU71" i="2"/>
  <c r="BW71" i="2" s="1"/>
  <c r="BU70" i="2"/>
  <c r="BW70" i="2" s="1"/>
  <c r="BU69" i="2"/>
  <c r="BW69" i="2" s="1"/>
  <c r="BU68" i="2"/>
  <c r="BW68" i="2" s="1"/>
  <c r="BU67" i="2"/>
  <c r="BW67" i="2" s="1"/>
  <c r="BU66" i="2"/>
  <c r="BW66" i="2" s="1"/>
  <c r="BU65" i="2"/>
  <c r="BW65" i="2" s="1"/>
  <c r="BU64" i="2"/>
  <c r="BW64" i="2" s="1"/>
  <c r="BU63" i="2"/>
  <c r="BW63" i="2" s="1"/>
  <c r="BU62" i="2"/>
  <c r="BW62" i="2" s="1"/>
  <c r="BU61" i="2"/>
  <c r="BW61" i="2" s="1"/>
  <c r="BU60" i="2"/>
  <c r="BW60" i="2" s="1"/>
  <c r="BU59" i="2"/>
  <c r="BW59" i="2" s="1"/>
  <c r="BU58" i="2"/>
  <c r="BW58" i="2" s="1"/>
  <c r="BU57" i="2"/>
  <c r="BW57" i="2" s="1"/>
  <c r="BU56" i="2"/>
  <c r="BW56" i="2" s="1"/>
  <c r="BU55" i="2"/>
  <c r="BW55" i="2" s="1"/>
  <c r="BU54" i="2"/>
  <c r="BW54" i="2" s="1"/>
  <c r="BU53" i="2"/>
  <c r="BW53" i="2" s="1"/>
  <c r="BU52" i="2"/>
  <c r="BW52" i="2" s="1"/>
  <c r="BU51" i="2"/>
  <c r="BW51" i="2" s="1"/>
  <c r="BU50" i="2"/>
  <c r="BW50" i="2" s="1"/>
  <c r="BU49" i="2"/>
  <c r="BW49" i="2" s="1"/>
  <c r="BU48" i="2"/>
  <c r="BW48" i="2" s="1"/>
  <c r="BU47" i="2"/>
  <c r="BW47" i="2" s="1"/>
  <c r="BU46" i="2"/>
  <c r="BW46" i="2" s="1"/>
  <c r="BU45" i="2"/>
  <c r="BW45" i="2" s="1"/>
  <c r="BU44" i="2"/>
  <c r="BW44" i="2" s="1"/>
  <c r="BU43" i="2"/>
  <c r="BW43" i="2" s="1"/>
  <c r="BU42" i="2"/>
  <c r="BW42" i="2" s="1"/>
  <c r="BU41" i="2"/>
  <c r="BW41" i="2" s="1"/>
  <c r="BU40" i="2"/>
  <c r="BW40" i="2" s="1"/>
  <c r="BU39" i="2"/>
  <c r="BW39" i="2" s="1"/>
  <c r="BU38" i="2"/>
  <c r="BW38" i="2" s="1"/>
  <c r="BU37" i="2"/>
  <c r="BW37" i="2" s="1"/>
  <c r="BU36" i="2"/>
  <c r="BW36" i="2" s="1"/>
  <c r="BU35" i="2"/>
  <c r="BW35" i="2" s="1"/>
  <c r="BU34" i="2"/>
  <c r="BW34" i="2" s="1"/>
  <c r="BU33" i="2"/>
  <c r="BU32" i="2"/>
  <c r="BW32" i="2" s="1"/>
  <c r="BU31" i="2"/>
  <c r="BW31" i="2" s="1"/>
  <c r="BU30" i="2"/>
  <c r="BW30" i="2" s="1"/>
  <c r="BU29" i="2"/>
  <c r="BW29" i="2" s="1"/>
  <c r="BU28" i="2"/>
  <c r="BW28" i="2" s="1"/>
  <c r="BU27" i="2"/>
  <c r="BW27" i="2" s="1"/>
  <c r="BU26" i="2"/>
  <c r="BW26" i="2" s="1"/>
  <c r="BU25" i="2"/>
  <c r="BW25" i="2" s="1"/>
  <c r="BU24" i="2"/>
  <c r="BW24" i="2" s="1"/>
  <c r="BU23" i="2"/>
  <c r="BW23" i="2" s="1"/>
  <c r="BU22" i="2"/>
  <c r="BW22" i="2" s="1"/>
  <c r="BU21" i="2"/>
  <c r="BW21" i="2" s="1"/>
  <c r="BU20" i="2"/>
  <c r="BW20" i="2" s="1"/>
  <c r="BU19" i="2"/>
  <c r="BW19" i="2" s="1"/>
  <c r="BU18" i="2"/>
  <c r="BW18" i="2" s="1"/>
  <c r="BU17" i="2"/>
  <c r="BW17" i="2" s="1"/>
  <c r="BU16" i="2"/>
  <c r="BW16" i="2" s="1"/>
  <c r="BU15" i="2"/>
  <c r="BW15" i="2" s="1"/>
  <c r="BU14" i="2"/>
  <c r="BW14" i="2" s="1"/>
  <c r="BU13" i="2"/>
  <c r="BW13" i="2" s="1"/>
  <c r="BU12" i="2"/>
  <c r="BW12" i="2" s="1"/>
  <c r="BU11" i="2"/>
  <c r="BW11" i="2" s="1"/>
  <c r="BU10" i="2"/>
  <c r="BW10" i="2" s="1"/>
  <c r="BU9" i="2"/>
  <c r="BW9" i="2" s="1"/>
  <c r="BU8" i="2"/>
  <c r="BW8" i="2" s="1"/>
  <c r="BU7" i="2"/>
  <c r="BW7" i="2" s="1"/>
  <c r="BP7" i="2"/>
  <c r="BR7" i="2" s="1"/>
  <c r="BP8" i="2"/>
  <c r="BR8" i="2" s="1"/>
  <c r="BP9" i="2"/>
  <c r="BR9" i="2" s="1"/>
  <c r="BP10" i="2"/>
  <c r="BR10" i="2" s="1"/>
  <c r="BP11" i="2"/>
  <c r="BR11" i="2" s="1"/>
  <c r="BP12" i="2"/>
  <c r="BR12" i="2" s="1"/>
  <c r="BP13" i="2"/>
  <c r="BR13" i="2" s="1"/>
  <c r="BP14" i="2"/>
  <c r="BR14" i="2" s="1"/>
  <c r="BP15" i="2"/>
  <c r="BR15" i="2" s="1"/>
  <c r="BP16" i="2"/>
  <c r="BR16" i="2" s="1"/>
  <c r="BP17" i="2"/>
  <c r="BR17" i="2" s="1"/>
  <c r="BP18" i="2"/>
  <c r="BR18" i="2" s="1"/>
  <c r="BP19" i="2"/>
  <c r="BR19" i="2" s="1"/>
  <c r="BP20" i="2"/>
  <c r="BR20" i="2" s="1"/>
  <c r="BP21" i="2"/>
  <c r="BR21" i="2" s="1"/>
  <c r="BP22" i="2"/>
  <c r="BR22" i="2" s="1"/>
  <c r="BP23" i="2"/>
  <c r="BR23" i="2" s="1"/>
  <c r="BP24" i="2"/>
  <c r="BR24" i="2" s="1"/>
  <c r="BP25" i="2"/>
  <c r="BR25" i="2" s="1"/>
  <c r="BP26" i="2"/>
  <c r="BR26" i="2" s="1"/>
  <c r="BP27" i="2"/>
  <c r="BR27" i="2" s="1"/>
  <c r="BP28" i="2"/>
  <c r="BR28" i="2" s="1"/>
  <c r="BP29" i="2"/>
  <c r="BR29" i="2" s="1"/>
  <c r="BP30" i="2"/>
  <c r="BR30" i="2" s="1"/>
  <c r="BP31" i="2"/>
  <c r="BR31" i="2" s="1"/>
  <c r="BP32" i="2"/>
  <c r="BR32" i="2" s="1"/>
  <c r="BP33" i="2"/>
  <c r="BR33" i="2" s="1"/>
  <c r="BP34" i="2"/>
  <c r="BR34" i="2" s="1"/>
  <c r="BP35" i="2"/>
  <c r="BR35" i="2" s="1"/>
  <c r="BP36" i="2"/>
  <c r="BR36" i="2" s="1"/>
  <c r="BP37" i="2"/>
  <c r="BR37" i="2" s="1"/>
  <c r="BP38" i="2"/>
  <c r="BR38" i="2" s="1"/>
  <c r="BP39" i="2"/>
  <c r="BR39" i="2" s="1"/>
  <c r="BP40" i="2"/>
  <c r="BR40" i="2" s="1"/>
  <c r="BP41" i="2"/>
  <c r="BR41" i="2" s="1"/>
  <c r="BP42" i="2"/>
  <c r="BR42" i="2" s="1"/>
  <c r="BP43" i="2"/>
  <c r="BR43" i="2" s="1"/>
  <c r="BP44" i="2"/>
  <c r="BR44" i="2" s="1"/>
  <c r="BP45" i="2"/>
  <c r="BR45" i="2" s="1"/>
  <c r="BP46" i="2"/>
  <c r="BR46" i="2" s="1"/>
  <c r="BP47" i="2"/>
  <c r="BR47" i="2" s="1"/>
  <c r="BP48" i="2"/>
  <c r="BR48" i="2" s="1"/>
  <c r="BP49" i="2"/>
  <c r="BR49" i="2" s="1"/>
  <c r="BP50" i="2"/>
  <c r="BR50" i="2" s="1"/>
  <c r="BP51" i="2"/>
  <c r="BR51" i="2" s="1"/>
  <c r="BP52" i="2"/>
  <c r="BR52" i="2" s="1"/>
  <c r="BP53" i="2"/>
  <c r="BR53" i="2" s="1"/>
  <c r="BP54" i="2"/>
  <c r="BR54" i="2" s="1"/>
  <c r="BP55" i="2"/>
  <c r="BR55" i="2" s="1"/>
  <c r="BP56" i="2"/>
  <c r="BR56" i="2" s="1"/>
  <c r="BP57" i="2"/>
  <c r="BR57" i="2" s="1"/>
  <c r="BP58" i="2"/>
  <c r="BR58" i="2" s="1"/>
  <c r="BP59" i="2"/>
  <c r="BR59" i="2" s="1"/>
  <c r="BP60" i="2"/>
  <c r="BR60" i="2" s="1"/>
  <c r="BP61" i="2"/>
  <c r="BR61" i="2" s="1"/>
  <c r="BP62" i="2"/>
  <c r="BR62" i="2" s="1"/>
  <c r="BP63" i="2"/>
  <c r="BR63" i="2" s="1"/>
  <c r="BP64" i="2"/>
  <c r="BR64" i="2"/>
  <c r="BP65" i="2"/>
  <c r="BR65" i="2" s="1"/>
  <c r="BP66" i="2"/>
  <c r="BR66" i="2" s="1"/>
  <c r="BP67" i="2"/>
  <c r="BR67" i="2" s="1"/>
  <c r="BP68" i="2"/>
  <c r="BR68" i="2" s="1"/>
  <c r="BP69" i="2"/>
  <c r="BR69" i="2" s="1"/>
  <c r="BP70" i="2"/>
  <c r="BR70" i="2" s="1"/>
  <c r="BP71" i="2"/>
  <c r="BR71" i="2" s="1"/>
  <c r="BP72" i="2"/>
  <c r="BR72" i="2" s="1"/>
  <c r="BP73" i="2"/>
  <c r="BR73" i="2" s="1"/>
  <c r="BP74" i="2"/>
  <c r="BR74" i="2" s="1"/>
  <c r="BP75" i="2"/>
  <c r="BR75" i="2" s="1"/>
  <c r="BP76" i="2"/>
  <c r="BR76" i="2" s="1"/>
  <c r="BP77" i="2"/>
  <c r="BR77" i="2" s="1"/>
  <c r="BP78" i="2"/>
  <c r="BR78" i="2" s="1"/>
  <c r="BP79" i="2"/>
  <c r="BR79" i="2" s="1"/>
  <c r="BP80" i="2"/>
  <c r="BR80" i="2" s="1"/>
  <c r="BP81" i="2"/>
  <c r="BR81" i="2" s="1"/>
  <c r="BP82" i="2"/>
  <c r="BR82" i="2" s="1"/>
  <c r="BP83" i="2"/>
  <c r="BR83" i="2" s="1"/>
  <c r="BP84" i="2"/>
  <c r="BR84" i="2" s="1"/>
  <c r="BP85" i="2"/>
  <c r="BR85" i="2" s="1"/>
  <c r="BP86" i="2"/>
  <c r="BR86" i="2" s="1"/>
  <c r="BP87" i="2"/>
  <c r="BR87" i="2" s="1"/>
  <c r="BP88" i="2"/>
  <c r="BR88" i="2" s="1"/>
  <c r="BP89" i="2"/>
  <c r="BR89" i="2" s="1"/>
  <c r="BP90" i="2"/>
  <c r="BR90" i="2" s="1"/>
  <c r="BP91" i="2"/>
  <c r="BR91" i="2" s="1"/>
  <c r="BP92" i="2"/>
  <c r="BR92" i="2" s="1"/>
  <c r="BP93" i="2"/>
  <c r="BR93" i="2" s="1"/>
  <c r="BP94" i="2"/>
  <c r="BR94" i="2" s="1"/>
  <c r="BP95" i="2"/>
  <c r="BR95" i="2" s="1"/>
  <c r="BP96" i="2"/>
  <c r="BR96" i="2" s="1"/>
  <c r="BP97" i="2"/>
  <c r="BR97" i="2" s="1"/>
  <c r="BP98" i="2"/>
  <c r="BR98" i="2" s="1"/>
  <c r="BP99" i="2"/>
  <c r="BR99" i="2" s="1"/>
  <c r="BP100" i="2"/>
  <c r="BR100" i="2" s="1"/>
  <c r="BP101" i="2"/>
  <c r="BR101" i="2" s="1"/>
  <c r="BP102" i="2"/>
  <c r="BR102" i="2" s="1"/>
  <c r="BP103" i="2"/>
  <c r="BR103" i="2" s="1"/>
  <c r="BP104" i="2"/>
  <c r="BR104" i="2" s="1"/>
  <c r="BP105" i="2"/>
  <c r="BR105" i="2" s="1"/>
  <c r="BP106" i="2"/>
  <c r="BR106" i="2" s="1"/>
  <c r="BP107" i="2"/>
  <c r="BR107" i="2" s="1"/>
  <c r="BP108" i="2"/>
  <c r="BR108" i="2" s="1"/>
  <c r="BP109" i="2"/>
  <c r="BR109" i="2" s="1"/>
  <c r="BP110" i="2"/>
  <c r="BR110" i="2" s="1"/>
  <c r="BP111" i="2"/>
  <c r="BR111" i="2"/>
  <c r="BP112" i="2"/>
  <c r="BR112" i="2" s="1"/>
  <c r="BP113" i="2"/>
  <c r="BR113" i="2" s="1"/>
  <c r="BP114" i="2"/>
  <c r="BR114" i="2" s="1"/>
  <c r="BP115" i="2"/>
  <c r="BR115" i="2" s="1"/>
  <c r="BP116" i="2"/>
  <c r="BR116" i="2" s="1"/>
  <c r="BP117" i="2"/>
  <c r="BR117" i="2" s="1"/>
  <c r="BP118" i="2"/>
  <c r="BR118" i="2" s="1"/>
  <c r="BP119" i="2"/>
  <c r="BR119" i="2" s="1"/>
  <c r="BP120" i="2"/>
  <c r="BR120" i="2" s="1"/>
  <c r="BP121" i="2"/>
  <c r="BR121" i="2" s="1"/>
  <c r="BP122" i="2"/>
  <c r="BR122" i="2" s="1"/>
  <c r="BP123" i="2"/>
  <c r="BR123" i="2" s="1"/>
  <c r="BP124" i="2"/>
  <c r="BR124" i="2" s="1"/>
  <c r="BP125" i="2"/>
  <c r="BR125" i="2" s="1"/>
  <c r="BP126" i="2"/>
  <c r="BR126" i="2" s="1"/>
  <c r="BP127" i="2"/>
  <c r="BR127" i="2" s="1"/>
  <c r="BP128" i="2"/>
  <c r="BR128" i="2" s="1"/>
  <c r="BP129" i="2"/>
  <c r="BR129" i="2" s="1"/>
  <c r="BP130" i="2"/>
  <c r="BR130" i="2" s="1"/>
  <c r="BP131" i="2"/>
  <c r="BR131" i="2" s="1"/>
  <c r="BP132" i="2"/>
  <c r="BR132" i="2" s="1"/>
  <c r="BP133" i="2"/>
  <c r="BR133" i="2" s="1"/>
  <c r="BP134" i="2"/>
  <c r="BR134" i="2" s="1"/>
  <c r="BP135" i="2"/>
  <c r="BR135" i="2" s="1"/>
  <c r="BP136" i="2"/>
  <c r="BR136" i="2" s="1"/>
  <c r="BP137" i="2"/>
  <c r="BR137" i="2" s="1"/>
  <c r="BP138" i="2"/>
  <c r="BR138" i="2" s="1"/>
  <c r="BP139" i="2"/>
  <c r="BR139" i="2" s="1"/>
  <c r="BP140" i="2"/>
  <c r="BR140" i="2" s="1"/>
  <c r="BP141" i="2"/>
  <c r="BR141" i="2" s="1"/>
  <c r="BP142" i="2"/>
  <c r="BR142" i="2" s="1"/>
  <c r="BP143" i="2"/>
  <c r="BR143" i="2" s="1"/>
  <c r="BP144" i="2"/>
  <c r="BR144" i="2" s="1"/>
  <c r="BP145" i="2"/>
  <c r="BR145" i="2" s="1"/>
  <c r="BP146" i="2"/>
  <c r="BR146" i="2" s="1"/>
  <c r="BP147" i="2"/>
  <c r="BR147" i="2" s="1"/>
  <c r="BP148" i="2"/>
  <c r="BR148" i="2" s="1"/>
  <c r="BP149" i="2"/>
  <c r="BR149" i="2" s="1"/>
  <c r="BP150" i="2"/>
  <c r="BR150" i="2" s="1"/>
  <c r="BP151" i="2"/>
  <c r="BR151" i="2" s="1"/>
  <c r="BP152" i="2"/>
  <c r="BR152" i="2" s="1"/>
  <c r="BP153" i="2"/>
  <c r="BR153" i="2" s="1"/>
  <c r="BP154" i="2"/>
  <c r="BR154" i="2" s="1"/>
  <c r="BP155" i="2"/>
  <c r="BR155" i="2" s="1"/>
  <c r="BP156" i="2"/>
  <c r="BR156" i="2" s="1"/>
  <c r="BP157" i="2"/>
  <c r="BR157" i="2" s="1"/>
  <c r="BP158" i="2"/>
  <c r="BR158" i="2" s="1"/>
  <c r="BP159" i="2"/>
  <c r="BR159" i="2" s="1"/>
  <c r="BP160" i="2"/>
  <c r="BR160" i="2" s="1"/>
  <c r="BP161" i="2"/>
  <c r="BR161" i="2" s="1"/>
  <c r="BP162" i="2"/>
  <c r="BR162" i="2" s="1"/>
  <c r="BP163" i="2"/>
  <c r="BR163" i="2" s="1"/>
  <c r="BP164" i="2"/>
  <c r="BR164" i="2" s="1"/>
  <c r="BP165" i="2"/>
  <c r="BR165" i="2" s="1"/>
  <c r="BP166" i="2"/>
  <c r="BR166" i="2" s="1"/>
  <c r="BP167" i="2"/>
  <c r="BR167" i="2" s="1"/>
  <c r="BP168" i="2"/>
  <c r="BR168" i="2" s="1"/>
  <c r="BP169" i="2"/>
  <c r="BR169" i="2" s="1"/>
  <c r="BP170" i="2"/>
  <c r="BR170" i="2" s="1"/>
  <c r="BP171" i="2"/>
  <c r="BR171" i="2" s="1"/>
  <c r="BP172" i="2"/>
  <c r="BR172" i="2" s="1"/>
  <c r="BP173" i="2"/>
  <c r="BR173" i="2" s="1"/>
  <c r="BP174" i="2"/>
  <c r="BR174" i="2" s="1"/>
  <c r="BP175" i="2"/>
  <c r="BR175" i="2" s="1"/>
  <c r="BP176" i="2"/>
  <c r="BR176" i="2" s="1"/>
  <c r="BP177" i="2"/>
  <c r="BR177" i="2" s="1"/>
  <c r="BP178" i="2"/>
  <c r="BR178" i="2" s="1"/>
  <c r="BP179" i="2"/>
  <c r="BR179" i="2" s="1"/>
  <c r="BP180" i="2"/>
  <c r="BR180" i="2" s="1"/>
  <c r="BP181" i="2"/>
  <c r="BR181" i="2" s="1"/>
  <c r="BP182" i="2"/>
  <c r="BR182" i="2" s="1"/>
  <c r="BP183" i="2"/>
  <c r="BR183" i="2" s="1"/>
  <c r="BP184" i="2"/>
  <c r="BR184" i="2" s="1"/>
  <c r="BP185" i="2"/>
  <c r="BR185" i="2" s="1"/>
  <c r="BP186" i="2"/>
  <c r="BR186" i="2" s="1"/>
  <c r="BP187" i="2"/>
  <c r="BR187" i="2" s="1"/>
  <c r="BP188" i="2"/>
  <c r="BR188" i="2" s="1"/>
  <c r="BP189" i="2"/>
  <c r="BR189" i="2" s="1"/>
  <c r="BP190" i="2"/>
  <c r="BR190" i="2" s="1"/>
  <c r="BP191" i="2"/>
  <c r="BR191" i="2" s="1"/>
  <c r="BP192" i="2"/>
  <c r="BR192" i="2" s="1"/>
  <c r="BP193" i="2"/>
  <c r="BR193" i="2" s="1"/>
  <c r="BP194" i="2"/>
  <c r="BR194" i="2" s="1"/>
  <c r="BP195" i="2"/>
  <c r="BR195" i="2" s="1"/>
  <c r="BP196" i="2"/>
  <c r="BR196" i="2" s="1"/>
  <c r="BP197" i="2"/>
  <c r="BR197" i="2" s="1"/>
  <c r="BP198" i="2"/>
  <c r="BR198" i="2" s="1"/>
  <c r="BP199" i="2"/>
  <c r="BR199" i="2" s="1"/>
  <c r="BP200" i="2"/>
  <c r="BR200" i="2" s="1"/>
  <c r="BP201" i="2"/>
  <c r="BR201" i="2" s="1"/>
  <c r="BP202" i="2"/>
  <c r="BR202" i="2"/>
  <c r="BP203" i="2"/>
  <c r="BR203" i="2" s="1"/>
  <c r="BP204" i="2"/>
  <c r="BR204" i="2" s="1"/>
  <c r="BP205" i="2"/>
  <c r="BR205" i="2"/>
  <c r="BP206" i="2"/>
  <c r="BR206" i="2" s="1"/>
  <c r="BP207" i="2"/>
  <c r="BR207" i="2" s="1"/>
  <c r="BP208" i="2"/>
  <c r="BR208" i="2" s="1"/>
  <c r="BP209" i="2"/>
  <c r="BR209" i="2" s="1"/>
  <c r="BP210" i="2"/>
  <c r="BR210" i="2" s="1"/>
  <c r="BP211" i="2"/>
  <c r="BR211" i="2" s="1"/>
  <c r="BP212" i="2"/>
  <c r="BR212" i="2" s="1"/>
  <c r="BP213" i="2"/>
  <c r="BR213" i="2" s="1"/>
  <c r="BP214" i="2"/>
  <c r="BP215" i="2"/>
  <c r="BR215" i="2" s="1"/>
  <c r="BP216" i="2"/>
  <c r="BR216" i="2" s="1"/>
  <c r="BP217" i="2"/>
  <c r="BR217" i="2" s="1"/>
  <c r="BP218" i="2"/>
  <c r="BR218" i="2" s="1"/>
  <c r="BP219" i="2"/>
  <c r="BR219" i="2" s="1"/>
  <c r="BP220" i="2"/>
  <c r="BR220" i="2" s="1"/>
  <c r="BP221" i="2"/>
  <c r="BR221" i="2" s="1"/>
  <c r="BP222" i="2"/>
  <c r="BR222" i="2" s="1"/>
  <c r="BP223" i="2"/>
  <c r="BR223" i="2" s="1"/>
  <c r="BP224" i="2"/>
  <c r="BR224" i="2" s="1"/>
  <c r="BP225" i="2"/>
  <c r="BR225" i="2" s="1"/>
  <c r="BP226" i="2"/>
  <c r="BR226" i="2" s="1"/>
  <c r="BP227" i="2"/>
  <c r="BR227" i="2" s="1"/>
  <c r="BP228" i="2"/>
  <c r="BR228" i="2" s="1"/>
  <c r="BP229" i="2"/>
  <c r="BR229" i="2" s="1"/>
  <c r="BP230" i="2"/>
  <c r="BR230" i="2" s="1"/>
  <c r="BP231" i="2"/>
  <c r="BR231" i="2" s="1"/>
  <c r="BP232" i="2"/>
  <c r="BR232" i="2" s="1"/>
  <c r="BP233" i="2"/>
  <c r="BR233" i="2" s="1"/>
  <c r="BP234" i="2"/>
  <c r="BR234" i="2" s="1"/>
  <c r="BP235" i="2"/>
  <c r="BR235" i="2" s="1"/>
  <c r="BP236" i="2"/>
  <c r="BR236" i="2" s="1"/>
  <c r="BP237" i="2"/>
  <c r="BR237" i="2" s="1"/>
  <c r="BP238" i="2"/>
  <c r="BR238" i="2" s="1"/>
  <c r="BP239" i="2"/>
  <c r="BR239" i="2" s="1"/>
  <c r="BP240" i="2"/>
  <c r="BP241" i="2"/>
  <c r="BR241" i="2" s="1"/>
  <c r="BP242" i="2"/>
  <c r="BR242" i="2" s="1"/>
  <c r="BP243" i="2"/>
  <c r="BR243" i="2" s="1"/>
  <c r="BP244" i="2"/>
  <c r="BR244" i="2" s="1"/>
  <c r="BP245" i="2"/>
  <c r="BR245" i="2" s="1"/>
  <c r="BP246" i="2"/>
  <c r="BR246" i="2" s="1"/>
  <c r="BP247" i="2"/>
  <c r="BR247" i="2" s="1"/>
  <c r="BP248" i="2"/>
  <c r="BR248" i="2" s="1"/>
  <c r="BP249" i="2"/>
  <c r="BR249" i="2" s="1"/>
  <c r="BP250" i="2"/>
  <c r="BR250" i="2" s="1"/>
  <c r="BP251" i="2"/>
  <c r="BR251" i="2" s="1"/>
  <c r="BP252" i="2"/>
  <c r="BR252" i="2" s="1"/>
  <c r="BP253" i="2"/>
  <c r="BR253" i="2" s="1"/>
  <c r="BP254" i="2"/>
  <c r="BR254" i="2" s="1"/>
  <c r="BP255" i="2"/>
  <c r="BR255" i="2" s="1"/>
  <c r="BP256" i="2"/>
  <c r="BR256" i="2" s="1"/>
  <c r="BP257" i="2"/>
  <c r="BR257" i="2" s="1"/>
  <c r="BP258" i="2"/>
  <c r="BR258" i="2" s="1"/>
  <c r="BP259" i="2"/>
  <c r="BR259" i="2" s="1"/>
  <c r="BP260" i="2"/>
  <c r="BR260" i="2" s="1"/>
  <c r="BP261" i="2"/>
  <c r="BR261" i="2" s="1"/>
  <c r="BP262" i="2"/>
  <c r="BR262" i="2" s="1"/>
  <c r="BP263" i="2"/>
  <c r="BR263" i="2" s="1"/>
  <c r="BP264" i="2"/>
  <c r="BR264" i="2" s="1"/>
  <c r="BP265" i="2"/>
  <c r="BR265" i="2" s="1"/>
  <c r="BP266" i="2"/>
  <c r="BR266" i="2" s="1"/>
  <c r="BP267" i="2"/>
  <c r="BR267" i="2" s="1"/>
  <c r="BP268" i="2"/>
  <c r="BR268" i="2" s="1"/>
  <c r="BP269" i="2"/>
  <c r="BR269" i="2" s="1"/>
  <c r="BP270" i="2"/>
  <c r="BR270" i="2" s="1"/>
  <c r="BP271" i="2"/>
  <c r="BR271" i="2" s="1"/>
  <c r="BP272" i="2"/>
  <c r="BR272" i="2" s="1"/>
  <c r="BP273" i="2"/>
  <c r="BR273" i="2" s="1"/>
  <c r="BP274" i="2"/>
  <c r="BR274" i="2" s="1"/>
  <c r="BP275" i="2"/>
  <c r="BR275" i="2" s="1"/>
  <c r="BP276" i="2"/>
  <c r="BR276" i="2" s="1"/>
  <c r="BP277" i="2"/>
  <c r="BR277" i="2" s="1"/>
  <c r="BP278" i="2"/>
  <c r="BR278" i="2" s="1"/>
  <c r="BP279" i="2"/>
  <c r="BR279" i="2" s="1"/>
  <c r="BP280" i="2"/>
  <c r="BR280" i="2" s="1"/>
  <c r="BP281" i="2"/>
  <c r="BR281" i="2" s="1"/>
  <c r="BP282" i="2"/>
  <c r="BR282" i="2" s="1"/>
  <c r="BP283" i="2"/>
  <c r="BR283" i="2" s="1"/>
  <c r="BP284" i="2"/>
  <c r="BR284" i="2" s="1"/>
  <c r="BP285" i="2"/>
  <c r="BR285" i="2" s="1"/>
  <c r="BP286" i="2"/>
  <c r="BR286" i="2" s="1"/>
  <c r="BP287" i="2"/>
  <c r="BR287" i="2" s="1"/>
  <c r="BP288" i="2"/>
  <c r="BR288" i="2" s="1"/>
  <c r="BP289" i="2"/>
  <c r="BR289" i="2" s="1"/>
  <c r="BP290" i="2"/>
  <c r="BR290" i="2" s="1"/>
  <c r="BP291" i="2"/>
  <c r="BR291" i="2" s="1"/>
  <c r="BP292" i="2"/>
  <c r="BR292" i="2" s="1"/>
  <c r="BP293" i="2"/>
  <c r="BR293" i="2" s="1"/>
  <c r="BP294" i="2"/>
  <c r="BR294" i="2" s="1"/>
  <c r="BP295" i="2"/>
  <c r="BR295" i="2" s="1"/>
  <c r="BP296" i="2"/>
  <c r="BR296" i="2" s="1"/>
  <c r="BP297" i="2"/>
  <c r="BR297" i="2" s="1"/>
  <c r="BP298" i="2"/>
  <c r="BR298" i="2" s="1"/>
  <c r="BP299" i="2"/>
  <c r="BR299" i="2" s="1"/>
  <c r="BP300" i="2"/>
  <c r="BR300" i="2" s="1"/>
  <c r="BP301" i="2"/>
  <c r="BR301" i="2" s="1"/>
  <c r="BP302" i="2"/>
  <c r="BR302" i="2" s="1"/>
  <c r="BP303" i="2"/>
  <c r="BR303" i="2" s="1"/>
  <c r="BP304" i="2"/>
  <c r="BR304" i="2" s="1"/>
  <c r="BP305" i="2"/>
  <c r="BR305" i="2" s="1"/>
  <c r="BP306" i="2"/>
  <c r="BR306" i="2" s="1"/>
  <c r="BP307" i="2"/>
  <c r="BR307" i="2" s="1"/>
  <c r="BP308" i="2"/>
  <c r="BR308" i="2" s="1"/>
  <c r="BP309" i="2"/>
  <c r="BR309" i="2" s="1"/>
  <c r="BP310" i="2"/>
  <c r="BR310" i="2" s="1"/>
  <c r="BP311" i="2"/>
  <c r="BR311" i="2" s="1"/>
  <c r="BP312" i="2"/>
  <c r="BR312" i="2" s="1"/>
  <c r="BP313" i="2"/>
  <c r="BR313" i="2" s="1"/>
  <c r="BP314" i="2"/>
  <c r="BR314" i="2" s="1"/>
  <c r="BP315" i="2"/>
  <c r="BR315" i="2" s="1"/>
  <c r="BP316" i="2"/>
  <c r="BR316" i="2" s="1"/>
  <c r="BP317" i="2"/>
  <c r="BR317" i="2" s="1"/>
  <c r="BP318" i="2"/>
  <c r="BR318" i="2" s="1"/>
  <c r="BP319" i="2"/>
  <c r="BR319" i="2" s="1"/>
  <c r="BP320" i="2"/>
  <c r="BR320" i="2" s="1"/>
  <c r="BP321" i="2"/>
  <c r="BR321" i="2" s="1"/>
  <c r="BP322" i="2"/>
  <c r="BR322" i="2" s="1"/>
  <c r="BP323" i="2"/>
  <c r="BR323" i="2" s="1"/>
  <c r="BP324" i="2"/>
  <c r="BR324" i="2" s="1"/>
  <c r="BP325" i="2"/>
  <c r="BR325" i="2" s="1"/>
  <c r="BP326" i="2"/>
  <c r="BR326" i="2" s="1"/>
  <c r="BP327" i="2"/>
  <c r="BR327" i="2" s="1"/>
  <c r="BP328" i="2"/>
  <c r="BR328" i="2" s="1"/>
  <c r="BP329" i="2"/>
  <c r="BR329" i="2" s="1"/>
  <c r="BP330" i="2"/>
  <c r="BR330" i="2" s="1"/>
  <c r="BP331" i="2"/>
  <c r="BR331" i="2" s="1"/>
  <c r="BP6" i="2"/>
  <c r="BR6" i="2" s="1"/>
  <c r="BX359" i="2"/>
  <c r="BX358" i="2"/>
  <c r="BX357" i="2"/>
  <c r="BX356" i="2"/>
  <c r="BX355" i="2"/>
  <c r="BX354" i="2"/>
  <c r="BX353" i="2"/>
  <c r="BX352" i="2"/>
  <c r="BX351" i="2"/>
  <c r="BX350" i="2"/>
  <c r="BX349" i="2"/>
  <c r="BX348" i="2"/>
  <c r="BX347" i="2"/>
  <c r="BX346" i="2"/>
  <c r="BX345" i="2"/>
  <c r="BX344" i="2"/>
  <c r="BX343" i="2"/>
  <c r="BX342" i="2"/>
  <c r="BX341" i="2"/>
  <c r="BX340" i="2"/>
  <c r="BX339" i="2"/>
  <c r="BX338" i="2"/>
  <c r="BX337" i="2"/>
  <c r="BX336" i="2"/>
  <c r="BX335" i="2"/>
  <c r="BX334" i="2"/>
  <c r="BX333" i="2"/>
  <c r="BX7" i="2"/>
  <c r="BX8" i="2"/>
  <c r="BX9" i="2"/>
  <c r="BX10" i="2"/>
  <c r="BX11" i="2"/>
  <c r="BX12" i="2"/>
  <c r="BX13" i="2"/>
  <c r="BX14" i="2"/>
  <c r="BX15" i="2"/>
  <c r="BX16" i="2"/>
  <c r="BX17" i="2"/>
  <c r="BX18" i="2"/>
  <c r="BX19" i="2"/>
  <c r="BX20" i="2"/>
  <c r="BX21" i="2"/>
  <c r="BX22" i="2"/>
  <c r="BX23" i="2"/>
  <c r="BX24" i="2"/>
  <c r="BX25" i="2"/>
  <c r="BX26" i="2"/>
  <c r="BX27" i="2"/>
  <c r="BX28" i="2"/>
  <c r="BX29" i="2"/>
  <c r="BX30" i="2"/>
  <c r="BX31" i="2"/>
  <c r="BX32" i="2"/>
  <c r="BX34" i="2"/>
  <c r="BX35" i="2"/>
  <c r="BX36" i="2"/>
  <c r="BX37" i="2"/>
  <c r="BX38" i="2"/>
  <c r="BX39" i="2"/>
  <c r="BX40" i="2"/>
  <c r="BX41" i="2"/>
  <c r="BX42" i="2"/>
  <c r="BX43" i="2"/>
  <c r="BX44" i="2"/>
  <c r="BX45" i="2"/>
  <c r="BX46" i="2"/>
  <c r="BX47" i="2"/>
  <c r="BX48" i="2"/>
  <c r="BX49" i="2"/>
  <c r="BX50" i="2"/>
  <c r="BX51" i="2"/>
  <c r="BX52" i="2"/>
  <c r="BX53" i="2"/>
  <c r="BX54" i="2"/>
  <c r="BX55" i="2"/>
  <c r="BX56" i="2"/>
  <c r="BX57" i="2"/>
  <c r="BX58" i="2"/>
  <c r="BX59" i="2"/>
  <c r="BX60" i="2"/>
  <c r="BX61" i="2"/>
  <c r="BX62" i="2"/>
  <c r="BX63" i="2"/>
  <c r="BX64" i="2"/>
  <c r="BX65" i="2"/>
  <c r="BX66" i="2"/>
  <c r="BX67" i="2"/>
  <c r="BX68" i="2"/>
  <c r="BX69" i="2"/>
  <c r="BX70" i="2"/>
  <c r="BX71" i="2"/>
  <c r="BX72" i="2"/>
  <c r="BX73" i="2"/>
  <c r="BX74" i="2"/>
  <c r="BX75" i="2"/>
  <c r="BX76" i="2"/>
  <c r="BX77" i="2"/>
  <c r="BX78" i="2"/>
  <c r="BX79" i="2"/>
  <c r="BX80" i="2"/>
  <c r="BX81" i="2"/>
  <c r="BX82" i="2"/>
  <c r="BX83" i="2"/>
  <c r="BX84" i="2"/>
  <c r="BX85" i="2"/>
  <c r="BX86" i="2"/>
  <c r="BX87" i="2"/>
  <c r="BX88" i="2"/>
  <c r="BX89" i="2"/>
  <c r="BX90" i="2"/>
  <c r="BX91" i="2"/>
  <c r="BX92" i="2"/>
  <c r="BX93" i="2"/>
  <c r="BX94" i="2"/>
  <c r="BX95" i="2"/>
  <c r="BX96" i="2"/>
  <c r="BX97" i="2"/>
  <c r="BX98" i="2"/>
  <c r="BX99" i="2"/>
  <c r="BX100" i="2"/>
  <c r="BX101" i="2"/>
  <c r="BX102" i="2"/>
  <c r="BX103" i="2"/>
  <c r="BX104" i="2"/>
  <c r="BX105" i="2"/>
  <c r="BX106" i="2"/>
  <c r="BX107" i="2"/>
  <c r="BX108" i="2"/>
  <c r="BX109" i="2"/>
  <c r="BX110" i="2"/>
  <c r="BX111" i="2"/>
  <c r="BX112" i="2"/>
  <c r="BX113" i="2"/>
  <c r="BX114" i="2"/>
  <c r="BX115" i="2"/>
  <c r="BX116" i="2"/>
  <c r="BX117" i="2"/>
  <c r="BX118" i="2"/>
  <c r="BX119" i="2"/>
  <c r="BX120" i="2"/>
  <c r="BX121" i="2"/>
  <c r="BX122" i="2"/>
  <c r="BX123" i="2"/>
  <c r="BX124" i="2"/>
  <c r="BX125" i="2"/>
  <c r="BX126" i="2"/>
  <c r="BX127" i="2"/>
  <c r="BX128" i="2"/>
  <c r="BX129" i="2"/>
  <c r="BX130" i="2"/>
  <c r="BX131" i="2"/>
  <c r="BX132" i="2"/>
  <c r="BX133" i="2"/>
  <c r="BX134" i="2"/>
  <c r="BX135" i="2"/>
  <c r="BX136" i="2"/>
  <c r="BX137" i="2"/>
  <c r="BX138" i="2"/>
  <c r="BX139" i="2"/>
  <c r="BX140" i="2"/>
  <c r="BX141" i="2"/>
  <c r="BX142" i="2"/>
  <c r="BX143" i="2"/>
  <c r="BX144" i="2"/>
  <c r="BX145" i="2"/>
  <c r="BX146" i="2"/>
  <c r="BX147" i="2"/>
  <c r="BX148" i="2"/>
  <c r="BX149" i="2"/>
  <c r="BX150" i="2"/>
  <c r="BX151" i="2"/>
  <c r="BX152" i="2"/>
  <c r="BX153" i="2"/>
  <c r="BX154" i="2"/>
  <c r="BX155" i="2"/>
  <c r="BX156" i="2"/>
  <c r="BX157" i="2"/>
  <c r="BX158" i="2"/>
  <c r="BX159" i="2"/>
  <c r="BX160" i="2"/>
  <c r="BX161" i="2"/>
  <c r="BX162" i="2"/>
  <c r="BX163" i="2"/>
  <c r="BX164" i="2"/>
  <c r="BX165" i="2"/>
  <c r="BX166" i="2"/>
  <c r="BX167" i="2"/>
  <c r="BX168" i="2"/>
  <c r="BX169" i="2"/>
  <c r="BX170" i="2"/>
  <c r="BX171" i="2"/>
  <c r="BX172" i="2"/>
  <c r="BX173" i="2"/>
  <c r="BX174" i="2"/>
  <c r="BX175" i="2"/>
  <c r="BX176" i="2"/>
  <c r="BX177" i="2"/>
  <c r="BX178" i="2"/>
  <c r="BX179" i="2"/>
  <c r="BX180" i="2"/>
  <c r="BX181" i="2"/>
  <c r="BX182" i="2"/>
  <c r="BX183" i="2"/>
  <c r="BX184" i="2"/>
  <c r="BX185" i="2"/>
  <c r="BX186" i="2"/>
  <c r="BX187" i="2"/>
  <c r="BX188" i="2"/>
  <c r="BX189" i="2"/>
  <c r="BX190" i="2"/>
  <c r="BX191" i="2"/>
  <c r="BX192" i="2"/>
  <c r="BX193" i="2"/>
  <c r="BX194" i="2"/>
  <c r="BX195" i="2"/>
  <c r="BX196" i="2"/>
  <c r="BX197" i="2"/>
  <c r="BX198" i="2"/>
  <c r="BX199" i="2"/>
  <c r="BX200" i="2"/>
  <c r="BX201" i="2"/>
  <c r="BX202" i="2"/>
  <c r="BX203" i="2"/>
  <c r="BX204" i="2"/>
  <c r="BX205" i="2"/>
  <c r="BX206" i="2"/>
  <c r="BX207" i="2"/>
  <c r="BX208" i="2"/>
  <c r="BX209" i="2"/>
  <c r="BX210" i="2"/>
  <c r="BX211" i="2"/>
  <c r="BX212" i="2"/>
  <c r="BX213" i="2"/>
  <c r="BX214" i="2"/>
  <c r="BX215" i="2"/>
  <c r="BX216" i="2"/>
  <c r="BX217" i="2"/>
  <c r="BX218" i="2"/>
  <c r="BX219" i="2"/>
  <c r="BX220" i="2"/>
  <c r="BX221" i="2"/>
  <c r="BX222" i="2"/>
  <c r="BX223" i="2"/>
  <c r="BX224" i="2"/>
  <c r="BX225" i="2"/>
  <c r="BX226" i="2"/>
  <c r="BX227" i="2"/>
  <c r="BX228" i="2"/>
  <c r="BX229" i="2"/>
  <c r="BX230" i="2"/>
  <c r="BX231" i="2"/>
  <c r="BX232" i="2"/>
  <c r="BX233" i="2"/>
  <c r="BX234" i="2"/>
  <c r="BX235" i="2"/>
  <c r="BX236" i="2"/>
  <c r="BX237" i="2"/>
  <c r="BX238" i="2"/>
  <c r="BX239" i="2"/>
  <c r="BX240" i="2"/>
  <c r="BX241" i="2"/>
  <c r="BX242" i="2"/>
  <c r="BX243" i="2"/>
  <c r="BX244" i="2"/>
  <c r="BX245" i="2"/>
  <c r="BX246" i="2"/>
  <c r="BX247" i="2"/>
  <c r="BX248" i="2"/>
  <c r="BX249" i="2"/>
  <c r="BX250" i="2"/>
  <c r="BX251" i="2"/>
  <c r="BX252" i="2"/>
  <c r="BX253" i="2"/>
  <c r="BX254" i="2"/>
  <c r="BX255" i="2"/>
  <c r="BX256" i="2"/>
  <c r="BX257" i="2"/>
  <c r="BX258" i="2"/>
  <c r="BX259" i="2"/>
  <c r="BX260" i="2"/>
  <c r="BX261" i="2"/>
  <c r="BX262" i="2"/>
  <c r="BX263" i="2"/>
  <c r="BX264" i="2"/>
  <c r="BX265" i="2"/>
  <c r="BX266" i="2"/>
  <c r="BX267" i="2"/>
  <c r="BX268" i="2"/>
  <c r="BX269" i="2"/>
  <c r="BX270" i="2"/>
  <c r="BX271" i="2"/>
  <c r="BX272" i="2"/>
  <c r="BX273" i="2"/>
  <c r="BX274" i="2"/>
  <c r="BX275" i="2"/>
  <c r="BX276" i="2"/>
  <c r="BX277" i="2"/>
  <c r="BX278" i="2"/>
  <c r="BX279" i="2"/>
  <c r="BX280" i="2"/>
  <c r="BX281" i="2"/>
  <c r="BX282" i="2"/>
  <c r="BX283" i="2"/>
  <c r="BX284" i="2"/>
  <c r="BX285" i="2"/>
  <c r="BX286" i="2"/>
  <c r="BX287" i="2"/>
  <c r="BX288" i="2"/>
  <c r="BX289" i="2"/>
  <c r="BX290" i="2"/>
  <c r="BX291" i="2"/>
  <c r="BX292" i="2"/>
  <c r="BX293" i="2"/>
  <c r="BX294" i="2"/>
  <c r="BX295" i="2"/>
  <c r="BX296" i="2"/>
  <c r="BX297" i="2"/>
  <c r="BX298" i="2"/>
  <c r="BX299" i="2"/>
  <c r="BX300" i="2"/>
  <c r="BX301" i="2"/>
  <c r="BX302" i="2"/>
  <c r="BX303" i="2"/>
  <c r="BX304" i="2"/>
  <c r="BX305" i="2"/>
  <c r="BX306" i="2"/>
  <c r="BX307" i="2"/>
  <c r="BX308" i="2"/>
  <c r="BX309" i="2"/>
  <c r="BX310" i="2"/>
  <c r="BX311" i="2"/>
  <c r="BX312" i="2"/>
  <c r="BX313" i="2"/>
  <c r="BX314" i="2"/>
  <c r="BX315" i="2"/>
  <c r="BX316" i="2"/>
  <c r="BX317" i="2"/>
  <c r="BX318" i="2"/>
  <c r="BX319" i="2"/>
  <c r="BX320" i="2"/>
  <c r="BX321" i="2"/>
  <c r="BX322" i="2"/>
  <c r="BX323" i="2"/>
  <c r="BX324" i="2"/>
  <c r="BX325" i="2"/>
  <c r="BX326" i="2"/>
  <c r="BX327" i="2"/>
  <c r="BX328" i="2"/>
  <c r="BX329" i="2"/>
  <c r="BX330" i="2"/>
  <c r="BX331" i="2"/>
  <c r="BS334" i="2"/>
  <c r="BS335" i="2"/>
  <c r="BS336" i="2"/>
  <c r="BS337" i="2"/>
  <c r="BS338" i="2"/>
  <c r="BS339" i="2"/>
  <c r="BS340" i="2"/>
  <c r="BS341" i="2"/>
  <c r="BS342" i="2"/>
  <c r="BS343" i="2"/>
  <c r="BS344" i="2"/>
  <c r="BS345" i="2"/>
  <c r="BS346" i="2"/>
  <c r="BS347" i="2"/>
  <c r="BS348" i="2"/>
  <c r="BS349" i="2"/>
  <c r="BS350" i="2"/>
  <c r="BS351" i="2"/>
  <c r="BS352" i="2"/>
  <c r="BS353" i="2"/>
  <c r="BS354" i="2"/>
  <c r="BS355" i="2"/>
  <c r="BS356" i="2"/>
  <c r="BS357" i="2"/>
  <c r="BS358" i="2"/>
  <c r="BS359" i="2"/>
  <c r="BS333" i="2"/>
  <c r="BP361" i="2"/>
  <c r="BS7" i="2"/>
  <c r="BS8" i="2"/>
  <c r="BS9" i="2"/>
  <c r="BS10" i="2"/>
  <c r="BS11" i="2"/>
  <c r="BS12" i="2"/>
  <c r="BS13" i="2"/>
  <c r="BS14" i="2"/>
  <c r="BS15" i="2"/>
  <c r="BS16" i="2"/>
  <c r="BS17" i="2"/>
  <c r="BS18" i="2"/>
  <c r="BS19" i="2"/>
  <c r="BS20" i="2"/>
  <c r="BS21" i="2"/>
  <c r="BS22" i="2"/>
  <c r="BS121"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106" i="2"/>
  <c r="BS107" i="2"/>
  <c r="BS108" i="2"/>
  <c r="BS109" i="2"/>
  <c r="BS110" i="2"/>
  <c r="BS111" i="2"/>
  <c r="BS112" i="2"/>
  <c r="BS113" i="2"/>
  <c r="BS114" i="2"/>
  <c r="BS115" i="2"/>
  <c r="BS116" i="2"/>
  <c r="BS117" i="2"/>
  <c r="BS118" i="2"/>
  <c r="BS119" i="2"/>
  <c r="BS120" i="2"/>
  <c r="BS122" i="2"/>
  <c r="BS123" i="2"/>
  <c r="BS124" i="2"/>
  <c r="BS125" i="2"/>
  <c r="BS126" i="2"/>
  <c r="BS127" i="2"/>
  <c r="BS128" i="2"/>
  <c r="BS129" i="2"/>
  <c r="BS130" i="2"/>
  <c r="BS131" i="2"/>
  <c r="BS132" i="2"/>
  <c r="BS133" i="2"/>
  <c r="BS134" i="2"/>
  <c r="BS135" i="2"/>
  <c r="BS136" i="2"/>
  <c r="BS137" i="2"/>
  <c r="BS138" i="2"/>
  <c r="BS139" i="2"/>
  <c r="BS140" i="2"/>
  <c r="BS141" i="2"/>
  <c r="BS142" i="2"/>
  <c r="BS143" i="2"/>
  <c r="BS144" i="2"/>
  <c r="BS145" i="2"/>
  <c r="BS146" i="2"/>
  <c r="BS147" i="2"/>
  <c r="BS148" i="2"/>
  <c r="BS149" i="2"/>
  <c r="BS150" i="2"/>
  <c r="BS151" i="2"/>
  <c r="BS152" i="2"/>
  <c r="BS153" i="2"/>
  <c r="BS154" i="2"/>
  <c r="BS155" i="2"/>
  <c r="BS156" i="2"/>
  <c r="BS157" i="2"/>
  <c r="BS158" i="2"/>
  <c r="BS159" i="2"/>
  <c r="BS160" i="2"/>
  <c r="BS161" i="2"/>
  <c r="BS162" i="2"/>
  <c r="BS163" i="2"/>
  <c r="BS164" i="2"/>
  <c r="BS165" i="2"/>
  <c r="BS166" i="2"/>
  <c r="BS167" i="2"/>
  <c r="BS168" i="2"/>
  <c r="BS169" i="2"/>
  <c r="BS170" i="2"/>
  <c r="BS171" i="2"/>
  <c r="BS172" i="2"/>
  <c r="BS173" i="2"/>
  <c r="BS174" i="2"/>
  <c r="BS175" i="2"/>
  <c r="BS176" i="2"/>
  <c r="BS177" i="2"/>
  <c r="BS178" i="2"/>
  <c r="BS179" i="2"/>
  <c r="BS180" i="2"/>
  <c r="BS181" i="2"/>
  <c r="BS182" i="2"/>
  <c r="BS183" i="2"/>
  <c r="BS184" i="2"/>
  <c r="BS185" i="2"/>
  <c r="BS186" i="2"/>
  <c r="BS187" i="2"/>
  <c r="BS188" i="2"/>
  <c r="BS189" i="2"/>
  <c r="BS190" i="2"/>
  <c r="BS191" i="2"/>
  <c r="BS192" i="2"/>
  <c r="BS193" i="2"/>
  <c r="BS194" i="2"/>
  <c r="BS195" i="2"/>
  <c r="BS196" i="2"/>
  <c r="BS197" i="2"/>
  <c r="BS198" i="2"/>
  <c r="BS199" i="2"/>
  <c r="BS200" i="2"/>
  <c r="BS201" i="2"/>
  <c r="BS202" i="2"/>
  <c r="BS203" i="2"/>
  <c r="BS204" i="2"/>
  <c r="BS205" i="2"/>
  <c r="BS206" i="2"/>
  <c r="BS207" i="2"/>
  <c r="BS208" i="2"/>
  <c r="BS209" i="2"/>
  <c r="BS210" i="2"/>
  <c r="BS211" i="2"/>
  <c r="BS212" i="2"/>
  <c r="BS213" i="2"/>
  <c r="BS214" i="2"/>
  <c r="BS215" i="2"/>
  <c r="BS216" i="2"/>
  <c r="BS217" i="2"/>
  <c r="BS218" i="2"/>
  <c r="BS219" i="2"/>
  <c r="BS220" i="2"/>
  <c r="BS221" i="2"/>
  <c r="BS222" i="2"/>
  <c r="BS223" i="2"/>
  <c r="BS224" i="2"/>
  <c r="BS225" i="2"/>
  <c r="BS226" i="2"/>
  <c r="BS227" i="2"/>
  <c r="BS228" i="2"/>
  <c r="BS229" i="2"/>
  <c r="BS230" i="2"/>
  <c r="BS231" i="2"/>
  <c r="BS232" i="2"/>
  <c r="BS233" i="2"/>
  <c r="BS234" i="2"/>
  <c r="BS235" i="2"/>
  <c r="BS236" i="2"/>
  <c r="BS237" i="2"/>
  <c r="BS238" i="2"/>
  <c r="BS239" i="2"/>
  <c r="BS240" i="2"/>
  <c r="BS241" i="2"/>
  <c r="BS242" i="2"/>
  <c r="BS243" i="2"/>
  <c r="BS244" i="2"/>
  <c r="BS245" i="2"/>
  <c r="BS246" i="2"/>
  <c r="BS247" i="2"/>
  <c r="BS248" i="2"/>
  <c r="BS249" i="2"/>
  <c r="BS250" i="2"/>
  <c r="BS251" i="2"/>
  <c r="BS252" i="2"/>
  <c r="BS253" i="2"/>
  <c r="BS254" i="2"/>
  <c r="BS255" i="2"/>
  <c r="BS256" i="2"/>
  <c r="BS257" i="2"/>
  <c r="BS258" i="2"/>
  <c r="BS259" i="2"/>
  <c r="BS260" i="2"/>
  <c r="BS261" i="2"/>
  <c r="BS262" i="2"/>
  <c r="BS263" i="2"/>
  <c r="BS264" i="2"/>
  <c r="BS265" i="2"/>
  <c r="BS266" i="2"/>
  <c r="BS267" i="2"/>
  <c r="BS268" i="2"/>
  <c r="BS269" i="2"/>
  <c r="BS270" i="2"/>
  <c r="BS271" i="2"/>
  <c r="BS272" i="2"/>
  <c r="BS273" i="2"/>
  <c r="BS274" i="2"/>
  <c r="BS275" i="2"/>
  <c r="BS276" i="2"/>
  <c r="BS277" i="2"/>
  <c r="BS278" i="2"/>
  <c r="BS279" i="2"/>
  <c r="BS280" i="2"/>
  <c r="BS281" i="2"/>
  <c r="BS282" i="2"/>
  <c r="BS283" i="2"/>
  <c r="BS284" i="2"/>
  <c r="BS285" i="2"/>
  <c r="BS286" i="2"/>
  <c r="BS287" i="2"/>
  <c r="BS288" i="2"/>
  <c r="BS289" i="2"/>
  <c r="BS290" i="2"/>
  <c r="BS291" i="2"/>
  <c r="BS292" i="2"/>
  <c r="BS293" i="2"/>
  <c r="BS294" i="2"/>
  <c r="BS295" i="2"/>
  <c r="BS296" i="2"/>
  <c r="BS297" i="2"/>
  <c r="BS298" i="2"/>
  <c r="BS299" i="2"/>
  <c r="BS300" i="2"/>
  <c r="BS301" i="2"/>
  <c r="BS302" i="2"/>
  <c r="BS303" i="2"/>
  <c r="BS304" i="2"/>
  <c r="BS305" i="2"/>
  <c r="BS306" i="2"/>
  <c r="BS307" i="2"/>
  <c r="BS308" i="2"/>
  <c r="BS309" i="2"/>
  <c r="BS310" i="2"/>
  <c r="BS311" i="2"/>
  <c r="BS312" i="2"/>
  <c r="BS313" i="2"/>
  <c r="BS314" i="2"/>
  <c r="BS315" i="2"/>
  <c r="BS316" i="2"/>
  <c r="BS317" i="2"/>
  <c r="BS318" i="2"/>
  <c r="BS319" i="2"/>
  <c r="BS320" i="2"/>
  <c r="BS321" i="2"/>
  <c r="BS322" i="2"/>
  <c r="BS323" i="2"/>
  <c r="BS324" i="2"/>
  <c r="BS325" i="2"/>
  <c r="BS326" i="2"/>
  <c r="BS327" i="2"/>
  <c r="BS328" i="2"/>
  <c r="BS329" i="2"/>
  <c r="BS330" i="2"/>
  <c r="BS331" i="2"/>
  <c r="BS6" i="2"/>
  <c r="BR333" i="2"/>
  <c r="BQ6" i="2"/>
  <c r="BN6" i="2"/>
  <c r="BN76" i="2"/>
  <c r="BQ76" i="2"/>
  <c r="L15" i="6"/>
  <c r="BK333" i="2"/>
  <c r="BK70" i="2"/>
  <c r="BK94" i="2"/>
  <c r="BK150" i="2"/>
  <c r="BK162" i="2"/>
  <c r="BK168" i="2"/>
  <c r="BK190" i="2"/>
  <c r="BK192" i="2"/>
  <c r="BK220" i="2"/>
  <c r="BK230" i="2"/>
  <c r="BK234" i="2"/>
  <c r="BK244" i="2"/>
  <c r="BK246" i="2"/>
  <c r="BK248" i="2"/>
  <c r="BK256" i="2"/>
  <c r="BK260" i="2"/>
  <c r="BK266" i="2"/>
  <c r="BK270" i="2"/>
  <c r="BK276" i="2"/>
  <c r="BK278" i="2"/>
  <c r="BK286" i="2"/>
  <c r="BK290" i="2"/>
  <c r="BK292" i="2"/>
  <c r="BK300" i="2"/>
  <c r="BK302" i="2"/>
  <c r="BK304" i="2"/>
  <c r="BK306" i="2"/>
  <c r="BK308" i="2"/>
  <c r="BK310" i="2"/>
  <c r="BK312" i="2"/>
  <c r="BK314" i="2"/>
  <c r="BK316" i="2"/>
  <c r="BK318" i="2"/>
  <c r="BK320" i="2"/>
  <c r="BK322" i="2"/>
  <c r="BK324" i="2"/>
  <c r="BK326" i="2"/>
  <c r="BK328" i="2"/>
  <c r="BK330" i="2"/>
  <c r="BI361" i="2"/>
  <c r="BN334" i="2"/>
  <c r="BN335" i="2"/>
  <c r="BN336" i="2"/>
  <c r="BN337" i="2"/>
  <c r="BN338" i="2"/>
  <c r="BN339" i="2"/>
  <c r="BN340" i="2"/>
  <c r="BN341" i="2"/>
  <c r="BN342" i="2"/>
  <c r="BN343" i="2"/>
  <c r="BN344" i="2"/>
  <c r="BN345" i="2"/>
  <c r="BN346" i="2"/>
  <c r="BN347" i="2"/>
  <c r="BN348" i="2"/>
  <c r="BN349" i="2"/>
  <c r="BN350" i="2"/>
  <c r="BN351" i="2"/>
  <c r="BN352" i="2"/>
  <c r="BN353" i="2"/>
  <c r="BN354" i="2"/>
  <c r="BN355" i="2"/>
  <c r="BN356" i="2"/>
  <c r="BN357" i="2"/>
  <c r="BN358" i="2"/>
  <c r="BN359" i="2"/>
  <c r="BN7" i="2"/>
  <c r="BN8" i="2"/>
  <c r="BN9" i="2"/>
  <c r="BN10" i="2"/>
  <c r="BN11" i="2"/>
  <c r="BN12" i="2"/>
  <c r="BN13" i="2"/>
  <c r="BN14" i="2"/>
  <c r="BN15" i="2"/>
  <c r="BN16" i="2"/>
  <c r="BN17" i="2"/>
  <c r="BN18" i="2"/>
  <c r="BN19" i="2"/>
  <c r="BN20" i="2"/>
  <c r="BN21" i="2"/>
  <c r="BN22" i="2"/>
  <c r="BN121" i="2"/>
  <c r="BN23" i="2"/>
  <c r="BN24" i="2"/>
  <c r="BN25" i="2"/>
  <c r="BN26" i="2"/>
  <c r="BN27" i="2"/>
  <c r="BN28" i="2"/>
  <c r="BN29" i="2"/>
  <c r="BN30" i="2"/>
  <c r="BN31" i="2"/>
  <c r="BN32" i="2"/>
  <c r="BN33" i="2"/>
  <c r="BN34" i="2"/>
  <c r="BN35" i="2"/>
  <c r="BN36" i="2"/>
  <c r="BN37" i="2"/>
  <c r="BN38" i="2"/>
  <c r="BN39" i="2"/>
  <c r="BN40" i="2"/>
  <c r="BN41" i="2"/>
  <c r="BN42" i="2"/>
  <c r="BN43" i="2"/>
  <c r="BN44" i="2"/>
  <c r="BN45" i="2"/>
  <c r="BN46" i="2"/>
  <c r="BN47" i="2"/>
  <c r="BN48" i="2"/>
  <c r="BN49" i="2"/>
  <c r="BN50" i="2"/>
  <c r="BN51" i="2"/>
  <c r="BN52" i="2"/>
  <c r="BN53" i="2"/>
  <c r="BN54" i="2"/>
  <c r="BN55" i="2"/>
  <c r="BN56" i="2"/>
  <c r="BN57" i="2"/>
  <c r="BN58" i="2"/>
  <c r="BN59" i="2"/>
  <c r="BN60" i="2"/>
  <c r="BN61" i="2"/>
  <c r="BN62" i="2"/>
  <c r="BN63" i="2"/>
  <c r="BN64" i="2"/>
  <c r="BN65" i="2"/>
  <c r="BN66" i="2"/>
  <c r="BN67" i="2"/>
  <c r="BN68" i="2"/>
  <c r="BN69" i="2"/>
  <c r="BN70" i="2"/>
  <c r="BN71" i="2"/>
  <c r="BN72" i="2"/>
  <c r="BN73" i="2"/>
  <c r="BN74" i="2"/>
  <c r="BN75" i="2"/>
  <c r="BN77" i="2"/>
  <c r="BN78" i="2"/>
  <c r="BN79" i="2"/>
  <c r="BN80" i="2"/>
  <c r="BN81" i="2"/>
  <c r="BN82" i="2"/>
  <c r="BN83" i="2"/>
  <c r="BN84" i="2"/>
  <c r="BN85" i="2"/>
  <c r="BN86" i="2"/>
  <c r="BN87" i="2"/>
  <c r="BN88" i="2"/>
  <c r="BN89" i="2"/>
  <c r="BN90" i="2"/>
  <c r="BN91" i="2"/>
  <c r="BN92" i="2"/>
  <c r="BN93" i="2"/>
  <c r="BN94" i="2"/>
  <c r="BN95" i="2"/>
  <c r="BN96" i="2"/>
  <c r="BN97" i="2"/>
  <c r="BN98" i="2"/>
  <c r="BN99" i="2"/>
  <c r="BN100" i="2"/>
  <c r="BN101" i="2"/>
  <c r="BN102" i="2"/>
  <c r="BN103" i="2"/>
  <c r="BN104" i="2"/>
  <c r="BN105" i="2"/>
  <c r="BN106" i="2"/>
  <c r="BN107" i="2"/>
  <c r="BN108" i="2"/>
  <c r="BN109" i="2"/>
  <c r="BN110" i="2"/>
  <c r="BN111" i="2"/>
  <c r="BN112" i="2"/>
  <c r="BN113" i="2"/>
  <c r="BN114" i="2"/>
  <c r="BN115" i="2"/>
  <c r="BN116" i="2"/>
  <c r="BN117" i="2"/>
  <c r="BN118" i="2"/>
  <c r="BN119" i="2"/>
  <c r="BN120" i="2"/>
  <c r="BN122" i="2"/>
  <c r="BN123" i="2"/>
  <c r="BN124" i="2"/>
  <c r="BN125" i="2"/>
  <c r="BN126" i="2"/>
  <c r="BN127" i="2"/>
  <c r="BN128" i="2"/>
  <c r="BN129" i="2"/>
  <c r="BN130" i="2"/>
  <c r="BN131" i="2"/>
  <c r="BN132" i="2"/>
  <c r="BN133" i="2"/>
  <c r="BN134" i="2"/>
  <c r="BN135" i="2"/>
  <c r="BN136" i="2"/>
  <c r="BN137" i="2"/>
  <c r="BN138" i="2"/>
  <c r="BN139" i="2"/>
  <c r="BN140" i="2"/>
  <c r="BN141" i="2"/>
  <c r="BN142" i="2"/>
  <c r="BN143" i="2"/>
  <c r="BN144" i="2"/>
  <c r="BN145" i="2"/>
  <c r="BN146" i="2"/>
  <c r="BN147" i="2"/>
  <c r="BN148" i="2"/>
  <c r="BN149" i="2"/>
  <c r="BN150" i="2"/>
  <c r="BN151" i="2"/>
  <c r="BN152" i="2"/>
  <c r="BN153" i="2"/>
  <c r="BN154" i="2"/>
  <c r="BN155" i="2"/>
  <c r="BN156" i="2"/>
  <c r="BN157" i="2"/>
  <c r="BN158" i="2"/>
  <c r="BN159" i="2"/>
  <c r="BN160" i="2"/>
  <c r="BN161" i="2"/>
  <c r="BN162" i="2"/>
  <c r="BN163" i="2"/>
  <c r="BN164" i="2"/>
  <c r="BN165" i="2"/>
  <c r="BN166" i="2"/>
  <c r="BN167" i="2"/>
  <c r="BN168" i="2"/>
  <c r="BN169" i="2"/>
  <c r="BN170" i="2"/>
  <c r="BN171" i="2"/>
  <c r="BN172" i="2"/>
  <c r="BN173" i="2"/>
  <c r="BN174" i="2"/>
  <c r="BN175" i="2"/>
  <c r="BN176" i="2"/>
  <c r="BN177" i="2"/>
  <c r="BN178" i="2"/>
  <c r="BN179" i="2"/>
  <c r="BN180" i="2"/>
  <c r="BN181" i="2"/>
  <c r="BN182" i="2"/>
  <c r="BN183" i="2"/>
  <c r="BN184" i="2"/>
  <c r="BN185" i="2"/>
  <c r="BN186" i="2"/>
  <c r="BN187" i="2"/>
  <c r="BN188" i="2"/>
  <c r="BN189" i="2"/>
  <c r="BN190" i="2"/>
  <c r="BN191" i="2"/>
  <c r="BN192" i="2"/>
  <c r="BN193" i="2"/>
  <c r="BN194" i="2"/>
  <c r="BN195" i="2"/>
  <c r="BN196" i="2"/>
  <c r="BN197" i="2"/>
  <c r="BN198" i="2"/>
  <c r="BN199" i="2"/>
  <c r="BN200" i="2"/>
  <c r="BN201" i="2"/>
  <c r="BN202" i="2"/>
  <c r="BN203" i="2"/>
  <c r="BN204" i="2"/>
  <c r="BN205" i="2"/>
  <c r="BN206" i="2"/>
  <c r="BN207" i="2"/>
  <c r="BN208" i="2"/>
  <c r="BN209" i="2"/>
  <c r="BN210" i="2"/>
  <c r="BN211" i="2"/>
  <c r="BN212" i="2"/>
  <c r="BN213" i="2"/>
  <c r="BN214" i="2"/>
  <c r="BN215" i="2"/>
  <c r="BN216" i="2"/>
  <c r="BN217" i="2"/>
  <c r="BN218" i="2"/>
  <c r="BN219" i="2"/>
  <c r="BN220" i="2"/>
  <c r="BN221" i="2"/>
  <c r="BN222" i="2"/>
  <c r="BN223" i="2"/>
  <c r="BN224" i="2"/>
  <c r="BN225" i="2"/>
  <c r="BN226" i="2"/>
  <c r="BN227" i="2"/>
  <c r="BN228" i="2"/>
  <c r="BN229" i="2"/>
  <c r="BN230" i="2"/>
  <c r="BN231" i="2"/>
  <c r="BN232" i="2"/>
  <c r="BN233" i="2"/>
  <c r="BN234" i="2"/>
  <c r="BN235" i="2"/>
  <c r="BN236" i="2"/>
  <c r="BN237" i="2"/>
  <c r="BN238" i="2"/>
  <c r="BN239" i="2"/>
  <c r="BN240" i="2"/>
  <c r="BN241" i="2"/>
  <c r="BN242" i="2"/>
  <c r="BN243" i="2"/>
  <c r="BN244" i="2"/>
  <c r="BN245" i="2"/>
  <c r="BN246" i="2"/>
  <c r="BN247" i="2"/>
  <c r="BN248" i="2"/>
  <c r="BN249" i="2"/>
  <c r="BN250" i="2"/>
  <c r="BN251" i="2"/>
  <c r="BN252" i="2"/>
  <c r="BN253" i="2"/>
  <c r="BN254" i="2"/>
  <c r="BN255" i="2"/>
  <c r="BN256" i="2"/>
  <c r="BN257" i="2"/>
  <c r="BN258" i="2"/>
  <c r="BN259" i="2"/>
  <c r="BN260" i="2"/>
  <c r="BN261" i="2"/>
  <c r="BN262" i="2"/>
  <c r="BN263" i="2"/>
  <c r="BN264" i="2"/>
  <c r="BN265" i="2"/>
  <c r="BN266" i="2"/>
  <c r="BN267" i="2"/>
  <c r="BN268" i="2"/>
  <c r="BN269" i="2"/>
  <c r="BN270" i="2"/>
  <c r="BN271" i="2"/>
  <c r="BN272" i="2"/>
  <c r="BN273" i="2"/>
  <c r="BN274" i="2"/>
  <c r="BN275" i="2"/>
  <c r="BN276" i="2"/>
  <c r="BN277" i="2"/>
  <c r="BN278" i="2"/>
  <c r="BN279" i="2"/>
  <c r="BN280" i="2"/>
  <c r="BN281" i="2"/>
  <c r="BN282" i="2"/>
  <c r="BN283" i="2"/>
  <c r="BN284" i="2"/>
  <c r="BN285" i="2"/>
  <c r="BN286" i="2"/>
  <c r="BN287" i="2"/>
  <c r="BN288" i="2"/>
  <c r="BN289" i="2"/>
  <c r="BN290" i="2"/>
  <c r="BN291" i="2"/>
  <c r="BN292" i="2"/>
  <c r="BN293" i="2"/>
  <c r="BN294" i="2"/>
  <c r="BN295" i="2"/>
  <c r="BN296" i="2"/>
  <c r="BN297" i="2"/>
  <c r="BN298" i="2"/>
  <c r="BN299" i="2"/>
  <c r="BN300" i="2"/>
  <c r="BN301" i="2"/>
  <c r="BN302" i="2"/>
  <c r="BN303" i="2"/>
  <c r="BN304" i="2"/>
  <c r="BN305" i="2"/>
  <c r="BN306" i="2"/>
  <c r="BN307" i="2"/>
  <c r="BN308" i="2"/>
  <c r="BN309" i="2"/>
  <c r="BN310" i="2"/>
  <c r="BN311" i="2"/>
  <c r="BN312" i="2"/>
  <c r="BN313" i="2"/>
  <c r="BN314" i="2"/>
  <c r="BN315" i="2"/>
  <c r="BN316" i="2"/>
  <c r="BN317" i="2"/>
  <c r="BN318" i="2"/>
  <c r="BN319" i="2"/>
  <c r="BN320" i="2"/>
  <c r="BN321" i="2"/>
  <c r="BN322" i="2"/>
  <c r="BN323" i="2"/>
  <c r="BN324" i="2"/>
  <c r="BN325" i="2"/>
  <c r="BN326" i="2"/>
  <c r="BN327" i="2"/>
  <c r="BN328" i="2"/>
  <c r="BN329" i="2"/>
  <c r="BN330" i="2"/>
  <c r="BN331" i="2"/>
  <c r="BQ11" i="2"/>
  <c r="BV331" i="2"/>
  <c r="BW334" i="2"/>
  <c r="BW335" i="2"/>
  <c r="BW336" i="2"/>
  <c r="BW337" i="2"/>
  <c r="BW338" i="2"/>
  <c r="BW339" i="2"/>
  <c r="BW340" i="2"/>
  <c r="BW341" i="2"/>
  <c r="BW342" i="2"/>
  <c r="BW343" i="2"/>
  <c r="BW344" i="2"/>
  <c r="BW345" i="2"/>
  <c r="BW346" i="2"/>
  <c r="BW347" i="2"/>
  <c r="BW348" i="2"/>
  <c r="BW349" i="2"/>
  <c r="BW350" i="2"/>
  <c r="BW351" i="2"/>
  <c r="BW352" i="2"/>
  <c r="BW353" i="2"/>
  <c r="BW354" i="2"/>
  <c r="BW355" i="2"/>
  <c r="BW356" i="2"/>
  <c r="BW357" i="2"/>
  <c r="BW358" i="2"/>
  <c r="BW359" i="2"/>
  <c r="BW33" i="2"/>
  <c r="BW226" i="2"/>
  <c r="BW304" i="2"/>
  <c r="BV6" i="2"/>
  <c r="D13" i="7"/>
  <c r="BR359"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H7" i="6"/>
  <c r="H7" i="7"/>
  <c r="K10" i="6"/>
  <c r="G10" i="6"/>
  <c r="K10" i="7"/>
  <c r="I10" i="7"/>
  <c r="G10" i="7"/>
  <c r="E10" i="7"/>
  <c r="D10" i="7"/>
  <c r="H6" i="6"/>
  <c r="H6" i="7"/>
  <c r="H5" i="6"/>
  <c r="H5" i="7"/>
  <c r="H4" i="7"/>
  <c r="L10" i="7" s="1"/>
  <c r="BM14" i="2"/>
  <c r="BL14" i="2"/>
  <c r="BM6" i="2"/>
  <c r="BL6" i="2"/>
  <c r="BM116" i="2"/>
  <c r="BQ51" i="2"/>
  <c r="BR334" i="2"/>
  <c r="BR335" i="2"/>
  <c r="BR336" i="2"/>
  <c r="BR337" i="2"/>
  <c r="BR338" i="2"/>
  <c r="BR339" i="2"/>
  <c r="BR340" i="2"/>
  <c r="BR341" i="2"/>
  <c r="BR342" i="2"/>
  <c r="BR343" i="2"/>
  <c r="BR344" i="2"/>
  <c r="BR345" i="2"/>
  <c r="BR346" i="2"/>
  <c r="BR347" i="2"/>
  <c r="BR348" i="2"/>
  <c r="BR349" i="2"/>
  <c r="BR350" i="2"/>
  <c r="BR351" i="2"/>
  <c r="BR352" i="2"/>
  <c r="BR353" i="2"/>
  <c r="BR354" i="2"/>
  <c r="BR355" i="2"/>
  <c r="BR356" i="2"/>
  <c r="BR357" i="2"/>
  <c r="BR358" i="2"/>
  <c r="BR214" i="2"/>
  <c r="BR240"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2" i="2"/>
  <c r="BQ53" i="2"/>
  <c r="BQ54" i="2"/>
  <c r="BQ55" i="2"/>
  <c r="BQ56" i="2"/>
  <c r="BQ57" i="2"/>
  <c r="BQ58" i="2"/>
  <c r="BQ59" i="2"/>
  <c r="BQ60" i="2"/>
  <c r="BQ61" i="2"/>
  <c r="BQ62" i="2"/>
  <c r="BQ63" i="2"/>
  <c r="BQ64" i="2"/>
  <c r="BQ65" i="2"/>
  <c r="BQ66" i="2"/>
  <c r="BQ67" i="2"/>
  <c r="BQ68" i="2"/>
  <c r="BQ69" i="2"/>
  <c r="BQ70" i="2"/>
  <c r="BQ71" i="2"/>
  <c r="BQ72" i="2"/>
  <c r="BQ73" i="2"/>
  <c r="BQ74" i="2"/>
  <c r="BQ75"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L116" i="2"/>
  <c r="BM25" i="2"/>
  <c r="BM26" i="2"/>
  <c r="BM27" i="2"/>
  <c r="BM28" i="2"/>
  <c r="BM29" i="2"/>
  <c r="BM30" i="2"/>
  <c r="BM31" i="2"/>
  <c r="BM32" i="2"/>
  <c r="BM33" i="2"/>
  <c r="BM34" i="2"/>
  <c r="BM35" i="2"/>
  <c r="BM36" i="2"/>
  <c r="BM37" i="2"/>
  <c r="BM38" i="2"/>
  <c r="BM39" i="2"/>
  <c r="BM40" i="2"/>
  <c r="BM41" i="2"/>
  <c r="BM42" i="2"/>
  <c r="BM43" i="2"/>
  <c r="BM44" i="2"/>
  <c r="BM45" i="2"/>
  <c r="BM46" i="2"/>
  <c r="BM47" i="2"/>
  <c r="BM48" i="2"/>
  <c r="BM49" i="2"/>
  <c r="BM50" i="2"/>
  <c r="BM51" i="2"/>
  <c r="BM52" i="2"/>
  <c r="BM53" i="2"/>
  <c r="BM54" i="2"/>
  <c r="BM55" i="2"/>
  <c r="BM56" i="2"/>
  <c r="BM57" i="2"/>
  <c r="BM58" i="2"/>
  <c r="BM59" i="2"/>
  <c r="BM60" i="2"/>
  <c r="BM61" i="2"/>
  <c r="BM62" i="2"/>
  <c r="BM63" i="2"/>
  <c r="BM64" i="2"/>
  <c r="BM65" i="2"/>
  <c r="BM66" i="2"/>
  <c r="BM67" i="2"/>
  <c r="BM68" i="2"/>
  <c r="BM69" i="2"/>
  <c r="BM70" i="2"/>
  <c r="BM71" i="2"/>
  <c r="BM72" i="2"/>
  <c r="BM73" i="2"/>
  <c r="BM74" i="2"/>
  <c r="BM75" i="2"/>
  <c r="BM76" i="2"/>
  <c r="BM77" i="2"/>
  <c r="BM78" i="2"/>
  <c r="BM79" i="2"/>
  <c r="BM80" i="2"/>
  <c r="BM81" i="2"/>
  <c r="BM82" i="2"/>
  <c r="BM83" i="2"/>
  <c r="BM84" i="2"/>
  <c r="BM85" i="2"/>
  <c r="BM86" i="2"/>
  <c r="BM87" i="2"/>
  <c r="BM88" i="2"/>
  <c r="BM89" i="2"/>
  <c r="BM90" i="2"/>
  <c r="BM91" i="2"/>
  <c r="BM92" i="2"/>
  <c r="BM93" i="2"/>
  <c r="BM94" i="2"/>
  <c r="BM95" i="2"/>
  <c r="BM96" i="2"/>
  <c r="BM97" i="2"/>
  <c r="BM98" i="2"/>
  <c r="BM99" i="2"/>
  <c r="BM100" i="2"/>
  <c r="BM101" i="2"/>
  <c r="BM102" i="2"/>
  <c r="BM103" i="2"/>
  <c r="BM104" i="2"/>
  <c r="BM105" i="2"/>
  <c r="BM106" i="2"/>
  <c r="BM107" i="2"/>
  <c r="BM108" i="2"/>
  <c r="BM109" i="2"/>
  <c r="BM110" i="2"/>
  <c r="BM111" i="2"/>
  <c r="BM112" i="2"/>
  <c r="BM113" i="2"/>
  <c r="BM114" i="2"/>
  <c r="BM115" i="2"/>
  <c r="BM117" i="2"/>
  <c r="BM118" i="2"/>
  <c r="BM119" i="2"/>
  <c r="BM120" i="2"/>
  <c r="BM121" i="2"/>
  <c r="BM122" i="2"/>
  <c r="BM123" i="2"/>
  <c r="BM124" i="2"/>
  <c r="BM125" i="2"/>
  <c r="BM126" i="2"/>
  <c r="BM127" i="2"/>
  <c r="BM128" i="2"/>
  <c r="BM129" i="2"/>
  <c r="BM130" i="2"/>
  <c r="BM131" i="2"/>
  <c r="BM132" i="2"/>
  <c r="BM133" i="2"/>
  <c r="BM134" i="2"/>
  <c r="BM135" i="2"/>
  <c r="BM136" i="2"/>
  <c r="BM137" i="2"/>
  <c r="BM138" i="2"/>
  <c r="BM139" i="2"/>
  <c r="BM140" i="2"/>
  <c r="BM141" i="2"/>
  <c r="BM142" i="2"/>
  <c r="BM143" i="2"/>
  <c r="BM144" i="2"/>
  <c r="BM145" i="2"/>
  <c r="BM146" i="2"/>
  <c r="BM147" i="2"/>
  <c r="BM148" i="2"/>
  <c r="BM149" i="2"/>
  <c r="BM150" i="2"/>
  <c r="BM151" i="2"/>
  <c r="BM152" i="2"/>
  <c r="BM153" i="2"/>
  <c r="BM154" i="2"/>
  <c r="BM155" i="2"/>
  <c r="BM156" i="2"/>
  <c r="BM157" i="2"/>
  <c r="BM158" i="2"/>
  <c r="BM159" i="2"/>
  <c r="BM160" i="2"/>
  <c r="BM161" i="2"/>
  <c r="BM162" i="2"/>
  <c r="BM163" i="2"/>
  <c r="BM164" i="2"/>
  <c r="BM165" i="2"/>
  <c r="BM166" i="2"/>
  <c r="BM167" i="2"/>
  <c r="BM168" i="2"/>
  <c r="BM169" i="2"/>
  <c r="BM170" i="2"/>
  <c r="BM171" i="2"/>
  <c r="BM172" i="2"/>
  <c r="BM173" i="2"/>
  <c r="BM174" i="2"/>
  <c r="BM175" i="2"/>
  <c r="BM176" i="2"/>
  <c r="BM177" i="2"/>
  <c r="BM178" i="2"/>
  <c r="BM179" i="2"/>
  <c r="BM180" i="2"/>
  <c r="BM181" i="2"/>
  <c r="BM182" i="2"/>
  <c r="BM183" i="2"/>
  <c r="BM184" i="2"/>
  <c r="BM185" i="2"/>
  <c r="BM186" i="2"/>
  <c r="BM187" i="2"/>
  <c r="BM188" i="2"/>
  <c r="BM189" i="2"/>
  <c r="BM190" i="2"/>
  <c r="BM191" i="2"/>
  <c r="BM192" i="2"/>
  <c r="BM193" i="2"/>
  <c r="BM194" i="2"/>
  <c r="BM195" i="2"/>
  <c r="BM196" i="2"/>
  <c r="BM197" i="2"/>
  <c r="BM198" i="2"/>
  <c r="BM199" i="2"/>
  <c r="BM200" i="2"/>
  <c r="BM201" i="2"/>
  <c r="BM202" i="2"/>
  <c r="BM203" i="2"/>
  <c r="BM204" i="2"/>
  <c r="BM205" i="2"/>
  <c r="BM206" i="2"/>
  <c r="BM207" i="2"/>
  <c r="BM208" i="2"/>
  <c r="BM209" i="2"/>
  <c r="BM210" i="2"/>
  <c r="BM211" i="2"/>
  <c r="BM212" i="2"/>
  <c r="BM213" i="2"/>
  <c r="BM214" i="2"/>
  <c r="BM215" i="2"/>
  <c r="BM216" i="2"/>
  <c r="BM217" i="2"/>
  <c r="BM218" i="2"/>
  <c r="BM219" i="2"/>
  <c r="BM220" i="2"/>
  <c r="BM221" i="2"/>
  <c r="BM222" i="2"/>
  <c r="BM223" i="2"/>
  <c r="BM224" i="2"/>
  <c r="BM225" i="2"/>
  <c r="BM226" i="2"/>
  <c r="BM227" i="2"/>
  <c r="BM228" i="2"/>
  <c r="BM229" i="2"/>
  <c r="BM230" i="2"/>
  <c r="BM231" i="2"/>
  <c r="BM232" i="2"/>
  <c r="BM233" i="2"/>
  <c r="BM234" i="2"/>
  <c r="BM235" i="2"/>
  <c r="BM236" i="2"/>
  <c r="BM237" i="2"/>
  <c r="BM238" i="2"/>
  <c r="BM239" i="2"/>
  <c r="BM240" i="2"/>
  <c r="BM241" i="2"/>
  <c r="BM242" i="2"/>
  <c r="BM243" i="2"/>
  <c r="BM244" i="2"/>
  <c r="BM245" i="2"/>
  <c r="BM246" i="2"/>
  <c r="BM247" i="2"/>
  <c r="BM248" i="2"/>
  <c r="BM249" i="2"/>
  <c r="BM250" i="2"/>
  <c r="BM251" i="2"/>
  <c r="BM252" i="2"/>
  <c r="BM253" i="2"/>
  <c r="BM254" i="2"/>
  <c r="BM255" i="2"/>
  <c r="BM256" i="2"/>
  <c r="BM257" i="2"/>
  <c r="BM258" i="2"/>
  <c r="BM259" i="2"/>
  <c r="BM260" i="2"/>
  <c r="BM261" i="2"/>
  <c r="BM262" i="2"/>
  <c r="BM263" i="2"/>
  <c r="BM264" i="2"/>
  <c r="BM265" i="2"/>
  <c r="BM266" i="2"/>
  <c r="BM267" i="2"/>
  <c r="BM268" i="2"/>
  <c r="BM269" i="2"/>
  <c r="BM270" i="2"/>
  <c r="BM271" i="2"/>
  <c r="BM272" i="2"/>
  <c r="BM273" i="2"/>
  <c r="BM274" i="2"/>
  <c r="BM275" i="2"/>
  <c r="BM276" i="2"/>
  <c r="BM277" i="2"/>
  <c r="BM278" i="2"/>
  <c r="BM279" i="2"/>
  <c r="BM280" i="2"/>
  <c r="BM281" i="2"/>
  <c r="BM282" i="2"/>
  <c r="BM283" i="2"/>
  <c r="BM284" i="2"/>
  <c r="BM285" i="2"/>
  <c r="BM286" i="2"/>
  <c r="BM287" i="2"/>
  <c r="BM288" i="2"/>
  <c r="BM289" i="2"/>
  <c r="BM290" i="2"/>
  <c r="BM291" i="2"/>
  <c r="BM292" i="2"/>
  <c r="BM293" i="2"/>
  <c r="BM294" i="2"/>
  <c r="BM295" i="2"/>
  <c r="BM296" i="2"/>
  <c r="BM297" i="2"/>
  <c r="BM298" i="2"/>
  <c r="BM299" i="2"/>
  <c r="BM300" i="2"/>
  <c r="BM301" i="2"/>
  <c r="BM302" i="2"/>
  <c r="BM303" i="2"/>
  <c r="BM304" i="2"/>
  <c r="BM305" i="2"/>
  <c r="BM306" i="2"/>
  <c r="BM307" i="2"/>
  <c r="BM308" i="2"/>
  <c r="BM309" i="2"/>
  <c r="BM310" i="2"/>
  <c r="BM311" i="2"/>
  <c r="BM312" i="2"/>
  <c r="BM313" i="2"/>
  <c r="BM314" i="2"/>
  <c r="BM315" i="2"/>
  <c r="BM316" i="2"/>
  <c r="BM317" i="2"/>
  <c r="BM318" i="2"/>
  <c r="BM319" i="2"/>
  <c r="BM320" i="2"/>
  <c r="BM321" i="2"/>
  <c r="BM322" i="2"/>
  <c r="BM323" i="2"/>
  <c r="BM324" i="2"/>
  <c r="BM325" i="2"/>
  <c r="BM326" i="2"/>
  <c r="BM327" i="2"/>
  <c r="BM328" i="2"/>
  <c r="BM329" i="2"/>
  <c r="BM330" i="2"/>
  <c r="BM331" i="2"/>
  <c r="BM17" i="2"/>
  <c r="BM18" i="2"/>
  <c r="BM19" i="2"/>
  <c r="BM20" i="2"/>
  <c r="BM21" i="2"/>
  <c r="BM22" i="2"/>
  <c r="BM23" i="2"/>
  <c r="BM24" i="2"/>
  <c r="BM7" i="2"/>
  <c r="BM8" i="2"/>
  <c r="BM9" i="2"/>
  <c r="BM10" i="2"/>
  <c r="BM11" i="2"/>
  <c r="BM12" i="2"/>
  <c r="BM13" i="2"/>
  <c r="BM15" i="2"/>
  <c r="BM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7" i="2"/>
  <c r="BL8" i="2"/>
  <c r="BL9" i="2"/>
  <c r="BL10" i="2"/>
  <c r="BL11" i="2"/>
  <c r="BL12" i="2"/>
  <c r="BL13" i="2"/>
  <c r="BL15" i="2"/>
  <c r="BL16" i="2"/>
  <c r="BK334" i="2"/>
  <c r="BK335" i="2"/>
  <c r="BK336" i="2"/>
  <c r="BK337" i="2"/>
  <c r="BK338" i="2"/>
  <c r="BK339" i="2"/>
  <c r="BK340" i="2"/>
  <c r="BK341" i="2"/>
  <c r="BK342" i="2"/>
  <c r="BK343" i="2"/>
  <c r="BK344" i="2"/>
  <c r="BK345" i="2"/>
  <c r="BK346" i="2"/>
  <c r="BK347" i="2"/>
  <c r="BK348" i="2"/>
  <c r="BK349" i="2"/>
  <c r="BK350" i="2"/>
  <c r="BK351" i="2"/>
  <c r="BK352" i="2"/>
  <c r="BK353" i="2"/>
  <c r="BK354" i="2"/>
  <c r="BK355" i="2"/>
  <c r="BK356" i="2"/>
  <c r="BK357" i="2"/>
  <c r="BK358" i="2"/>
  <c r="BK359" i="2"/>
  <c r="L18" i="6"/>
  <c r="L20" i="6"/>
  <c r="L22" i="6"/>
  <c r="BQ8" i="2"/>
  <c r="BQ9" i="2"/>
  <c r="BQ10" i="2"/>
  <c r="BQ12" i="2"/>
  <c r="BQ7" i="2"/>
  <c r="CH326" i="2"/>
  <c r="CE286" i="2"/>
  <c r="CG286" i="2" s="1"/>
  <c r="CE278" i="2"/>
  <c r="CG278" i="2" s="1"/>
  <c r="CF246" i="2"/>
  <c r="CE166" i="2"/>
  <c r="CF10" i="2"/>
  <c r="CF310" i="2"/>
  <c r="CF314" i="2"/>
  <c r="CF282" i="2"/>
  <c r="CF258" i="2"/>
  <c r="CF234" i="2"/>
  <c r="CE202" i="2"/>
  <c r="CG202" i="2" s="1"/>
  <c r="CH186" i="2"/>
  <c r="CE122" i="2"/>
  <c r="CG122" i="2" s="1"/>
  <c r="CE74" i="2"/>
  <c r="CG74" i="2" s="1"/>
  <c r="CE42" i="2"/>
  <c r="CG42" i="2"/>
  <c r="CF94" i="2"/>
  <c r="CH218" i="2"/>
  <c r="CH146" i="2"/>
  <c r="CF250" i="2"/>
  <c r="CF330" i="2"/>
  <c r="CE222" i="2"/>
  <c r="CG222" i="2"/>
  <c r="CE56" i="2"/>
  <c r="CG56" i="2" s="1"/>
  <c r="CF65" i="2"/>
  <c r="CH75" i="2"/>
  <c r="CE112" i="2"/>
  <c r="CG112" i="2" s="1"/>
  <c r="CF124" i="2"/>
  <c r="CE172" i="2"/>
  <c r="CG172" i="2" s="1"/>
  <c r="CH243" i="2"/>
  <c r="CF321" i="2"/>
  <c r="CF14" i="2"/>
  <c r="CH15" i="2"/>
  <c r="CH25" i="2"/>
  <c r="CH27" i="2"/>
  <c r="CH31" i="2"/>
  <c r="CH35" i="2"/>
  <c r="CF8" i="2"/>
  <c r="CH8" i="2"/>
  <c r="CE8" i="2"/>
  <c r="CF29" i="2"/>
  <c r="CH29" i="2"/>
  <c r="CE58" i="2"/>
  <c r="CG58" i="2" s="1"/>
  <c r="CH58" i="2"/>
  <c r="CF58" i="2"/>
  <c r="CH70" i="2"/>
  <c r="CF70" i="2"/>
  <c r="CH88" i="2"/>
  <c r="CE88" i="2"/>
  <c r="CG88" i="2" s="1"/>
  <c r="CF88" i="2"/>
  <c r="CH110" i="2"/>
  <c r="CF110" i="2"/>
  <c r="CH123" i="2"/>
  <c r="CF123" i="2"/>
  <c r="CE129" i="2"/>
  <c r="CH129" i="2"/>
  <c r="CF129" i="2"/>
  <c r="CH138" i="2"/>
  <c r="CF138" i="2"/>
  <c r="CF148" i="2"/>
  <c r="CH148" i="2"/>
  <c r="CF155" i="2"/>
  <c r="CH155" i="2"/>
  <c r="CF163" i="2"/>
  <c r="CH163" i="2"/>
  <c r="CE177" i="2"/>
  <c r="CG177" i="2" s="1"/>
  <c r="CH177" i="2"/>
  <c r="CF177" i="2"/>
  <c r="CE182" i="2"/>
  <c r="CG182" i="2" s="1"/>
  <c r="CH182" i="2"/>
  <c r="CF182" i="2"/>
  <c r="CF206" i="2"/>
  <c r="CH206" i="2"/>
  <c r="CF215" i="2"/>
  <c r="CH215" i="2"/>
  <c r="CF226" i="2"/>
  <c r="CH226" i="2"/>
  <c r="CF239" i="2"/>
  <c r="CH239" i="2"/>
  <c r="CE249" i="2"/>
  <c r="CG249" i="2" s="1"/>
  <c r="CF249" i="2"/>
  <c r="CH249" i="2"/>
  <c r="CF256" i="2"/>
  <c r="CH256" i="2"/>
  <c r="CE263" i="2"/>
  <c r="CG263" i="2" s="1"/>
  <c r="CH263" i="2"/>
  <c r="CF263" i="2"/>
  <c r="CF275" i="2"/>
  <c r="CH275" i="2"/>
  <c r="CF281" i="2"/>
  <c r="CH281" i="2"/>
  <c r="CF287" i="2"/>
  <c r="CH287" i="2"/>
  <c r="CF298" i="2"/>
  <c r="CH298" i="2"/>
  <c r="CF305" i="2"/>
  <c r="CE305" i="2"/>
  <c r="CG305" i="2" s="1"/>
  <c r="CH305" i="2"/>
  <c r="CH312" i="2"/>
  <c r="CF312" i="2"/>
  <c r="CE312" i="2"/>
  <c r="CG312" i="2" s="1"/>
  <c r="CF320" i="2"/>
  <c r="CH320" i="2"/>
  <c r="CH325" i="2"/>
  <c r="CE325" i="2"/>
  <c r="CG325" i="2" s="1"/>
  <c r="CF325" i="2"/>
  <c r="CH331" i="2"/>
  <c r="CF331" i="2"/>
  <c r="CH13" i="2"/>
  <c r="CF13" i="2"/>
  <c r="CH26" i="2"/>
  <c r="CF26" i="2"/>
  <c r="CH54" i="2"/>
  <c r="CF54" i="2"/>
  <c r="CH69" i="2"/>
  <c r="CE69" i="2"/>
  <c r="CH77" i="2"/>
  <c r="CF77" i="2"/>
  <c r="CH81" i="2"/>
  <c r="CE81" i="2"/>
  <c r="CG81" i="2" s="1"/>
  <c r="CH92" i="2"/>
  <c r="CF92" i="2"/>
  <c r="CF106" i="2"/>
  <c r="CH106" i="2"/>
  <c r="CF109" i="2"/>
  <c r="CE109" i="2"/>
  <c r="CG109" i="2" s="1"/>
  <c r="CF125" i="2"/>
  <c r="CH125" i="2"/>
  <c r="CE125" i="2"/>
  <c r="CG125" i="2" s="1"/>
  <c r="CE133" i="2"/>
  <c r="CG133" i="2" s="1"/>
  <c r="CF133" i="2"/>
  <c r="CE136" i="2"/>
  <c r="CG136" i="2" s="1"/>
  <c r="CH136" i="2"/>
  <c r="CE153" i="2"/>
  <c r="CG153" i="2" s="1"/>
  <c r="CH153" i="2"/>
  <c r="CH166" i="2"/>
  <c r="CF166" i="2"/>
  <c r="CH175" i="2"/>
  <c r="CF175" i="2"/>
  <c r="CE187" i="2"/>
  <c r="CG187" i="2" s="1"/>
  <c r="CH187" i="2"/>
  <c r="CF196" i="2"/>
  <c r="CH196" i="2"/>
  <c r="CF204" i="2"/>
  <c r="CH204" i="2"/>
  <c r="CH212" i="2"/>
  <c r="CE212" i="2"/>
  <c r="CG212" i="2" s="1"/>
  <c r="CF227" i="2"/>
  <c r="CH227" i="2"/>
  <c r="CE241" i="2"/>
  <c r="CG241" i="2" s="1"/>
  <c r="CF241" i="2"/>
  <c r="CE244" i="2"/>
  <c r="CG244" i="2" s="1"/>
  <c r="CF244" i="2"/>
  <c r="CE247" i="2"/>
  <c r="CG247" i="2" s="1"/>
  <c r="CH247" i="2"/>
  <c r="CF260" i="2"/>
  <c r="CE260" i="2"/>
  <c r="CG260" i="2" s="1"/>
  <c r="CF268" i="2"/>
  <c r="CH268" i="2"/>
  <c r="CF271" i="2"/>
  <c r="CH271" i="2"/>
  <c r="CE279" i="2"/>
  <c r="CH279" i="2"/>
  <c r="CF279" i="2"/>
  <c r="CF284" i="2"/>
  <c r="CH284" i="2"/>
  <c r="CE288" i="2"/>
  <c r="CG288" i="2" s="1"/>
  <c r="CF288" i="2"/>
  <c r="CF297" i="2"/>
  <c r="CH297" i="2"/>
  <c r="CF302" i="2"/>
  <c r="CE302" i="2"/>
  <c r="CG302" i="2" s="1"/>
  <c r="CH306" i="2"/>
  <c r="CF306" i="2"/>
  <c r="CE313" i="2"/>
  <c r="CH313" i="2"/>
  <c r="CE194" i="2"/>
  <c r="CG194" i="2" s="1"/>
  <c r="CF74" i="2"/>
  <c r="CH198" i="2"/>
  <c r="CF46" i="2"/>
  <c r="CH90" i="2"/>
  <c r="CE106" i="2"/>
  <c r="CE162" i="2"/>
  <c r="CG162" i="2" s="1"/>
  <c r="CF186" i="2"/>
  <c r="CE218" i="2"/>
  <c r="CG218" i="2" s="1"/>
  <c r="CE234" i="2"/>
  <c r="CG234" i="2" s="1"/>
  <c r="CH250" i="2"/>
  <c r="CF266" i="2"/>
  <c r="CH282" i="2"/>
  <c r="CF322" i="2"/>
  <c r="CH238" i="2"/>
  <c r="CF150" i="2"/>
  <c r="CE78" i="2"/>
  <c r="CG78" i="2" s="1"/>
  <c r="CE134" i="2"/>
  <c r="CG134" i="2" s="1"/>
  <c r="CH174" i="2"/>
  <c r="CH214" i="2"/>
  <c r="CF222" i="2"/>
  <c r="CF254" i="2"/>
  <c r="CH278" i="2"/>
  <c r="CE294" i="2"/>
  <c r="CG294" i="2" s="1"/>
  <c r="CH9" i="2"/>
  <c r="CE12" i="2"/>
  <c r="CG12" i="2" s="1"/>
  <c r="CF19" i="2"/>
  <c r="CF21" i="2"/>
  <c r="CH24" i="2"/>
  <c r="CF32" i="2"/>
  <c r="CF40" i="2"/>
  <c r="CF44" i="2"/>
  <c r="CE45" i="2"/>
  <c r="CG45" i="2" s="1"/>
  <c r="CH48" i="2"/>
  <c r="CE51" i="2"/>
  <c r="CF53" i="2"/>
  <c r="CF55" i="2"/>
  <c r="CF57" i="2"/>
  <c r="CF60" i="2"/>
  <c r="CF63" i="2"/>
  <c r="CE65" i="2"/>
  <c r="CG65" i="2" s="1"/>
  <c r="CH73" i="2"/>
  <c r="CH84" i="2"/>
  <c r="CF99" i="2"/>
  <c r="CF104" i="2"/>
  <c r="CH108" i="2"/>
  <c r="CF116" i="2"/>
  <c r="CE117" i="2"/>
  <c r="CG117" i="2" s="1"/>
  <c r="CH119" i="2"/>
  <c r="CF122" i="2"/>
  <c r="CE124" i="2"/>
  <c r="CG124" i="2" s="1"/>
  <c r="CH132" i="2"/>
  <c r="CF137" i="2"/>
  <c r="CF141" i="2"/>
  <c r="CF147" i="2"/>
  <c r="CF153" i="2"/>
  <c r="CF156" i="2"/>
  <c r="CH161" i="2"/>
  <c r="CF179" i="2"/>
  <c r="CF203" i="2"/>
  <c r="CF205" i="2"/>
  <c r="CF211" i="2"/>
  <c r="CF221" i="2"/>
  <c r="CF233" i="2"/>
  <c r="CH237" i="2"/>
  <c r="CH244" i="2"/>
  <c r="CF255" i="2"/>
  <c r="CH260" i="2"/>
  <c r="CE284" i="2"/>
  <c r="CG284" i="2" s="1"/>
  <c r="CH288" i="2"/>
  <c r="CF313" i="2"/>
  <c r="CH318" i="2"/>
  <c r="CF190" i="2"/>
  <c r="CH18" i="2"/>
  <c r="CH36" i="2"/>
  <c r="CF36" i="2"/>
  <c r="CF61" i="2"/>
  <c r="CE61" i="2"/>
  <c r="CG61" i="2" s="1"/>
  <c r="CH64" i="2"/>
  <c r="CF64" i="2"/>
  <c r="CH68" i="2"/>
  <c r="CF68" i="2"/>
  <c r="CF76" i="2"/>
  <c r="CH76" i="2"/>
  <c r="CE95" i="2"/>
  <c r="CG354" i="2" s="1"/>
  <c r="CF95" i="2"/>
  <c r="CH103" i="2"/>
  <c r="CF103" i="2"/>
  <c r="CE127" i="2"/>
  <c r="CH127" i="2"/>
  <c r="CF139" i="2"/>
  <c r="CE139" i="2"/>
  <c r="CG139" i="2" s="1"/>
  <c r="CE159" i="2"/>
  <c r="CG159" i="2" s="1"/>
  <c r="CF159" i="2"/>
  <c r="CE164" i="2"/>
  <c r="CG164" i="2" s="1"/>
  <c r="CF164" i="2"/>
  <c r="CE168" i="2"/>
  <c r="CG168" i="2" s="1"/>
  <c r="CF168" i="2"/>
  <c r="CE173" i="2"/>
  <c r="CG173" i="2" s="1"/>
  <c r="CH173" i="2"/>
  <c r="CF173" i="2"/>
  <c r="CE176" i="2"/>
  <c r="CG176" i="2" s="1"/>
  <c r="CF176" i="2"/>
  <c r="CF181" i="2"/>
  <c r="CH181" i="2"/>
  <c r="CF191" i="2"/>
  <c r="CH191" i="2"/>
  <c r="CF202" i="2"/>
  <c r="CH202" i="2"/>
  <c r="CH207" i="2"/>
  <c r="CF207" i="2"/>
  <c r="CF225" i="2"/>
  <c r="CE225" i="2"/>
  <c r="CG225" i="2" s="1"/>
  <c r="CH231" i="2"/>
  <c r="CF231" i="2"/>
  <c r="CH246" i="2"/>
  <c r="CE246" i="2"/>
  <c r="CG246" i="2" s="1"/>
  <c r="CF262" i="2"/>
  <c r="CE262" i="2"/>
  <c r="CG262" i="2" s="1"/>
  <c r="CF267" i="2"/>
  <c r="CH267" i="2"/>
  <c r="CH274" i="2"/>
  <c r="CE274" i="2"/>
  <c r="CG274" i="2" s="1"/>
  <c r="CE283" i="2"/>
  <c r="CG283" i="2" s="1"/>
  <c r="CH283" i="2"/>
  <c r="CH299" i="2"/>
  <c r="CF299" i="2"/>
  <c r="CE307" i="2"/>
  <c r="CG307" i="2" s="1"/>
  <c r="CH307" i="2"/>
  <c r="CE316" i="2"/>
  <c r="CG316" i="2" s="1"/>
  <c r="CF316" i="2"/>
  <c r="CE319" i="2"/>
  <c r="CG319" i="2" s="1"/>
  <c r="CH319" i="2"/>
  <c r="CF324" i="2"/>
  <c r="CH324" i="2"/>
  <c r="CF146" i="2"/>
  <c r="CF62" i="2"/>
  <c r="CE90" i="2"/>
  <c r="CG90" i="2" s="1"/>
  <c r="CH114" i="2"/>
  <c r="CE130" i="2"/>
  <c r="CG130" i="2" s="1"/>
  <c r="CH162" i="2"/>
  <c r="CF194" i="2"/>
  <c r="CF242" i="2"/>
  <c r="CE258" i="2"/>
  <c r="CG258" i="2" s="1"/>
  <c r="CF274" i="2"/>
  <c r="CH290" i="2"/>
  <c r="CH322" i="2"/>
  <c r="CF126" i="2"/>
  <c r="CF78" i="2"/>
  <c r="CE62" i="2"/>
  <c r="CG62" i="2" s="1"/>
  <c r="CH102" i="2"/>
  <c r="CE158" i="2"/>
  <c r="CG158" i="2" s="1"/>
  <c r="CF198" i="2"/>
  <c r="CE214" i="2"/>
  <c r="CE230" i="2"/>
  <c r="CH262" i="2"/>
  <c r="CH286" i="2"/>
  <c r="CH294" i="2"/>
  <c r="CH310" i="2"/>
  <c r="CF11" i="2"/>
  <c r="CH23" i="2"/>
  <c r="CF25" i="2"/>
  <c r="CE28" i="2"/>
  <c r="CG28" i="2" s="1"/>
  <c r="CF35" i="2"/>
  <c r="CF37" i="2"/>
  <c r="CE44" i="2"/>
  <c r="CG44" i="2" s="1"/>
  <c r="CH47" i="2"/>
  <c r="CH51" i="2"/>
  <c r="CE53" i="2"/>
  <c r="CG53" i="2" s="1"/>
  <c r="CH55" i="2"/>
  <c r="CH57" i="2"/>
  <c r="CH63" i="2"/>
  <c r="CF69" i="2"/>
  <c r="CE76" i="2"/>
  <c r="CG76" i="2" s="1"/>
  <c r="CF83" i="2"/>
  <c r="CF87" i="2"/>
  <c r="CF91" i="2"/>
  <c r="CE92" i="2"/>
  <c r="CF96" i="2"/>
  <c r="CH99" i="2"/>
  <c r="CH109" i="2"/>
  <c r="CF128" i="2"/>
  <c r="CH131" i="2"/>
  <c r="CH139" i="2"/>
  <c r="CH141" i="2"/>
  <c r="CH144" i="2"/>
  <c r="CE147" i="2"/>
  <c r="CG147" i="2" s="1"/>
  <c r="CF151" i="2"/>
  <c r="CH156" i="2"/>
  <c r="CF160" i="2"/>
  <c r="CH168" i="2"/>
  <c r="CF200" i="2"/>
  <c r="CF209" i="2"/>
  <c r="CH241" i="2"/>
  <c r="CF247" i="2"/>
  <c r="CE268" i="2"/>
  <c r="CG268" i="2" s="1"/>
  <c r="CF272" i="2"/>
  <c r="CH273" i="2"/>
  <c r="CF295" i="2"/>
  <c r="CF311" i="2"/>
  <c r="CF327" i="2"/>
  <c r="CE233" i="2"/>
  <c r="CG233" i="2" s="1"/>
  <c r="CF80" i="2"/>
  <c r="CH80" i="2"/>
  <c r="CH82" i="2"/>
  <c r="CF82" i="2"/>
  <c r="CF98" i="2"/>
  <c r="CE98" i="2"/>
  <c r="CG98" i="2" s="1"/>
  <c r="CH101" i="2"/>
  <c r="CF101" i="2"/>
  <c r="CH105" i="2"/>
  <c r="CE105" i="2"/>
  <c r="CG105" i="2" s="1"/>
  <c r="CH111" i="2"/>
  <c r="CF111" i="2"/>
  <c r="CH113" i="2"/>
  <c r="CE113" i="2"/>
  <c r="CG113" i="2" s="1"/>
  <c r="CF120" i="2"/>
  <c r="CE120" i="2"/>
  <c r="CG120" i="2"/>
  <c r="CE140" i="2"/>
  <c r="CG140" i="2" s="1"/>
  <c r="CF140" i="2"/>
  <c r="CH152" i="2"/>
  <c r="CF152" i="2"/>
  <c r="CH154" i="2"/>
  <c r="CF154" i="2"/>
  <c r="CF171" i="2"/>
  <c r="CH171" i="2"/>
  <c r="CE171" i="2"/>
  <c r="CG171" i="2" s="1"/>
  <c r="CE180" i="2"/>
  <c r="CG180" i="2" s="1"/>
  <c r="CH180" i="2"/>
  <c r="CF180" i="2"/>
  <c r="CH183" i="2"/>
  <c r="CE183" i="2"/>
  <c r="CG183" i="2" s="1"/>
  <c r="CF185" i="2"/>
  <c r="CH185" i="2"/>
  <c r="CE189" i="2"/>
  <c r="CG189" i="2" s="1"/>
  <c r="CF189" i="2"/>
  <c r="CH189" i="2"/>
  <c r="CF192" i="2"/>
  <c r="CE192" i="2"/>
  <c r="CG192" i="2" s="1"/>
  <c r="CH195" i="2"/>
  <c r="CF195" i="2"/>
  <c r="CH197" i="2"/>
  <c r="CF197" i="2"/>
  <c r="CE199" i="2"/>
  <c r="CG199" i="2" s="1"/>
  <c r="CF199" i="2"/>
  <c r="CH199" i="2"/>
  <c r="CH208" i="2"/>
  <c r="CE208" i="2"/>
  <c r="CG208" i="2" s="1"/>
  <c r="CF208" i="2"/>
  <c r="CH213" i="2"/>
  <c r="CE213" i="2"/>
  <c r="CG213" i="2" s="1"/>
  <c r="CH224" i="2"/>
  <c r="CE224" i="2"/>
  <c r="CG224" i="2" s="1"/>
  <c r="CF224" i="2"/>
  <c r="CF228" i="2"/>
  <c r="CH228" i="2"/>
  <c r="CF229" i="2"/>
  <c r="CH229" i="2"/>
  <c r="CH235" i="2"/>
  <c r="CF235" i="2"/>
  <c r="CE240" i="2"/>
  <c r="CG240" i="2" s="1"/>
  <c r="CF240" i="2"/>
  <c r="CH245" i="2"/>
  <c r="CE245" i="2"/>
  <c r="CG245" i="2" s="1"/>
  <c r="CF245" i="2"/>
  <c r="CE248" i="2"/>
  <c r="CG248" i="2" s="1"/>
  <c r="CH248" i="2"/>
  <c r="CF251" i="2"/>
  <c r="CE251" i="2"/>
  <c r="CG251" i="2" s="1"/>
  <c r="CH253" i="2"/>
  <c r="CF253" i="2"/>
  <c r="CH257" i="2"/>
  <c r="CF257" i="2"/>
  <c r="CF259" i="2"/>
  <c r="CE259" i="2"/>
  <c r="CG259" i="2" s="1"/>
  <c r="CH261" i="2"/>
  <c r="CF261" i="2"/>
  <c r="CE269" i="2"/>
  <c r="CG269" i="2" s="1"/>
  <c r="CF269" i="2"/>
  <c r="CF280" i="2"/>
  <c r="CH280" i="2"/>
  <c r="CH300" i="2"/>
  <c r="CF300" i="2"/>
  <c r="CE301" i="2"/>
  <c r="CG301" i="2" s="1"/>
  <c r="CF301" i="2"/>
  <c r="CH301" i="2"/>
  <c r="CF304" i="2"/>
  <c r="CE304" i="2"/>
  <c r="CG304" i="2" s="1"/>
  <c r="CH314" i="2"/>
  <c r="CE314" i="2"/>
  <c r="CG314" i="2" s="1"/>
  <c r="CE330" i="2"/>
  <c r="CG330" i="2" s="1"/>
  <c r="CH330" i="2"/>
  <c r="CE329" i="2"/>
  <c r="CG329" i="2" s="1"/>
  <c r="CF232" i="2"/>
  <c r="CF134" i="2"/>
  <c r="CF42" i="2"/>
  <c r="CF130" i="2"/>
  <c r="CH98" i="2"/>
  <c r="CF170" i="2"/>
  <c r="CE242" i="2"/>
  <c r="CG242" i="2" s="1"/>
  <c r="CE290" i="2"/>
  <c r="CG290" i="2" s="1"/>
  <c r="CE306" i="2"/>
  <c r="CG306" i="2" s="1"/>
  <c r="CF22" i="2"/>
  <c r="CF66" i="2"/>
  <c r="CH158" i="2"/>
  <c r="CH230" i="2"/>
  <c r="CF326" i="2"/>
  <c r="CE11" i="2"/>
  <c r="CG11" i="2" s="1"/>
  <c r="CE13" i="2"/>
  <c r="CG13" i="2" s="1"/>
  <c r="CH16" i="2"/>
  <c r="CH19" i="2"/>
  <c r="CH28" i="2"/>
  <c r="CE37" i="2"/>
  <c r="CH40" i="2"/>
  <c r="CF52" i="2"/>
  <c r="CF56" i="2"/>
  <c r="CF59" i="2"/>
  <c r="CE64" i="2"/>
  <c r="CG64" i="2" s="1"/>
  <c r="CF67" i="2"/>
  <c r="CH72" i="2"/>
  <c r="CF81" i="2"/>
  <c r="CH83" i="2"/>
  <c r="CE87" i="2"/>
  <c r="CG87" i="2" s="1"/>
  <c r="CH96" i="2"/>
  <c r="CF102" i="2"/>
  <c r="CF112" i="2"/>
  <c r="CE115" i="2"/>
  <c r="CG115" i="2" s="1"/>
  <c r="CF121" i="2"/>
  <c r="CH133" i="2"/>
  <c r="CE137" i="2"/>
  <c r="CG137" i="2" s="1"/>
  <c r="CF142" i="2"/>
  <c r="CF145" i="2"/>
  <c r="CH149" i="2"/>
  <c r="CF169" i="2"/>
  <c r="CF172" i="2"/>
  <c r="CF187" i="2"/>
  <c r="CE196" i="2"/>
  <c r="CG196" i="2" s="1"/>
  <c r="CF212" i="2"/>
  <c r="CE231" i="2"/>
  <c r="CG231" i="2" s="1"/>
  <c r="CF248" i="2"/>
  <c r="CH269" i="2"/>
  <c r="CH272" i="2"/>
  <c r="CF291" i="2"/>
  <c r="CH295" i="2"/>
  <c r="CF307" i="2"/>
  <c r="CE311" i="2"/>
  <c r="CG311" i="2" s="1"/>
  <c r="CF329" i="2"/>
  <c r="CH178" i="2"/>
  <c r="CE107" i="2"/>
  <c r="CG107" i="2" s="1"/>
  <c r="CF292" i="2"/>
  <c r="CH292" i="2"/>
  <c r="CH285" i="2"/>
  <c r="CE285" i="2"/>
  <c r="CG285" i="2" s="1"/>
  <c r="CE277" i="2"/>
  <c r="CG277" i="2" s="1"/>
  <c r="CF277" i="2"/>
  <c r="CE10" i="2"/>
  <c r="CG10" i="2" s="1"/>
  <c r="CH10" i="2"/>
  <c r="CE114" i="2"/>
  <c r="CG114" i="2" s="1"/>
  <c r="CF178" i="2"/>
  <c r="CH100" i="2"/>
  <c r="CF285" i="2"/>
  <c r="CF296" i="2"/>
  <c r="CH328" i="2"/>
  <c r="CE328" i="2"/>
  <c r="CG328" i="2" s="1"/>
  <c r="CH317" i="2"/>
  <c r="CF317" i="2"/>
  <c r="CH303" i="2"/>
  <c r="CE303" i="2"/>
  <c r="CG303" i="2" s="1"/>
  <c r="CF303" i="2"/>
  <c r="CE264" i="2"/>
  <c r="CG264" i="2" s="1"/>
  <c r="CF264" i="2"/>
  <c r="CH264" i="2"/>
  <c r="CF210" i="2"/>
  <c r="CH210" i="2"/>
  <c r="CF86" i="2"/>
  <c r="CH86" i="2"/>
  <c r="CF79" i="2"/>
  <c r="CE79" i="2"/>
  <c r="CG79" i="2" s="1"/>
  <c r="CF71" i="2"/>
  <c r="CE71" i="2"/>
  <c r="CG71" i="2" s="1"/>
  <c r="CF34" i="2"/>
  <c r="CH34" i="2"/>
  <c r="CF30" i="2"/>
  <c r="CH30" i="2"/>
  <c r="CE20" i="2"/>
  <c r="CG20" i="2" s="1"/>
  <c r="CF20" i="2"/>
  <c r="CF17" i="2"/>
  <c r="CE17" i="2"/>
  <c r="CG17" i="2" s="1"/>
  <c r="CF216" i="2"/>
  <c r="CH216" i="2"/>
  <c r="CE216" i="2"/>
  <c r="CG216" i="2" s="1"/>
  <c r="CH118" i="2"/>
  <c r="CF118" i="2"/>
  <c r="CE97" i="2"/>
  <c r="CG97" i="2" s="1"/>
  <c r="CF97" i="2"/>
  <c r="CF93" i="2"/>
  <c r="CE93" i="2"/>
  <c r="CG93" i="2" s="1"/>
  <c r="CF89" i="2"/>
  <c r="CE89" i="2"/>
  <c r="CG89" i="2" s="1"/>
  <c r="CH93" i="2"/>
  <c r="CE104" i="2"/>
  <c r="CG104" i="2" s="1"/>
  <c r="CF107" i="2"/>
  <c r="CH277" i="2"/>
  <c r="CE270" i="2"/>
  <c r="CG270" i="2" s="1"/>
  <c r="CF270" i="2"/>
  <c r="CH252" i="2"/>
  <c r="CF252" i="2"/>
  <c r="CE252" i="2"/>
  <c r="CG252" i="2" s="1"/>
  <c r="CH236" i="2"/>
  <c r="CE236" i="2"/>
  <c r="CG236" i="2" s="1"/>
  <c r="CH223" i="2"/>
  <c r="CF223" i="2"/>
  <c r="CE219" i="2"/>
  <c r="CG219" i="2" s="1"/>
  <c r="CH219" i="2"/>
  <c r="CE201" i="2"/>
  <c r="CG201" i="2" s="1"/>
  <c r="CH201" i="2"/>
  <c r="CF201" i="2"/>
  <c r="CH193" i="2"/>
  <c r="CF193" i="2"/>
  <c r="CH184" i="2"/>
  <c r="CE184" i="2"/>
  <c r="CG184" i="2" s="1"/>
  <c r="CF184" i="2"/>
  <c r="CF50" i="2"/>
  <c r="CE50" i="2"/>
  <c r="CG50" i="2" s="1"/>
  <c r="CE43" i="2"/>
  <c r="CF43" i="2"/>
  <c r="CE309" i="2"/>
  <c r="CG309" i="2" s="1"/>
  <c r="CF309" i="2"/>
  <c r="CH188" i="2"/>
  <c r="CF188" i="2"/>
  <c r="CE163" i="2"/>
  <c r="CG163" i="2" s="1"/>
  <c r="CH167" i="2"/>
  <c r="CH309" i="2"/>
  <c r="CF319" i="2"/>
  <c r="CH323" i="2"/>
  <c r="CE327" i="2"/>
  <c r="CG327" i="2" s="1"/>
  <c r="CF293" i="2"/>
  <c r="CH293" i="2"/>
  <c r="CF289" i="2"/>
  <c r="CH289" i="2"/>
  <c r="CH220" i="2"/>
  <c r="CE220" i="2"/>
  <c r="CG220" i="2" s="1"/>
  <c r="CH7" i="2"/>
  <c r="CF7" i="2"/>
  <c r="CE7" i="2"/>
  <c r="CG7" i="2" s="1"/>
  <c r="CH6" i="2"/>
  <c r="CE6" i="2"/>
  <c r="CG6" i="2" s="1"/>
  <c r="CF6" i="2"/>
  <c r="D11" i="7"/>
  <c r="F11" i="7" l="1"/>
  <c r="H14" i="5"/>
  <c r="L14" i="5"/>
  <c r="I14" i="5"/>
  <c r="G14" i="5"/>
  <c r="E24" i="5" s="1"/>
  <c r="J14" i="5"/>
  <c r="K14" i="5"/>
  <c r="K15" i="5"/>
  <c r="L15" i="5"/>
  <c r="I15" i="5"/>
  <c r="M15" i="5"/>
  <c r="J15" i="5"/>
  <c r="H15" i="5"/>
  <c r="E25" i="5" s="1"/>
  <c r="F12" i="5"/>
  <c r="J12" i="5"/>
  <c r="G12" i="5"/>
  <c r="E12" i="5"/>
  <c r="E22" i="5" s="1"/>
  <c r="H12" i="5"/>
  <c r="I12" i="5"/>
  <c r="J16" i="5"/>
  <c r="N16" i="5"/>
  <c r="K16" i="5"/>
  <c r="I16" i="5"/>
  <c r="E26" i="5" s="1"/>
  <c r="L16" i="5"/>
  <c r="M16" i="5"/>
  <c r="I13" i="5"/>
  <c r="J13" i="5"/>
  <c r="G13" i="5"/>
  <c r="K13" i="5"/>
  <c r="H13" i="5"/>
  <c r="F13" i="5"/>
  <c r="E23" i="5" s="1"/>
  <c r="M17" i="5"/>
  <c r="N17" i="5"/>
  <c r="K17" i="5"/>
  <c r="O17" i="5"/>
  <c r="L17" i="5"/>
  <c r="J17" i="5"/>
  <c r="H11" i="7"/>
  <c r="CI293" i="2"/>
  <c r="CK293" i="2" s="1"/>
  <c r="CI198" i="2"/>
  <c r="CK198" i="2" s="1"/>
  <c r="J11" i="7"/>
  <c r="CI120" i="2"/>
  <c r="CM120" i="2" s="1"/>
  <c r="CI138" i="2"/>
  <c r="CM138" i="2" s="1"/>
  <c r="CI139" i="2"/>
  <c r="CK139" i="2" s="1"/>
  <c r="CI204" i="2"/>
  <c r="CM204" i="2" s="1"/>
  <c r="CI278" i="2"/>
  <c r="CM278" i="2" s="1"/>
  <c r="F10" i="6"/>
  <c r="F10" i="7"/>
  <c r="J10" i="6"/>
  <c r="J10" i="7"/>
  <c r="CI33" i="2"/>
  <c r="CK33" i="2" s="1"/>
  <c r="E11" i="7"/>
  <c r="CG95" i="2"/>
  <c r="H10" i="7"/>
  <c r="CI116" i="2"/>
  <c r="CK116" i="2" s="1"/>
  <c r="CI216" i="2"/>
  <c r="CK216" i="2" s="1"/>
  <c r="CI142" i="2"/>
  <c r="CK142" i="2" s="1"/>
  <c r="CI290" i="2"/>
  <c r="CM290" i="2" s="1"/>
  <c r="CI131" i="2"/>
  <c r="CM131" i="2" s="1"/>
  <c r="CI237" i="2"/>
  <c r="CI103" i="2"/>
  <c r="CK103" i="2" s="1"/>
  <c r="CI252" i="2"/>
  <c r="CM252" i="2" s="1"/>
  <c r="CI233" i="2"/>
  <c r="CM233" i="2" s="1"/>
  <c r="CI153" i="2"/>
  <c r="CK153" i="2" s="1"/>
  <c r="CI251" i="2"/>
  <c r="CK251" i="2" s="1"/>
  <c r="CI331" i="2"/>
  <c r="CM331" i="2" s="1"/>
  <c r="CI222" i="2"/>
  <c r="CK222" i="2" s="1"/>
  <c r="CI170" i="2"/>
  <c r="CM170" i="2" s="1"/>
  <c r="CI234" i="2"/>
  <c r="CM234" i="2" s="1"/>
  <c r="CI318" i="2"/>
  <c r="CK318" i="2" s="1"/>
  <c r="CI163" i="2"/>
  <c r="CK163" i="2" s="1"/>
  <c r="CI285" i="2"/>
  <c r="CK285" i="2" s="1"/>
  <c r="CI151" i="2"/>
  <c r="CM151" i="2" s="1"/>
  <c r="CI300" i="2"/>
  <c r="CK300" i="2" s="1"/>
  <c r="CI329" i="2"/>
  <c r="CJ329" i="2" s="1"/>
  <c r="CL329" i="2" s="1"/>
  <c r="CI207" i="2"/>
  <c r="CK207" i="2" s="1"/>
  <c r="CI165" i="2"/>
  <c r="CK165" i="2" s="1"/>
  <c r="CI224" i="2"/>
  <c r="CJ224" i="2" s="1"/>
  <c r="CL224" i="2" s="1"/>
  <c r="AG347" i="2"/>
  <c r="P355" i="2"/>
  <c r="CI110" i="2"/>
  <c r="CM110" i="2" s="1"/>
  <c r="CI114" i="2"/>
  <c r="CJ114" i="2" s="1"/>
  <c r="CL114" i="2" s="1"/>
  <c r="CI194" i="2"/>
  <c r="CJ194" i="2" s="1"/>
  <c r="CL194" i="2" s="1"/>
  <c r="CI254" i="2"/>
  <c r="CK254" i="2" s="1"/>
  <c r="CI326" i="2"/>
  <c r="CK326" i="2" s="1"/>
  <c r="CI179" i="2"/>
  <c r="CM179" i="2" s="1"/>
  <c r="CI291" i="2"/>
  <c r="CI167" i="2"/>
  <c r="CM167" i="2" s="1"/>
  <c r="CI316" i="2"/>
  <c r="CK316" i="2" s="1"/>
  <c r="CI201" i="2"/>
  <c r="CM201" i="2" s="1"/>
  <c r="CI164" i="2"/>
  <c r="CJ164" i="2" s="1"/>
  <c r="CL164" i="2" s="1"/>
  <c r="CI155" i="2"/>
  <c r="CI160" i="2"/>
  <c r="CK160" i="2" s="1"/>
  <c r="CI63" i="2"/>
  <c r="CM63" i="2" s="1"/>
  <c r="CI258" i="2"/>
  <c r="CJ258" i="2" s="1"/>
  <c r="CL258" i="2" s="1"/>
  <c r="CI267" i="2"/>
  <c r="CK267" i="2" s="1"/>
  <c r="CI268" i="2"/>
  <c r="CM268" i="2" s="1"/>
  <c r="BD350" i="2"/>
  <c r="AF336" i="2"/>
  <c r="CI174" i="2"/>
  <c r="CK174" i="2" s="1"/>
  <c r="CI196" i="2"/>
  <c r="CJ196" i="2" s="1"/>
  <c r="CL196" i="2" s="1"/>
  <c r="CI209" i="2"/>
  <c r="CM209" i="2" s="1"/>
  <c r="CI212" i="2"/>
  <c r="CJ212" i="2" s="1"/>
  <c r="CL212" i="2" s="1"/>
  <c r="M344" i="2"/>
  <c r="P353" i="2"/>
  <c r="AG338" i="2"/>
  <c r="AG349" i="2"/>
  <c r="N334" i="2"/>
  <c r="CH354" i="2"/>
  <c r="AF338" i="2"/>
  <c r="S355" i="2"/>
  <c r="E355" i="2" s="1"/>
  <c r="AF341" i="2"/>
  <c r="CG313" i="2"/>
  <c r="CG279" i="2"/>
  <c r="BD362" i="2"/>
  <c r="BB362" i="2"/>
  <c r="BA337" i="2"/>
  <c r="AD335" i="2"/>
  <c r="CM293" i="2"/>
  <c r="CJ293" i="2"/>
  <c r="CL293" i="2" s="1"/>
  <c r="CK196" i="2"/>
  <c r="CI26" i="2"/>
  <c r="CI126" i="2"/>
  <c r="CK126" i="2" s="1"/>
  <c r="CI146" i="2"/>
  <c r="CI182" i="2"/>
  <c r="CI206" i="2"/>
  <c r="CI242" i="2"/>
  <c r="CJ242" i="2" s="1"/>
  <c r="CL242" i="2" s="1"/>
  <c r="CI262" i="2"/>
  <c r="CJ262" i="2" s="1"/>
  <c r="CL262" i="2" s="1"/>
  <c r="CI298" i="2"/>
  <c r="CI330" i="2"/>
  <c r="CK330" i="2" s="1"/>
  <c r="CI136" i="2"/>
  <c r="CJ136" i="2" s="1"/>
  <c r="CL136" i="2" s="1"/>
  <c r="CI195" i="2"/>
  <c r="CI243" i="2"/>
  <c r="CI301" i="2"/>
  <c r="CM301" i="2" s="1"/>
  <c r="CI119" i="2"/>
  <c r="CI177" i="2"/>
  <c r="CM177" i="2" s="1"/>
  <c r="CI220" i="2"/>
  <c r="CI284" i="2"/>
  <c r="CM284" i="2" s="1"/>
  <c r="CI321" i="2"/>
  <c r="CI169" i="2"/>
  <c r="CI287" i="2"/>
  <c r="CK287" i="2" s="1"/>
  <c r="CI9" i="2"/>
  <c r="CI132" i="2"/>
  <c r="CI36" i="2"/>
  <c r="CM36" i="2" s="1"/>
  <c r="CI219" i="2"/>
  <c r="CK219" i="2" s="1"/>
  <c r="CI133" i="2"/>
  <c r="CJ133" i="2" s="1"/>
  <c r="CL133" i="2" s="1"/>
  <c r="CI299" i="2"/>
  <c r="CI213" i="2"/>
  <c r="CJ213" i="2" s="1"/>
  <c r="CL213" i="2" s="1"/>
  <c r="CI117" i="2"/>
  <c r="CK117" i="2" s="1"/>
  <c r="CI62" i="2"/>
  <c r="CK131" i="2"/>
  <c r="CI106" i="2"/>
  <c r="CI130" i="2"/>
  <c r="CI158" i="2"/>
  <c r="CI190" i="2"/>
  <c r="CK190" i="2" s="1"/>
  <c r="CI218" i="2"/>
  <c r="CM218" i="2" s="1"/>
  <c r="CI274" i="2"/>
  <c r="CI306" i="2"/>
  <c r="CI99" i="2"/>
  <c r="CK99" i="2" s="1"/>
  <c r="CI157" i="2"/>
  <c r="CI205" i="2"/>
  <c r="CI259" i="2"/>
  <c r="CI323" i="2"/>
  <c r="CI135" i="2"/>
  <c r="CI183" i="2"/>
  <c r="CI241" i="2"/>
  <c r="CK241" i="2" s="1"/>
  <c r="CI289" i="2"/>
  <c r="CI223" i="2"/>
  <c r="CI281" i="2"/>
  <c r="CI249" i="2"/>
  <c r="CM249" i="2" s="1"/>
  <c r="CI315" i="2"/>
  <c r="CI208" i="2"/>
  <c r="CK208" i="2" s="1"/>
  <c r="CI27" i="2"/>
  <c r="CI288" i="2"/>
  <c r="CM288" i="2" s="1"/>
  <c r="CI203" i="2"/>
  <c r="CM203" i="2" s="1"/>
  <c r="I11" i="7"/>
  <c r="CI45" i="2"/>
  <c r="CM45" i="2" s="1"/>
  <c r="CI47" i="2"/>
  <c r="CK47" i="2" s="1"/>
  <c r="CI51" i="2"/>
  <c r="CJ51" i="2" s="1"/>
  <c r="CL51" i="2" s="1"/>
  <c r="CI68" i="2"/>
  <c r="CJ68" i="2" s="1"/>
  <c r="CL68" i="2" s="1"/>
  <c r="CI81" i="2"/>
  <c r="CJ81" i="2" s="1"/>
  <c r="CL81" i="2" s="1"/>
  <c r="CI85" i="2"/>
  <c r="CM85" i="2" s="1"/>
  <c r="CI7" i="2"/>
  <c r="CM7" i="2" s="1"/>
  <c r="CI319" i="2"/>
  <c r="CI32" i="2"/>
  <c r="CI171" i="2"/>
  <c r="CK171" i="2" s="1"/>
  <c r="CI256" i="2"/>
  <c r="CI320" i="2"/>
  <c r="CI112" i="2"/>
  <c r="CJ112" i="2" s="1"/>
  <c r="CL112" i="2" s="1"/>
  <c r="CI197" i="2"/>
  <c r="CI261" i="2"/>
  <c r="CI143" i="2"/>
  <c r="CI271" i="2"/>
  <c r="CI239" i="2"/>
  <c r="CM239" i="2" s="1"/>
  <c r="CI159" i="2"/>
  <c r="CJ159" i="2" s="1"/>
  <c r="CL159" i="2" s="1"/>
  <c r="CI308" i="2"/>
  <c r="CI297" i="2"/>
  <c r="CK297" i="2" s="1"/>
  <c r="CI10" i="2"/>
  <c r="CM10" i="2" s="1"/>
  <c r="CI311" i="2"/>
  <c r="CI273" i="2"/>
  <c r="CI231" i="2"/>
  <c r="CJ231" i="2" s="1"/>
  <c r="CL231" i="2" s="1"/>
  <c r="CI199" i="2"/>
  <c r="CI156" i="2"/>
  <c r="CK156" i="2" s="1"/>
  <c r="CI113" i="2"/>
  <c r="CJ113" i="2" s="1"/>
  <c r="CL113" i="2" s="1"/>
  <c r="CI307" i="2"/>
  <c r="CI269" i="2"/>
  <c r="CI221" i="2"/>
  <c r="CI184" i="2"/>
  <c r="CI152" i="2"/>
  <c r="CI109" i="2"/>
  <c r="CI270" i="2"/>
  <c r="CM270" i="2" s="1"/>
  <c r="CI250" i="2"/>
  <c r="CI226" i="2"/>
  <c r="CM226" i="2" s="1"/>
  <c r="CI186" i="2"/>
  <c r="CI162" i="2"/>
  <c r="CK162" i="2" s="1"/>
  <c r="CI122" i="2"/>
  <c r="CI70" i="2"/>
  <c r="CK70" i="2" s="1"/>
  <c r="K11" i="7"/>
  <c r="K11" i="6"/>
  <c r="O23" i="6" s="1"/>
  <c r="CI19" i="2"/>
  <c r="CI20" i="2"/>
  <c r="CK20" i="2" s="1"/>
  <c r="CI22" i="2"/>
  <c r="CI23" i="2"/>
  <c r="CI24" i="2"/>
  <c r="CK24" i="2" s="1"/>
  <c r="CI25" i="2"/>
  <c r="CI28" i="2"/>
  <c r="CI29" i="2"/>
  <c r="CI30" i="2"/>
  <c r="CI31" i="2"/>
  <c r="CM31" i="2" s="1"/>
  <c r="CI34" i="2"/>
  <c r="AY336" i="2"/>
  <c r="AL356" i="2"/>
  <c r="BB350" i="2"/>
  <c r="AJ334" i="2"/>
  <c r="AE333" i="2"/>
  <c r="AE354" i="2"/>
  <c r="AJ359" i="2"/>
  <c r="BE344" i="2"/>
  <c r="AG337" i="2"/>
  <c r="AY356" i="2"/>
  <c r="R346" i="2"/>
  <c r="K333" i="2"/>
  <c r="AW335" i="2"/>
  <c r="N341" i="2"/>
  <c r="N343" i="2"/>
  <c r="CG51" i="2"/>
  <c r="CG106" i="2"/>
  <c r="CG69" i="2"/>
  <c r="CG358" i="2"/>
  <c r="CH358" i="2"/>
  <c r="AI352" i="2"/>
  <c r="S339" i="2"/>
  <c r="E339" i="2" s="1"/>
  <c r="AK340" i="2"/>
  <c r="AY337" i="2"/>
  <c r="CJ222" i="2"/>
  <c r="CL222" i="2" s="1"/>
  <c r="CG37" i="2"/>
  <c r="CG92" i="2"/>
  <c r="CG214" i="2"/>
  <c r="CG166" i="2"/>
  <c r="AZ358" i="2"/>
  <c r="BD333" i="2"/>
  <c r="AL349" i="2"/>
  <c r="N355" i="2"/>
  <c r="AE356" i="2"/>
  <c r="AD338" i="2"/>
  <c r="M345" i="2"/>
  <c r="I340" i="2"/>
  <c r="BB355" i="2"/>
  <c r="K351" i="2"/>
  <c r="AH354" i="2"/>
  <c r="AW352" i="2"/>
  <c r="I348" i="2"/>
  <c r="AL348" i="2"/>
  <c r="AE346" i="2"/>
  <c r="N356" i="2"/>
  <c r="AE342" i="2"/>
  <c r="AF339" i="2"/>
  <c r="BB352" i="2"/>
  <c r="AF358" i="2"/>
  <c r="Q356" i="2"/>
  <c r="AI349" i="2"/>
  <c r="BB353" i="2"/>
  <c r="L349" i="2"/>
  <c r="P356" i="2"/>
  <c r="AH358" i="2"/>
  <c r="AL351" i="2"/>
  <c r="I357" i="2"/>
  <c r="AI337" i="2"/>
  <c r="BE348" i="2"/>
  <c r="G348" i="2" s="1"/>
  <c r="AI348" i="2"/>
  <c r="N353" i="2"/>
  <c r="AF334" i="2"/>
  <c r="AD348" i="2"/>
  <c r="CK331" i="2"/>
  <c r="BA343" i="2"/>
  <c r="L352" i="2"/>
  <c r="AL358" i="2"/>
  <c r="BE337" i="2"/>
  <c r="AW351" i="2"/>
  <c r="P348" i="2"/>
  <c r="CG346" i="2"/>
  <c r="CH346" i="2"/>
  <c r="CG359" i="2"/>
  <c r="CH359" i="2"/>
  <c r="CH357" i="2"/>
  <c r="CG357" i="2"/>
  <c r="CH337" i="2"/>
  <c r="CG337" i="2"/>
  <c r="CG43" i="2"/>
  <c r="O346" i="2"/>
  <c r="BB354" i="2"/>
  <c r="M359" i="2"/>
  <c r="BD347" i="2"/>
  <c r="S359" i="2"/>
  <c r="E359" i="2" s="1"/>
  <c r="L351" i="2"/>
  <c r="BB344" i="2"/>
  <c r="AH339" i="2"/>
  <c r="S341" i="2"/>
  <c r="E341" i="2" s="1"/>
  <c r="AD349" i="2"/>
  <c r="O336" i="2"/>
  <c r="R337" i="2"/>
  <c r="K340" i="2"/>
  <c r="BC351" i="2"/>
  <c r="AZ338" i="2"/>
  <c r="BD344" i="2"/>
  <c r="BB337" i="2"/>
  <c r="AH353" i="2"/>
  <c r="AG356" i="2"/>
  <c r="AW359" i="2"/>
  <c r="K357" i="2"/>
  <c r="AI357" i="2"/>
  <c r="P347" i="2"/>
  <c r="I333" i="2"/>
  <c r="M352" i="2"/>
  <c r="BD358" i="2"/>
  <c r="F343" i="2"/>
  <c r="F348" i="2"/>
  <c r="AH347" i="2"/>
  <c r="AL333" i="2"/>
  <c r="O343" i="2"/>
  <c r="BB335" i="2"/>
  <c r="AJ343" i="2"/>
  <c r="AH342" i="2"/>
  <c r="AD340" i="2"/>
  <c r="AH343" i="2"/>
  <c r="R341" i="2"/>
  <c r="AB341" i="2" s="1"/>
  <c r="BB349" i="2"/>
  <c r="AG335" i="2"/>
  <c r="AI340" i="2"/>
  <c r="F353" i="2"/>
  <c r="F350" i="2"/>
  <c r="AE340" i="2"/>
  <c r="AF346" i="2"/>
  <c r="S335" i="2"/>
  <c r="E335" i="2" s="1"/>
  <c r="BC341" i="2"/>
  <c r="N348" i="2"/>
  <c r="BC337" i="2"/>
  <c r="I351" i="2"/>
  <c r="AF347" i="2"/>
  <c r="AX354" i="2"/>
  <c r="AJ358" i="2"/>
  <c r="AD347" i="2"/>
  <c r="BC353" i="2"/>
  <c r="I349" i="2"/>
  <c r="R359" i="2"/>
  <c r="BA345" i="2"/>
  <c r="L341" i="2"/>
  <c r="F355" i="2"/>
  <c r="BB343" i="2"/>
  <c r="AE334" i="2"/>
  <c r="N345" i="2"/>
  <c r="AD337" i="2"/>
  <c r="AF337" i="2"/>
  <c r="AE355" i="2"/>
  <c r="Q341" i="2"/>
  <c r="AW345" i="2"/>
  <c r="F344" i="2"/>
  <c r="AL353" i="2"/>
  <c r="AG353" i="2"/>
  <c r="AK347" i="2"/>
  <c r="AK346" i="2"/>
  <c r="R349" i="2"/>
  <c r="S342" i="2"/>
  <c r="E342" i="2" s="1"/>
  <c r="BE335" i="2"/>
  <c r="BA354" i="2"/>
  <c r="BC355" i="2"/>
  <c r="F340" i="2"/>
  <c r="O344" i="2"/>
  <c r="Q355" i="2"/>
  <c r="AF350" i="2"/>
  <c r="BE343" i="2"/>
  <c r="AX346" i="2"/>
  <c r="O337" i="2"/>
  <c r="L356" i="2"/>
  <c r="Q336" i="2"/>
  <c r="AW347" i="2"/>
  <c r="BE342" i="2"/>
  <c r="BE336" i="2"/>
  <c r="AW334" i="2"/>
  <c r="AJ345" i="2"/>
  <c r="AY350" i="2"/>
  <c r="AE352" i="2"/>
  <c r="CG127" i="2"/>
  <c r="CK85" i="2"/>
  <c r="I356" i="2"/>
  <c r="AK356" i="2"/>
  <c r="I336" i="2"/>
  <c r="P342" i="2"/>
  <c r="CK138" i="2"/>
  <c r="F352" i="2"/>
  <c r="AH340" i="2"/>
  <c r="L345" i="2"/>
  <c r="AH334" i="2"/>
  <c r="AK348" i="2"/>
  <c r="AY359" i="2"/>
  <c r="AJ342" i="2"/>
  <c r="I335" i="2"/>
  <c r="AZ348" i="2"/>
  <c r="AZ354" i="2"/>
  <c r="S357" i="2"/>
  <c r="E357" i="2" s="1"/>
  <c r="AW338" i="2"/>
  <c r="P335" i="2"/>
  <c r="L350" i="2"/>
  <c r="AL343" i="2"/>
  <c r="AW346" i="2"/>
  <c r="P340" i="2"/>
  <c r="F346" i="2"/>
  <c r="BC346" i="2"/>
  <c r="I350" i="2"/>
  <c r="S353" i="2"/>
  <c r="E353" i="2" s="1"/>
  <c r="AE351" i="2"/>
  <c r="AX357" i="2"/>
  <c r="R353" i="2"/>
  <c r="AL341" i="2"/>
  <c r="CK249" i="2"/>
  <c r="CG40" i="2"/>
  <c r="L348" i="2"/>
  <c r="O333" i="2"/>
  <c r="AX350" i="2"/>
  <c r="AJ346" i="2"/>
  <c r="P351" i="2"/>
  <c r="CK212" i="2"/>
  <c r="AZ356" i="2"/>
  <c r="BA356" i="2"/>
  <c r="AJ347" i="2"/>
  <c r="Q340" i="2"/>
  <c r="AW344" i="2"/>
  <c r="AK357" i="2"/>
  <c r="AF352" i="2"/>
  <c r="AK355" i="2"/>
  <c r="M357" i="2"/>
  <c r="AW340" i="2"/>
  <c r="L333" i="2"/>
  <c r="R343" i="2"/>
  <c r="P349" i="2"/>
  <c r="L337" i="2"/>
  <c r="I344" i="2"/>
  <c r="AE350" i="2"/>
  <c r="N347" i="2"/>
  <c r="AW341" i="2"/>
  <c r="AX347" i="2"/>
  <c r="R336" i="2"/>
  <c r="AW350" i="2"/>
  <c r="I343" i="2"/>
  <c r="Q342" i="2"/>
  <c r="BC339" i="2"/>
  <c r="BC336" i="2"/>
  <c r="BC340" i="2"/>
  <c r="O341" i="2"/>
  <c r="Q359" i="2"/>
  <c r="AH352" i="2"/>
  <c r="AF356" i="2"/>
  <c r="N354" i="2"/>
  <c r="AY345" i="2"/>
  <c r="S337" i="2"/>
  <c r="E337" i="2" s="1"/>
  <c r="AD359" i="2"/>
  <c r="P350" i="2"/>
  <c r="N338" i="2"/>
  <c r="AJ348" i="2"/>
  <c r="CK270" i="2"/>
  <c r="P339" i="2"/>
  <c r="CK242" i="2"/>
  <c r="CG230" i="2"/>
  <c r="CG129" i="2"/>
  <c r="CG8" i="2"/>
  <c r="Q357" i="2"/>
  <c r="AZ362" i="2"/>
  <c r="CI13" i="2"/>
  <c r="CK13" i="2" s="1"/>
  <c r="CI14" i="2"/>
  <c r="CM14" i="2" s="1"/>
  <c r="CI15" i="2"/>
  <c r="CI16" i="2"/>
  <c r="CI17" i="2"/>
  <c r="CK17" i="2" s="1"/>
  <c r="CI18" i="2"/>
  <c r="CI55" i="2"/>
  <c r="CI56" i="2"/>
  <c r="CJ56" i="2" s="1"/>
  <c r="CL56" i="2" s="1"/>
  <c r="CI35" i="2"/>
  <c r="CJ35" i="2" s="1"/>
  <c r="CI37" i="2"/>
  <c r="CJ37" i="2" s="1"/>
  <c r="CL37" i="2" s="1"/>
  <c r="CI38" i="2"/>
  <c r="CK38" i="2" s="1"/>
  <c r="CI39" i="2"/>
  <c r="CM39" i="2" s="1"/>
  <c r="CI40" i="2"/>
  <c r="CI41" i="2"/>
  <c r="CI42" i="2"/>
  <c r="CM42" i="2" s="1"/>
  <c r="CI43" i="2"/>
  <c r="CJ43" i="2" s="1"/>
  <c r="CI46" i="2"/>
  <c r="CK46" i="2" s="1"/>
  <c r="CI48" i="2"/>
  <c r="CK48" i="2" s="1"/>
  <c r="CI49" i="2"/>
  <c r="CK49" i="2" s="1"/>
  <c r="CI50" i="2"/>
  <c r="CI52" i="2"/>
  <c r="CJ52" i="2" s="1"/>
  <c r="CL52" i="2" s="1"/>
  <c r="CI53" i="2"/>
  <c r="CI54" i="2"/>
  <c r="CI101" i="2"/>
  <c r="CI102" i="2"/>
  <c r="CM102" i="2" s="1"/>
  <c r="CI104" i="2"/>
  <c r="CI105" i="2"/>
  <c r="CK105" i="2" s="1"/>
  <c r="CI107" i="2"/>
  <c r="CI148" i="2"/>
  <c r="CM148" i="2" s="1"/>
  <c r="CI191" i="2"/>
  <c r="CM191" i="2" s="1"/>
  <c r="CI57" i="2"/>
  <c r="CI58" i="2"/>
  <c r="CI60" i="2"/>
  <c r="CM60" i="2" s="1"/>
  <c r="CI61" i="2"/>
  <c r="CI65" i="2"/>
  <c r="CI66" i="2"/>
  <c r="CI67" i="2"/>
  <c r="CI69" i="2"/>
  <c r="CI71" i="2"/>
  <c r="CI72" i="2"/>
  <c r="CI74" i="2"/>
  <c r="CI75" i="2"/>
  <c r="CI76" i="2"/>
  <c r="CI77" i="2"/>
  <c r="CK77" i="2" s="1"/>
  <c r="CI78" i="2"/>
  <c r="CI79" i="2"/>
  <c r="CM79" i="2" s="1"/>
  <c r="CI80" i="2"/>
  <c r="CI83" i="2"/>
  <c r="CI84" i="2"/>
  <c r="CI86" i="2"/>
  <c r="CK86" i="2" s="1"/>
  <c r="CI87" i="2"/>
  <c r="CK87" i="2" s="1"/>
  <c r="CI88" i="2"/>
  <c r="CI89" i="2"/>
  <c r="CI90" i="2"/>
  <c r="CJ90" i="2" s="1"/>
  <c r="CL90" i="2" s="1"/>
  <c r="CI91" i="2"/>
  <c r="CJ91" i="2" s="1"/>
  <c r="CL91" i="2" s="1"/>
  <c r="CI92" i="2"/>
  <c r="CI93" i="2"/>
  <c r="CJ93" i="2" s="1"/>
  <c r="CL93" i="2" s="1"/>
  <c r="CI94" i="2"/>
  <c r="CK94" i="2" s="1"/>
  <c r="CI95" i="2"/>
  <c r="CJ95" i="2" s="1"/>
  <c r="CL95" i="2" s="1"/>
  <c r="CI96" i="2"/>
  <c r="CK96" i="2" s="1"/>
  <c r="CI97" i="2"/>
  <c r="CI98" i="2"/>
  <c r="CI108" i="2"/>
  <c r="CI111" i="2"/>
  <c r="CI115" i="2"/>
  <c r="CI118" i="2"/>
  <c r="CI121" i="2"/>
  <c r="CI123" i="2"/>
  <c r="CI124" i="2"/>
  <c r="CI125" i="2"/>
  <c r="CI127" i="2"/>
  <c r="CI128" i="2"/>
  <c r="CI129" i="2"/>
  <c r="CI134" i="2"/>
  <c r="CI137" i="2"/>
  <c r="CI140" i="2"/>
  <c r="CI141" i="2"/>
  <c r="CI144" i="2"/>
  <c r="CI145" i="2"/>
  <c r="CI147" i="2"/>
  <c r="CI149" i="2"/>
  <c r="CI150" i="2"/>
  <c r="CI154" i="2"/>
  <c r="CI161" i="2"/>
  <c r="CI166" i="2"/>
  <c r="CI168" i="2"/>
  <c r="CI172" i="2"/>
  <c r="CI173" i="2"/>
  <c r="CI175" i="2"/>
  <c r="CI176" i="2"/>
  <c r="CI178" i="2"/>
  <c r="CI180" i="2"/>
  <c r="CI181" i="2"/>
  <c r="CI185" i="2"/>
  <c r="CI187" i="2"/>
  <c r="CI188" i="2"/>
  <c r="CI189" i="2"/>
  <c r="CI192" i="2"/>
  <c r="CI193" i="2"/>
  <c r="CI200" i="2"/>
  <c r="CI202" i="2"/>
  <c r="CI210" i="2"/>
  <c r="CI211" i="2"/>
  <c r="CI214" i="2"/>
  <c r="CI215" i="2"/>
  <c r="CI217" i="2"/>
  <c r="CI225" i="2"/>
  <c r="CI227" i="2"/>
  <c r="CI228" i="2"/>
  <c r="CI229" i="2"/>
  <c r="CI230" i="2"/>
  <c r="CI232" i="2"/>
  <c r="CI235" i="2"/>
  <c r="CI236" i="2"/>
  <c r="CI238" i="2"/>
  <c r="CI240" i="2"/>
  <c r="CI244" i="2"/>
  <c r="CI245" i="2"/>
  <c r="CI246" i="2"/>
  <c r="CI247" i="2"/>
  <c r="CI248" i="2"/>
  <c r="CI253" i="2"/>
  <c r="CI255" i="2"/>
  <c r="CI257" i="2"/>
  <c r="CI260" i="2"/>
  <c r="CI263" i="2"/>
  <c r="CI264" i="2"/>
  <c r="CI265" i="2"/>
  <c r="CI266" i="2"/>
  <c r="CI272" i="2"/>
  <c r="CI275" i="2"/>
  <c r="CI276" i="2"/>
  <c r="CI277" i="2"/>
  <c r="CI279" i="2"/>
  <c r="CI280" i="2"/>
  <c r="CK280" i="2" s="1"/>
  <c r="CI282" i="2"/>
  <c r="CI283" i="2"/>
  <c r="CI286" i="2"/>
  <c r="CI292" i="2"/>
  <c r="CI294" i="2"/>
  <c r="CK294" i="2" s="1"/>
  <c r="CI295" i="2"/>
  <c r="CI296" i="2"/>
  <c r="CI302" i="2"/>
  <c r="CK302" i="2" s="1"/>
  <c r="CI303" i="2"/>
  <c r="CI304" i="2"/>
  <c r="CI305" i="2"/>
  <c r="CI309" i="2"/>
  <c r="CI310" i="2"/>
  <c r="CI312" i="2"/>
  <c r="CI313" i="2"/>
  <c r="CI314" i="2"/>
  <c r="CI317" i="2"/>
  <c r="CI322" i="2"/>
  <c r="CI324" i="2"/>
  <c r="CI325" i="2"/>
  <c r="CI327" i="2"/>
  <c r="CI328" i="2"/>
  <c r="CM24" i="2"/>
  <c r="CK170" i="2"/>
  <c r="CK7" i="2"/>
  <c r="CM133" i="2"/>
  <c r="P359" i="2"/>
  <c r="M348" i="2"/>
  <c r="AZ350" i="2"/>
  <c r="BC342" i="2"/>
  <c r="AZ344" i="2"/>
  <c r="BA355" i="2"/>
  <c r="BD355" i="2"/>
  <c r="AJ333" i="2"/>
  <c r="AD345" i="2"/>
  <c r="AI336" i="2"/>
  <c r="AL359" i="2"/>
  <c r="AL354" i="2"/>
  <c r="CJ9" i="2"/>
  <c r="CL9" i="2" s="1"/>
  <c r="CJ63" i="2"/>
  <c r="CL63" i="2" s="1"/>
  <c r="CM196" i="2"/>
  <c r="I359" i="2"/>
  <c r="BB339" i="2"/>
  <c r="AY338" i="2"/>
  <c r="AX333" i="2"/>
  <c r="N357" i="2"/>
  <c r="K334" i="2"/>
  <c r="I346" i="2"/>
  <c r="M337" i="2"/>
  <c r="BA358" i="2"/>
  <c r="AX336" i="2"/>
  <c r="AW349" i="2"/>
  <c r="Q347" i="2"/>
  <c r="BD343" i="2"/>
  <c r="BD348" i="2"/>
  <c r="AX348" i="2"/>
  <c r="AZ346" i="2"/>
  <c r="AZ336" i="2"/>
  <c r="M347" i="2"/>
  <c r="CM269" i="2"/>
  <c r="AE349" i="2"/>
  <c r="AF340" i="2"/>
  <c r="K343" i="2"/>
  <c r="M334" i="2"/>
  <c r="R358" i="2"/>
  <c r="M351" i="2"/>
  <c r="BA347" i="2"/>
  <c r="BE346" i="2"/>
  <c r="BB342" i="2"/>
  <c r="BA348" i="2"/>
  <c r="L334" i="2"/>
  <c r="S354" i="2"/>
  <c r="E354" i="2" s="1"/>
  <c r="BC349" i="2"/>
  <c r="BB345" i="2"/>
  <c r="I353" i="2"/>
  <c r="BE338" i="2"/>
  <c r="AH356" i="2"/>
  <c r="AI334" i="2"/>
  <c r="K347" i="2"/>
  <c r="AL342" i="2"/>
  <c r="AF345" i="2"/>
  <c r="O349" i="2"/>
  <c r="AY349" i="2"/>
  <c r="BA340" i="2"/>
  <c r="AY357" i="2"/>
  <c r="AX342" i="2"/>
  <c r="P337" i="2"/>
  <c r="O351" i="2"/>
  <c r="BB341" i="2"/>
  <c r="AL344" i="2"/>
  <c r="M356" i="2"/>
  <c r="R354" i="2"/>
  <c r="L359" i="2"/>
  <c r="K336" i="2"/>
  <c r="BC345" i="2"/>
  <c r="BD336" i="2"/>
  <c r="AI350" i="2"/>
  <c r="AH351" i="2"/>
  <c r="BB358" i="2"/>
  <c r="R355" i="2"/>
  <c r="BA336" i="2"/>
  <c r="Q335" i="2"/>
  <c r="P354" i="2"/>
  <c r="AK345" i="2"/>
  <c r="AH337" i="2"/>
  <c r="M342" i="2"/>
  <c r="O355" i="2"/>
  <c r="BC334" i="2"/>
  <c r="S347" i="2"/>
  <c r="AZ334" i="2"/>
  <c r="K346" i="2"/>
  <c r="BD339" i="2"/>
  <c r="AH335" i="2"/>
  <c r="AK354" i="2"/>
  <c r="AD350" i="2"/>
  <c r="AZ355" i="2"/>
  <c r="S345" i="2"/>
  <c r="E345" i="2" s="1"/>
  <c r="AF359" i="2"/>
  <c r="BA335" i="2"/>
  <c r="AZ341" i="2"/>
  <c r="BD354" i="2"/>
  <c r="O338" i="2"/>
  <c r="AL347" i="2"/>
  <c r="Q333" i="2"/>
  <c r="AK350" i="2"/>
  <c r="AD336" i="2"/>
  <c r="S346" i="2"/>
  <c r="E346" i="2" s="1"/>
  <c r="AY358" i="2"/>
  <c r="R352" i="2"/>
  <c r="AJ353" i="2"/>
  <c r="BC343" i="2"/>
  <c r="AK342" i="2"/>
  <c r="AZ345" i="2"/>
  <c r="AJ336" i="2"/>
  <c r="BA333" i="2"/>
  <c r="AI338" i="2"/>
  <c r="O350" i="2"/>
  <c r="F335" i="2"/>
  <c r="Q344" i="2"/>
  <c r="AY352" i="2"/>
  <c r="AZ353" i="2"/>
  <c r="K348" i="2"/>
  <c r="P346" i="2"/>
  <c r="BE347" i="2"/>
  <c r="K339" i="2"/>
  <c r="CK159" i="2"/>
  <c r="AG350" i="2"/>
  <c r="F345" i="2"/>
  <c r="CM162" i="2"/>
  <c r="CJ162" i="2"/>
  <c r="CL162" i="2" s="1"/>
  <c r="CJ198" i="2"/>
  <c r="CL198" i="2" s="1"/>
  <c r="CM258" i="2"/>
  <c r="CK258" i="2"/>
  <c r="CM274" i="2"/>
  <c r="CM330" i="2"/>
  <c r="BE362" i="2"/>
  <c r="CM126" i="2"/>
  <c r="CJ284" i="2"/>
  <c r="CL284" i="2" s="1"/>
  <c r="L15" i="7"/>
  <c r="AY362" i="2"/>
  <c r="CI6" i="2"/>
  <c r="AY343" i="2"/>
  <c r="AF349" i="2"/>
  <c r="AZ333" i="2"/>
  <c r="S334" i="2"/>
  <c r="AH349" i="2"/>
  <c r="R350" i="2"/>
  <c r="S349" i="2"/>
  <c r="F338" i="2"/>
  <c r="I354" i="2"/>
  <c r="S358" i="2"/>
  <c r="E358" i="2" s="1"/>
  <c r="BC338" i="2"/>
  <c r="AH346" i="2"/>
  <c r="I355" i="2"/>
  <c r="AL338" i="2"/>
  <c r="K350" i="2"/>
  <c r="AJ338" i="2"/>
  <c r="AY347" i="2"/>
  <c r="I337" i="2"/>
  <c r="K356" i="2"/>
  <c r="AI351" i="2"/>
  <c r="O339" i="2"/>
  <c r="O354" i="2"/>
  <c r="AW354" i="2"/>
  <c r="F342" i="2"/>
  <c r="BD341" i="2"/>
  <c r="AX338" i="2"/>
  <c r="AZ335" i="2"/>
  <c r="F341" i="2"/>
  <c r="N335" i="2"/>
  <c r="BA344" i="2"/>
  <c r="AL337" i="2"/>
  <c r="AW353" i="2"/>
  <c r="AX343" i="2"/>
  <c r="AD334" i="2"/>
  <c r="F359" i="2"/>
  <c r="N340" i="2"/>
  <c r="AI359" i="2"/>
  <c r="AF354" i="2"/>
  <c r="S336" i="2"/>
  <c r="AZ343" i="2"/>
  <c r="AD343" i="2"/>
  <c r="F334" i="2"/>
  <c r="AW333" i="2"/>
  <c r="M335" i="2"/>
  <c r="R357" i="2"/>
  <c r="P334" i="2"/>
  <c r="AG359" i="2"/>
  <c r="L335" i="2"/>
  <c r="BB334" i="2"/>
  <c r="M343" i="2"/>
  <c r="BD345" i="2"/>
  <c r="BE351" i="2"/>
  <c r="I334" i="2"/>
  <c r="S356" i="2"/>
  <c r="E356" i="2" s="1"/>
  <c r="AX344" i="2"/>
  <c r="Q337" i="2"/>
  <c r="L343" i="2"/>
  <c r="Q351" i="2"/>
  <c r="L344" i="2"/>
  <c r="O345" i="2"/>
  <c r="L353" i="2"/>
  <c r="P338" i="2"/>
  <c r="N349" i="2"/>
  <c r="X349" i="2" s="1"/>
  <c r="AY340" i="2"/>
  <c r="AI354" i="2"/>
  <c r="AY341" i="2"/>
  <c r="BB340" i="2"/>
  <c r="AJ351" i="2"/>
  <c r="AD351" i="2"/>
  <c r="P343" i="2"/>
  <c r="AE339" i="2"/>
  <c r="AL335" i="2"/>
  <c r="AI333" i="2"/>
  <c r="AW356" i="2"/>
  <c r="AJ340" i="2"/>
  <c r="AI353" i="2"/>
  <c r="K358" i="2"/>
  <c r="BD356" i="2"/>
  <c r="P333" i="2"/>
  <c r="BB336" i="2"/>
  <c r="AL340" i="2"/>
  <c r="N350" i="2"/>
  <c r="AX359" i="2"/>
  <c r="AK358" i="2"/>
  <c r="BE354" i="2"/>
  <c r="AW339" i="2"/>
  <c r="M333" i="2"/>
  <c r="N339" i="2"/>
  <c r="N351" i="2"/>
  <c r="BA352" i="2"/>
  <c r="AX353" i="2"/>
  <c r="AX335" i="2"/>
  <c r="F339" i="2"/>
  <c r="O353" i="2"/>
  <c r="I345" i="2"/>
  <c r="BE356" i="2"/>
  <c r="AH345" i="2"/>
  <c r="AZ347" i="2"/>
  <c r="AW342" i="2"/>
  <c r="AG358" i="2"/>
  <c r="AZ351" i="2"/>
  <c r="AG340" i="2"/>
  <c r="BD335" i="2"/>
  <c r="N342" i="2"/>
  <c r="AE348" i="2"/>
  <c r="S338" i="2"/>
  <c r="E338" i="2" s="1"/>
  <c r="L346" i="2"/>
  <c r="L339" i="2"/>
  <c r="L338" i="2"/>
  <c r="AL357" i="2"/>
  <c r="R335" i="2"/>
  <c r="M341" i="2"/>
  <c r="AK334" i="2"/>
  <c r="I352" i="2"/>
  <c r="BC333" i="2"/>
  <c r="L340" i="2"/>
  <c r="BC352" i="2"/>
  <c r="AF351" i="2"/>
  <c r="O357" i="2"/>
  <c r="L336" i="2"/>
  <c r="AZ352" i="2"/>
  <c r="AG348" i="2"/>
  <c r="BA346" i="2"/>
  <c r="AG336" i="2"/>
  <c r="BA339" i="2"/>
  <c r="O347" i="2"/>
  <c r="AH341" i="2"/>
  <c r="AK341" i="2"/>
  <c r="BA341" i="2"/>
  <c r="AI358" i="2"/>
  <c r="AH359" i="2"/>
  <c r="AJ350" i="2"/>
  <c r="Q348" i="2"/>
  <c r="AE347" i="2"/>
  <c r="AL355" i="2"/>
  <c r="AK343" i="2"/>
  <c r="BE345" i="2"/>
  <c r="AH338" i="2"/>
  <c r="BC359" i="2"/>
  <c r="K345" i="2"/>
  <c r="AK352" i="2"/>
  <c r="Q353" i="2"/>
  <c r="AK336" i="2"/>
  <c r="AG357" i="2"/>
  <c r="BC350" i="2"/>
  <c r="BE352" i="2"/>
  <c r="AE335" i="2"/>
  <c r="K344" i="2"/>
  <c r="AX356" i="2"/>
  <c r="AJ339" i="2"/>
  <c r="AK337" i="2"/>
  <c r="AL345" i="2"/>
  <c r="AD356" i="2"/>
  <c r="K337" i="2"/>
  <c r="AE359" i="2"/>
  <c r="AG339" i="2"/>
  <c r="P352" i="2"/>
  <c r="BE333" i="2"/>
  <c r="R342" i="2"/>
  <c r="AG344" i="2"/>
  <c r="BA353" i="2"/>
  <c r="Q354" i="2"/>
  <c r="Q338" i="2"/>
  <c r="K335" i="2"/>
  <c r="BD334" i="2"/>
  <c r="AW337" i="2"/>
  <c r="O348" i="2"/>
  <c r="AJ354" i="2"/>
  <c r="BB347" i="2"/>
  <c r="AX339" i="2"/>
  <c r="M338" i="2"/>
  <c r="AY335" i="2"/>
  <c r="O356" i="2"/>
  <c r="S333" i="2"/>
  <c r="E333" i="2" s="1"/>
  <c r="L342" i="2"/>
  <c r="AD355" i="2"/>
  <c r="R334" i="2"/>
  <c r="I341" i="2"/>
  <c r="O335" i="2"/>
  <c r="N337" i="2"/>
  <c r="AD352" i="2"/>
  <c r="AY339" i="2"/>
  <c r="BA351" i="2"/>
  <c r="M336" i="2"/>
  <c r="AI347" i="2"/>
  <c r="L355" i="2"/>
  <c r="AE345" i="2"/>
  <c r="AZ349" i="2"/>
  <c r="AF333" i="2"/>
  <c r="AF355" i="2"/>
  <c r="R356" i="2"/>
  <c r="M353" i="2"/>
  <c r="AJ344" i="2"/>
  <c r="N359" i="2"/>
  <c r="AW348" i="2"/>
  <c r="BB356" i="2"/>
  <c r="AH344" i="2"/>
  <c r="P341" i="2"/>
  <c r="BD338" i="2"/>
  <c r="AY344" i="2"/>
  <c r="Q345" i="2"/>
  <c r="P336" i="2"/>
  <c r="AI339" i="2"/>
  <c r="AX340" i="2"/>
  <c r="AF348" i="2"/>
  <c r="AK338" i="2"/>
  <c r="AD346" i="2"/>
  <c r="AF342" i="2"/>
  <c r="O352" i="2"/>
  <c r="AI335" i="2"/>
  <c r="S344" i="2"/>
  <c r="E344" i="2" s="1"/>
  <c r="I358" i="2"/>
  <c r="I342" i="2"/>
  <c r="R348" i="2"/>
  <c r="AI343" i="2"/>
  <c r="R347" i="2"/>
  <c r="K359" i="2"/>
  <c r="N358" i="2"/>
  <c r="M349" i="2"/>
  <c r="W349" i="2" s="1"/>
  <c r="F333" i="2"/>
  <c r="F349" i="2"/>
  <c r="Q358" i="2"/>
  <c r="BA342" i="2"/>
  <c r="BD342" i="2"/>
  <c r="O340" i="2"/>
  <c r="BC357" i="2"/>
  <c r="AW355" i="2"/>
  <c r="AE358" i="2"/>
  <c r="P357" i="2"/>
  <c r="BB348" i="2"/>
  <c r="AJ352" i="2"/>
  <c r="Q343" i="2"/>
  <c r="K354" i="2"/>
  <c r="AE357" i="2"/>
  <c r="F336" i="2"/>
  <c r="AG346" i="2"/>
  <c r="K352" i="2"/>
  <c r="BA334" i="2"/>
  <c r="BE357" i="2"/>
  <c r="AD353" i="2"/>
  <c r="BC347" i="2"/>
  <c r="O334" i="2"/>
  <c r="AY346" i="2"/>
  <c r="M340" i="2"/>
  <c r="AD341" i="2"/>
  <c r="L357" i="2"/>
  <c r="AZ357" i="2"/>
  <c r="BB338" i="2"/>
  <c r="AW357" i="2"/>
  <c r="AH333" i="2"/>
  <c r="P358" i="2"/>
  <c r="BE340" i="2"/>
  <c r="BB359" i="2"/>
  <c r="Q346" i="2"/>
  <c r="BD353" i="2"/>
  <c r="BB333" i="2"/>
  <c r="AE338" i="2"/>
  <c r="I338" i="2"/>
  <c r="AE341" i="2"/>
  <c r="BE355" i="2"/>
  <c r="BE353" i="2"/>
  <c r="N352" i="2"/>
  <c r="BD359" i="2"/>
  <c r="K353" i="2"/>
  <c r="N336" i="2"/>
  <c r="AY351" i="2"/>
  <c r="F354" i="2"/>
  <c r="BD349" i="2"/>
  <c r="BA338" i="2"/>
  <c r="AW343" i="2"/>
  <c r="Q350" i="2"/>
  <c r="BD337" i="2"/>
  <c r="AG345" i="2"/>
  <c r="BD340" i="2"/>
  <c r="AE343" i="2"/>
  <c r="AI344" i="2"/>
  <c r="AF344" i="2"/>
  <c r="AD357" i="2"/>
  <c r="AX349" i="2"/>
  <c r="AK353" i="2"/>
  <c r="AI341" i="2"/>
  <c r="M350" i="2"/>
  <c r="M354" i="2"/>
  <c r="M339" i="2"/>
  <c r="K338" i="2"/>
  <c r="AH357" i="2"/>
  <c r="AD333" i="2"/>
  <c r="O358" i="2"/>
  <c r="M346" i="2"/>
  <c r="AG334" i="2"/>
  <c r="R344" i="2"/>
  <c r="AJ349" i="2"/>
  <c r="AJ337" i="2"/>
  <c r="AY342" i="2"/>
  <c r="AK359" i="2"/>
  <c r="AL352" i="2"/>
  <c r="AE336" i="2"/>
  <c r="K341" i="2"/>
  <c r="S350" i="2"/>
  <c r="E350" i="2" s="1"/>
  <c r="BD352" i="2"/>
  <c r="BE359" i="2"/>
  <c r="AL334" i="2"/>
  <c r="AK333" i="2"/>
  <c r="BC362" i="2"/>
  <c r="BC358" i="2"/>
  <c r="CI11" i="2"/>
  <c r="AW362" i="2"/>
  <c r="CM20" i="2"/>
  <c r="CK90" i="2"/>
  <c r="CM94" i="2"/>
  <c r="R339" i="2"/>
  <c r="M358" i="2"/>
  <c r="AZ359" i="2"/>
  <c r="AX341" i="2"/>
  <c r="BB357" i="2"/>
  <c r="BC335" i="2"/>
  <c r="AZ337" i="2"/>
  <c r="L347" i="2"/>
  <c r="BA350" i="2"/>
  <c r="BE350" i="2"/>
  <c r="AK351" i="2"/>
  <c r="R333" i="2"/>
  <c r="BE349" i="2"/>
  <c r="CK164" i="2"/>
  <c r="AJ341" i="2"/>
  <c r="BD346" i="2"/>
  <c r="BB351" i="2"/>
  <c r="Q349" i="2"/>
  <c r="AY333" i="2"/>
  <c r="K342" i="2"/>
  <c r="AG343" i="2"/>
  <c r="R338" i="2"/>
  <c r="L358" i="2"/>
  <c r="AI345" i="2"/>
  <c r="S348" i="2"/>
  <c r="AX351" i="2"/>
  <c r="L354" i="2"/>
  <c r="BA357" i="2"/>
  <c r="AD342" i="2"/>
  <c r="F356" i="2"/>
  <c r="AK349" i="2"/>
  <c r="AL339" i="2"/>
  <c r="AG341" i="2"/>
  <c r="AZ340" i="2"/>
  <c r="AY348" i="2"/>
  <c r="CJ10" i="2"/>
  <c r="AI356" i="2"/>
  <c r="BE358" i="2"/>
  <c r="AL350" i="2"/>
  <c r="S351" i="2"/>
  <c r="E351" i="2" s="1"/>
  <c r="AK339" i="2"/>
  <c r="BC356" i="2"/>
  <c r="AD339" i="2"/>
  <c r="AI342" i="2"/>
  <c r="AD344" i="2"/>
  <c r="AL346" i="2"/>
  <c r="AJ357" i="2"/>
  <c r="BE341" i="2"/>
  <c r="N333" i="2"/>
  <c r="AL336" i="2"/>
  <c r="I339" i="2"/>
  <c r="AK335" i="2"/>
  <c r="BC348" i="2"/>
  <c r="S343" i="2"/>
  <c r="E343" i="2" s="1"/>
  <c r="AX337" i="2"/>
  <c r="AD358" i="2"/>
  <c r="AY355" i="2"/>
  <c r="AW336" i="2"/>
  <c r="Q352" i="2"/>
  <c r="BD357" i="2"/>
  <c r="BD351" i="2"/>
  <c r="AW358" i="2"/>
  <c r="AX334" i="2"/>
  <c r="N344" i="2"/>
  <c r="N346" i="2"/>
  <c r="AE353" i="2"/>
  <c r="BE339" i="2"/>
  <c r="AX352" i="2"/>
  <c r="AX345" i="2"/>
  <c r="S352" i="2"/>
  <c r="F357" i="2"/>
  <c r="AJ355" i="2"/>
  <c r="AX358" i="2"/>
  <c r="BC344" i="2"/>
  <c r="Q334" i="2"/>
  <c r="F351" i="2"/>
  <c r="AG351" i="2"/>
  <c r="AE344" i="2"/>
  <c r="F358" i="2"/>
  <c r="AG333" i="2"/>
  <c r="M355" i="2"/>
  <c r="AE337" i="2"/>
  <c r="K355" i="2"/>
  <c r="AD354" i="2"/>
  <c r="BE334" i="2"/>
  <c r="AJ356" i="2"/>
  <c r="AH355" i="2"/>
  <c r="AG352" i="2"/>
  <c r="AI355" i="2"/>
  <c r="O359" i="2"/>
  <c r="BB346" i="2"/>
  <c r="F337" i="2"/>
  <c r="AF335" i="2"/>
  <c r="AY354" i="2"/>
  <c r="AZ342" i="2"/>
  <c r="AH336" i="2"/>
  <c r="R351" i="2"/>
  <c r="BA359" i="2"/>
  <c r="O342" i="2"/>
  <c r="K349" i="2"/>
  <c r="AF357" i="2"/>
  <c r="AG355" i="2"/>
  <c r="AF353" i="2"/>
  <c r="AY334" i="2"/>
  <c r="AG342" i="2"/>
  <c r="AY353" i="2"/>
  <c r="AJ335" i="2"/>
  <c r="AX355" i="2"/>
  <c r="Q339" i="2"/>
  <c r="AF343" i="2"/>
  <c r="P345" i="2"/>
  <c r="BA349" i="2"/>
  <c r="BC354" i="2"/>
  <c r="P344" i="2"/>
  <c r="R340" i="2"/>
  <c r="S340" i="2"/>
  <c r="E340" i="2" s="1"/>
  <c r="AZ339" i="2"/>
  <c r="CM68" i="2"/>
  <c r="CK239" i="2"/>
  <c r="CM159" i="2"/>
  <c r="I347" i="2"/>
  <c r="AG354" i="2"/>
  <c r="F347" i="2"/>
  <c r="AI346" i="2"/>
  <c r="CM186" i="2"/>
  <c r="CJ186" i="2"/>
  <c r="CL186" i="2" s="1"/>
  <c r="CK186" i="2"/>
  <c r="CJ218" i="2"/>
  <c r="CL218" i="2" s="1"/>
  <c r="CK218" i="2"/>
  <c r="CK234" i="2"/>
  <c r="CJ234" i="2"/>
  <c r="CL234" i="2" s="1"/>
  <c r="CM262" i="2"/>
  <c r="CK262" i="2"/>
  <c r="CJ171" i="2"/>
  <c r="CL171" i="2" s="1"/>
  <c r="CM171" i="2"/>
  <c r="AK344" i="2"/>
  <c r="CK278" i="2"/>
  <c r="CJ290" i="2"/>
  <c r="CL290" i="2" s="1"/>
  <c r="CK290" i="2"/>
  <c r="CK306" i="2"/>
  <c r="CJ306" i="2"/>
  <c r="CL306" i="2" s="1"/>
  <c r="CM306" i="2"/>
  <c r="CK233" i="2"/>
  <c r="CJ233" i="2"/>
  <c r="CL233" i="2" s="1"/>
  <c r="CM194" i="2"/>
  <c r="CK194" i="2"/>
  <c r="CK288" i="2"/>
  <c r="CJ288" i="2"/>
  <c r="CL288" i="2" s="1"/>
  <c r="L14" i="7"/>
  <c r="BA362" i="2"/>
  <c r="CI8" i="2"/>
  <c r="CI12" i="2"/>
  <c r="CI21" i="2"/>
  <c r="CI44" i="2"/>
  <c r="CI59" i="2"/>
  <c r="CI64" i="2"/>
  <c r="CI73" i="2"/>
  <c r="CI82" i="2"/>
  <c r="CI100" i="2"/>
  <c r="CM280" i="2"/>
  <c r="CM296" i="2"/>
  <c r="CK296" i="2"/>
  <c r="CJ302" i="2"/>
  <c r="CL302" i="2" s="1"/>
  <c r="AH348" i="2"/>
  <c r="AX362" i="2"/>
  <c r="R345" i="2"/>
  <c r="AH350" i="2"/>
  <c r="CK179" i="2" l="1"/>
  <c r="CJ13" i="2"/>
  <c r="CM33" i="2"/>
  <c r="CM103" i="2"/>
  <c r="CJ207" i="2"/>
  <c r="CL207" i="2" s="1"/>
  <c r="CM93" i="2"/>
  <c r="CK148" i="2"/>
  <c r="CK231" i="2"/>
  <c r="CJ103" i="2"/>
  <c r="CL103" i="2" s="1"/>
  <c r="CJ301" i="2"/>
  <c r="CL301" i="2" s="1"/>
  <c r="CK204" i="2"/>
  <c r="CJ251" i="2"/>
  <c r="CL251" i="2" s="1"/>
  <c r="CM251" i="2"/>
  <c r="CM142" i="2"/>
  <c r="CJ294" i="2"/>
  <c r="CL294" i="2" s="1"/>
  <c r="CM198" i="2"/>
  <c r="CM51" i="2"/>
  <c r="CJ216" i="2"/>
  <c r="CL216" i="2" s="1"/>
  <c r="CK133" i="2"/>
  <c r="CM207" i="2"/>
  <c r="CJ45" i="2"/>
  <c r="CL45" i="2" s="1"/>
  <c r="CK31" i="2"/>
  <c r="CM213" i="2"/>
  <c r="CK301" i="2"/>
  <c r="CK252" i="2"/>
  <c r="CM139" i="2"/>
  <c r="O22" i="6"/>
  <c r="P13" i="6" s="1"/>
  <c r="P11" i="6" s="1"/>
  <c r="P20" i="6" s="1"/>
  <c r="CM70" i="2"/>
  <c r="CJ139" i="2"/>
  <c r="CL139" i="2" s="1"/>
  <c r="CK284" i="2"/>
  <c r="CJ330" i="2"/>
  <c r="CL330" i="2" s="1"/>
  <c r="CJ156" i="2"/>
  <c r="CL156" i="2" s="1"/>
  <c r="W339" i="2"/>
  <c r="CJ268" i="2"/>
  <c r="CL268" i="2" s="1"/>
  <c r="CM297" i="2"/>
  <c r="CJ20" i="2"/>
  <c r="CL20" i="2" s="1"/>
  <c r="CM81" i="2"/>
  <c r="CM231" i="2"/>
  <c r="CK45" i="2"/>
  <c r="CM242" i="2"/>
  <c r="CK224" i="2"/>
  <c r="CK120" i="2"/>
  <c r="CJ278" i="2"/>
  <c r="CL278" i="2" s="1"/>
  <c r="CK268" i="2"/>
  <c r="CK81" i="2"/>
  <c r="CK226" i="2"/>
  <c r="CM318" i="2"/>
  <c r="CJ316" i="2"/>
  <c r="CL316" i="2" s="1"/>
  <c r="CM316" i="2"/>
  <c r="CM212" i="2"/>
  <c r="CM254" i="2"/>
  <c r="AB344" i="2"/>
  <c r="CK39" i="2"/>
  <c r="CM116" i="2"/>
  <c r="CM216" i="2"/>
  <c r="CM160" i="2"/>
  <c r="CJ120" i="2"/>
  <c r="CL120" i="2" s="1"/>
  <c r="CM224" i="2"/>
  <c r="CJ326" i="2"/>
  <c r="CL326" i="2" s="1"/>
  <c r="CM300" i="2"/>
  <c r="CJ241" i="2"/>
  <c r="CL241" i="2" s="1"/>
  <c r="CK10" i="2"/>
  <c r="CM326" i="2"/>
  <c r="CM285" i="2"/>
  <c r="CM164" i="2"/>
  <c r="CK63" i="2"/>
  <c r="CK329" i="2"/>
  <c r="CM163" i="2"/>
  <c r="CK114" i="2"/>
  <c r="CM13" i="2"/>
  <c r="CJ249" i="2"/>
  <c r="CL249" i="2" s="1"/>
  <c r="CJ252" i="2"/>
  <c r="CL252" i="2" s="1"/>
  <c r="CM222" i="2"/>
  <c r="CJ163" i="2"/>
  <c r="CL163" i="2" s="1"/>
  <c r="CM47" i="2"/>
  <c r="CM329" i="2"/>
  <c r="CK201" i="2"/>
  <c r="V339" i="2"/>
  <c r="X339" i="2"/>
  <c r="Z346" i="2"/>
  <c r="CM90" i="2"/>
  <c r="CK68" i="2"/>
  <c r="CJ153" i="2"/>
  <c r="CL153" i="2" s="1"/>
  <c r="CM174" i="2"/>
  <c r="CK113" i="2"/>
  <c r="CJ208" i="2"/>
  <c r="CL208" i="2" s="1"/>
  <c r="CK167" i="2"/>
  <c r="CK110" i="2"/>
  <c r="CK151" i="2"/>
  <c r="CK209" i="2"/>
  <c r="CM241" i="2"/>
  <c r="CJ201" i="2"/>
  <c r="CL201" i="2" s="1"/>
  <c r="CJ285" i="2"/>
  <c r="CL285" i="2" s="1"/>
  <c r="CM114" i="2"/>
  <c r="CL35" i="2"/>
  <c r="CM155" i="2"/>
  <c r="CK155" i="2"/>
  <c r="CK237" i="2"/>
  <c r="CM237" i="2"/>
  <c r="CL13" i="2"/>
  <c r="CL43" i="2"/>
  <c r="CK203" i="2"/>
  <c r="CK291" i="2"/>
  <c r="CM291" i="2"/>
  <c r="CL10" i="2"/>
  <c r="CM153" i="2"/>
  <c r="CJ270" i="2"/>
  <c r="CL270" i="2" s="1"/>
  <c r="CM267" i="2"/>
  <c r="CM165" i="2"/>
  <c r="CJ96" i="2"/>
  <c r="CM190" i="2"/>
  <c r="AA358" i="2"/>
  <c r="X358" i="2"/>
  <c r="AB354" i="2"/>
  <c r="U355" i="2"/>
  <c r="V355" i="2"/>
  <c r="G356" i="2"/>
  <c r="Z342" i="2"/>
  <c r="H4" i="5"/>
  <c r="H7" i="5"/>
  <c r="H6" i="5"/>
  <c r="U339" i="2"/>
  <c r="L16" i="7"/>
  <c r="Z335" i="2"/>
  <c r="CM287" i="2"/>
  <c r="CM156" i="2"/>
  <c r="CJ102" i="2"/>
  <c r="CL102" i="2" s="1"/>
  <c r="CK213" i="2"/>
  <c r="CJ99" i="2"/>
  <c r="CK36" i="2"/>
  <c r="CJ7" i="2"/>
  <c r="CK79" i="2"/>
  <c r="CK51" i="2"/>
  <c r="CM99" i="2"/>
  <c r="X355" i="2"/>
  <c r="Z339" i="2"/>
  <c r="CG356" i="2"/>
  <c r="CH356" i="2"/>
  <c r="CG352" i="2"/>
  <c r="CH352" i="2"/>
  <c r="CM49" i="2"/>
  <c r="AA346" i="2"/>
  <c r="Z355" i="2"/>
  <c r="W355" i="2"/>
  <c r="AB355" i="2"/>
  <c r="Y355" i="2"/>
  <c r="W354" i="2"/>
  <c r="AA355" i="2"/>
  <c r="CM105" i="2"/>
  <c r="CK60" i="2"/>
  <c r="CH333" i="2"/>
  <c r="CG333" i="2"/>
  <c r="CK93" i="2"/>
  <c r="CK42" i="2"/>
  <c r="CK136" i="2"/>
  <c r="CM38" i="2"/>
  <c r="CM136" i="2"/>
  <c r="CH355" i="2"/>
  <c r="CG355" i="2"/>
  <c r="CH341" i="2"/>
  <c r="CG341" i="2"/>
  <c r="CH353" i="2"/>
  <c r="CG353" i="2"/>
  <c r="Y335" i="2"/>
  <c r="AB335" i="2"/>
  <c r="G351" i="2"/>
  <c r="Z357" i="2"/>
  <c r="AA342" i="2"/>
  <c r="W357" i="2"/>
  <c r="CM302" i="2"/>
  <c r="CJ280" i="2"/>
  <c r="CL280" i="2" s="1"/>
  <c r="CJ105" i="2"/>
  <c r="CL105" i="2" s="1"/>
  <c r="CK43" i="2"/>
  <c r="CM294" i="2"/>
  <c r="CM43" i="2"/>
  <c r="CM77" i="2"/>
  <c r="CJ42" i="2"/>
  <c r="CM219" i="2"/>
  <c r="CM113" i="2"/>
  <c r="CM117" i="2"/>
  <c r="CM25" i="2"/>
  <c r="CK25" i="2"/>
  <c r="CJ25" i="2"/>
  <c r="CM152" i="2"/>
  <c r="CK152" i="2"/>
  <c r="CM307" i="2"/>
  <c r="CJ307" i="2"/>
  <c r="CL307" i="2" s="1"/>
  <c r="CK307" i="2"/>
  <c r="CK271" i="2"/>
  <c r="CM271" i="2"/>
  <c r="CK112" i="2"/>
  <c r="CM112" i="2"/>
  <c r="CM32" i="2"/>
  <c r="CK32" i="2"/>
  <c r="CM27" i="2"/>
  <c r="CK27" i="2"/>
  <c r="CM281" i="2"/>
  <c r="CK281" i="2"/>
  <c r="CM183" i="2"/>
  <c r="CJ183" i="2"/>
  <c r="CL183" i="2" s="1"/>
  <c r="CK183" i="2"/>
  <c r="CM205" i="2"/>
  <c r="CK205" i="2"/>
  <c r="CK274" i="2"/>
  <c r="CJ274" i="2"/>
  <c r="CL274" i="2" s="1"/>
  <c r="CJ130" i="2"/>
  <c r="CL130" i="2" s="1"/>
  <c r="CM130" i="2"/>
  <c r="CK130" i="2"/>
  <c r="CM62" i="2"/>
  <c r="CJ62" i="2"/>
  <c r="CL62" i="2" s="1"/>
  <c r="CK62" i="2"/>
  <c r="CK9" i="2"/>
  <c r="CM9" i="2"/>
  <c r="CK206" i="2"/>
  <c r="CM206" i="2"/>
  <c r="CK26" i="2"/>
  <c r="CM26" i="2"/>
  <c r="CK30" i="2"/>
  <c r="CJ30" i="2"/>
  <c r="CM19" i="2"/>
  <c r="CK19" i="2"/>
  <c r="CJ19" i="2"/>
  <c r="CM122" i="2"/>
  <c r="CK122" i="2"/>
  <c r="CJ122" i="2"/>
  <c r="CL122" i="2" s="1"/>
  <c r="CM250" i="2"/>
  <c r="CJ250" i="2"/>
  <c r="CL250" i="2" s="1"/>
  <c r="CK250" i="2"/>
  <c r="CJ184" i="2"/>
  <c r="CL184" i="2" s="1"/>
  <c r="CM184" i="2"/>
  <c r="CK184" i="2"/>
  <c r="CM273" i="2"/>
  <c r="CK273" i="2"/>
  <c r="CK308" i="2"/>
  <c r="CM308" i="2"/>
  <c r="CK143" i="2"/>
  <c r="CM143" i="2"/>
  <c r="CM320" i="2"/>
  <c r="CK320" i="2"/>
  <c r="CM319" i="2"/>
  <c r="CJ319" i="2"/>
  <c r="CL319" i="2" s="1"/>
  <c r="CK319" i="2"/>
  <c r="CM223" i="2"/>
  <c r="CJ223" i="2"/>
  <c r="CL223" i="2" s="1"/>
  <c r="CK223" i="2"/>
  <c r="CM135" i="2"/>
  <c r="CK135" i="2"/>
  <c r="CK157" i="2"/>
  <c r="CM157" i="2"/>
  <c r="CK106" i="2"/>
  <c r="CJ106" i="2"/>
  <c r="CL106" i="2" s="1"/>
  <c r="CM106" i="2"/>
  <c r="CJ220" i="2"/>
  <c r="CL220" i="2" s="1"/>
  <c r="CK220" i="2"/>
  <c r="CM220" i="2"/>
  <c r="CK243" i="2"/>
  <c r="CM243" i="2"/>
  <c r="CM298" i="2"/>
  <c r="CK298" i="2"/>
  <c r="CK182" i="2"/>
  <c r="CJ182" i="2"/>
  <c r="CL182" i="2" s="1"/>
  <c r="CM182" i="2"/>
  <c r="CM208" i="2"/>
  <c r="CM29" i="2"/>
  <c r="CK29" i="2"/>
  <c r="CK23" i="2"/>
  <c r="CM23" i="2"/>
  <c r="CK221" i="2"/>
  <c r="CM221" i="2"/>
  <c r="CM311" i="2"/>
  <c r="CJ311" i="2"/>
  <c r="CL311" i="2" s="1"/>
  <c r="CK311" i="2"/>
  <c r="CM261" i="2"/>
  <c r="CK261" i="2"/>
  <c r="CM256" i="2"/>
  <c r="CK256" i="2"/>
  <c r="CM315" i="2"/>
  <c r="CK315" i="2"/>
  <c r="CK289" i="2"/>
  <c r="CM289" i="2"/>
  <c r="CM323" i="2"/>
  <c r="CK323" i="2"/>
  <c r="CM169" i="2"/>
  <c r="CK169" i="2"/>
  <c r="CJ169" i="2"/>
  <c r="CK177" i="2"/>
  <c r="CJ177" i="2"/>
  <c r="CL177" i="2" s="1"/>
  <c r="CK195" i="2"/>
  <c r="CM195" i="2"/>
  <c r="CJ146" i="2"/>
  <c r="CL146" i="2" s="1"/>
  <c r="CK146" i="2"/>
  <c r="CM146" i="2"/>
  <c r="CM96" i="2"/>
  <c r="CM30" i="2"/>
  <c r="CJ219" i="2"/>
  <c r="CL219" i="2" s="1"/>
  <c r="CJ117" i="2"/>
  <c r="CL117" i="2" s="1"/>
  <c r="CJ34" i="2"/>
  <c r="CL34" i="2" s="1"/>
  <c r="CK34" i="2"/>
  <c r="CM34" i="2"/>
  <c r="CM28" i="2"/>
  <c r="CK28" i="2"/>
  <c r="CJ28" i="2"/>
  <c r="CL28" i="2" s="1"/>
  <c r="CM22" i="2"/>
  <c r="CK22" i="2"/>
  <c r="CK109" i="2"/>
  <c r="CJ109" i="2"/>
  <c r="CL109" i="2" s="1"/>
  <c r="CM109" i="2"/>
  <c r="CK269" i="2"/>
  <c r="CJ269" i="2"/>
  <c r="CL269" i="2" s="1"/>
  <c r="CK199" i="2"/>
  <c r="CM199" i="2"/>
  <c r="CJ199" i="2"/>
  <c r="CL199" i="2" s="1"/>
  <c r="CK197" i="2"/>
  <c r="CM197" i="2"/>
  <c r="CJ259" i="2"/>
  <c r="CL259" i="2" s="1"/>
  <c r="CM259" i="2"/>
  <c r="CK259" i="2"/>
  <c r="CK158" i="2"/>
  <c r="CJ158" i="2"/>
  <c r="CL158" i="2" s="1"/>
  <c r="CM158" i="2"/>
  <c r="CM299" i="2"/>
  <c r="CK299" i="2"/>
  <c r="CM132" i="2"/>
  <c r="CK132" i="2"/>
  <c r="CM321" i="2"/>
  <c r="CK321" i="2"/>
  <c r="CK119" i="2"/>
  <c r="CM119" i="2"/>
  <c r="AA339" i="2"/>
  <c r="AA357" i="2"/>
  <c r="G349" i="2"/>
  <c r="AB339" i="2"/>
  <c r="Y339" i="2"/>
  <c r="G337" i="2"/>
  <c r="Y342" i="2"/>
  <c r="U342" i="2"/>
  <c r="G333" i="2"/>
  <c r="H5" i="5" s="1"/>
  <c r="AA359" i="2"/>
  <c r="V337" i="2"/>
  <c r="X357" i="2"/>
  <c r="Y337" i="2"/>
  <c r="Z348" i="2"/>
  <c r="U357" i="2"/>
  <c r="G341" i="2"/>
  <c r="X359" i="2"/>
  <c r="U341" i="2"/>
  <c r="G353" i="2"/>
  <c r="U359" i="2"/>
  <c r="X335" i="2"/>
  <c r="AB353" i="2"/>
  <c r="Z341" i="2"/>
  <c r="AA335" i="2"/>
  <c r="Y359" i="2"/>
  <c r="G336" i="2"/>
  <c r="G358" i="2"/>
  <c r="U353" i="2"/>
  <c r="W353" i="2"/>
  <c r="U335" i="2"/>
  <c r="W341" i="2"/>
  <c r="V335" i="2"/>
  <c r="W335" i="2"/>
  <c r="V359" i="2"/>
  <c r="Z354" i="2"/>
  <c r="Y346" i="2"/>
  <c r="Y357" i="2"/>
  <c r="X341" i="2"/>
  <c r="AB336" i="2"/>
  <c r="U349" i="2"/>
  <c r="AB349" i="2"/>
  <c r="Z359" i="2"/>
  <c r="V341" i="2"/>
  <c r="G346" i="2"/>
  <c r="X337" i="2"/>
  <c r="G335" i="2"/>
  <c r="AA353" i="2"/>
  <c r="Y353" i="2"/>
  <c r="V353" i="2"/>
  <c r="G344" i="2"/>
  <c r="Y341" i="2"/>
  <c r="X344" i="2"/>
  <c r="V354" i="2"/>
  <c r="U354" i="2"/>
  <c r="AB359" i="2"/>
  <c r="Z353" i="2"/>
  <c r="AA341" i="2"/>
  <c r="AA337" i="2"/>
  <c r="V356" i="2"/>
  <c r="V358" i="2"/>
  <c r="AB333" i="2"/>
  <c r="W346" i="2"/>
  <c r="W342" i="2"/>
  <c r="X342" i="2"/>
  <c r="X346" i="2"/>
  <c r="AB356" i="2"/>
  <c r="V342" i="2"/>
  <c r="AB342" i="2"/>
  <c r="G343" i="2"/>
  <c r="W359" i="2"/>
  <c r="X353" i="2"/>
  <c r="G357" i="2"/>
  <c r="V346" i="2"/>
  <c r="AB337" i="2"/>
  <c r="AB346" i="2"/>
  <c r="AB334" i="2"/>
  <c r="AB357" i="2"/>
  <c r="CM46" i="2"/>
  <c r="CK102" i="2"/>
  <c r="CM86" i="2"/>
  <c r="CM48" i="2"/>
  <c r="CM37" i="2"/>
  <c r="CK325" i="2"/>
  <c r="CM325" i="2"/>
  <c r="CJ325" i="2"/>
  <c r="CL325" i="2" s="1"/>
  <c r="CM314" i="2"/>
  <c r="CJ314" i="2"/>
  <c r="CL314" i="2" s="1"/>
  <c r="CK314" i="2"/>
  <c r="CM309" i="2"/>
  <c r="CK309" i="2"/>
  <c r="CJ309" i="2"/>
  <c r="CL309" i="2" s="1"/>
  <c r="CM292" i="2"/>
  <c r="CK292" i="2"/>
  <c r="CM275" i="2"/>
  <c r="CK275" i="2"/>
  <c r="CK264" i="2"/>
  <c r="CJ264" i="2"/>
  <c r="CL264" i="2" s="1"/>
  <c r="CM264" i="2"/>
  <c r="CM255" i="2"/>
  <c r="CK255" i="2"/>
  <c r="CJ246" i="2"/>
  <c r="CL246" i="2" s="1"/>
  <c r="CM246" i="2"/>
  <c r="CK246" i="2"/>
  <c r="CM238" i="2"/>
  <c r="CK238" i="2"/>
  <c r="CK230" i="2"/>
  <c r="CM230" i="2"/>
  <c r="CJ230" i="2"/>
  <c r="CL230" i="2" s="1"/>
  <c r="CM225" i="2"/>
  <c r="CK225" i="2"/>
  <c r="CJ225" i="2"/>
  <c r="CL225" i="2" s="1"/>
  <c r="CM211" i="2"/>
  <c r="CK211" i="2"/>
  <c r="CK193" i="2"/>
  <c r="CM193" i="2"/>
  <c r="CJ193" i="2"/>
  <c r="CL193" i="2" s="1"/>
  <c r="CJ187" i="2"/>
  <c r="CL187" i="2" s="1"/>
  <c r="CK187" i="2"/>
  <c r="CM187" i="2"/>
  <c r="CM178" i="2"/>
  <c r="CJ178" i="2"/>
  <c r="CL178" i="2" s="1"/>
  <c r="CK178" i="2"/>
  <c r="CJ172" i="2"/>
  <c r="CL172" i="2" s="1"/>
  <c r="CM172" i="2"/>
  <c r="CK172" i="2"/>
  <c r="CM154" i="2"/>
  <c r="CK154" i="2"/>
  <c r="CM145" i="2"/>
  <c r="CK145" i="2"/>
  <c r="CK137" i="2"/>
  <c r="CM137" i="2"/>
  <c r="CJ137" i="2"/>
  <c r="CL137" i="2" s="1"/>
  <c r="CM127" i="2"/>
  <c r="CJ127" i="2"/>
  <c r="CL127" i="2" s="1"/>
  <c r="CK127" i="2"/>
  <c r="CK121" i="2"/>
  <c r="CM121" i="2"/>
  <c r="CM108" i="2"/>
  <c r="CJ108" i="2"/>
  <c r="CL108" i="2" s="1"/>
  <c r="CK108" i="2"/>
  <c r="CM95" i="2"/>
  <c r="CK95" i="2"/>
  <c r="CK91" i="2"/>
  <c r="CM91" i="2"/>
  <c r="CM87" i="2"/>
  <c r="CJ87" i="2"/>
  <c r="CL87" i="2" s="1"/>
  <c r="CK80" i="2"/>
  <c r="CM80" i="2"/>
  <c r="CK76" i="2"/>
  <c r="CJ76" i="2"/>
  <c r="CL76" i="2" s="1"/>
  <c r="CM76" i="2"/>
  <c r="CM71" i="2"/>
  <c r="CJ71" i="2"/>
  <c r="CL71" i="2" s="1"/>
  <c r="CK71" i="2"/>
  <c r="CM65" i="2"/>
  <c r="CK65" i="2"/>
  <c r="CK57" i="2"/>
  <c r="CJ57" i="2"/>
  <c r="CM57" i="2"/>
  <c r="CK54" i="2"/>
  <c r="CM54" i="2"/>
  <c r="CM55" i="2"/>
  <c r="CJ55" i="2"/>
  <c r="CL55" i="2" s="1"/>
  <c r="CK55" i="2"/>
  <c r="CM15" i="2"/>
  <c r="CK15" i="2"/>
  <c r="CH348" i="2"/>
  <c r="CG348" i="2"/>
  <c r="CG335" i="2"/>
  <c r="CH335" i="2"/>
  <c r="CH345" i="2"/>
  <c r="CG345" i="2"/>
  <c r="CM324" i="2"/>
  <c r="CK324" i="2"/>
  <c r="CJ313" i="2"/>
  <c r="CL313" i="2" s="1"/>
  <c r="CM313" i="2"/>
  <c r="CK313" i="2"/>
  <c r="CJ305" i="2"/>
  <c r="CL305" i="2" s="1"/>
  <c r="CM305" i="2"/>
  <c r="CK305" i="2"/>
  <c r="CJ286" i="2"/>
  <c r="CL286" i="2" s="1"/>
  <c r="CK286" i="2"/>
  <c r="CM286" i="2"/>
  <c r="CK279" i="2"/>
  <c r="CJ279" i="2"/>
  <c r="CL279" i="2" s="1"/>
  <c r="CM279" i="2"/>
  <c r="CJ272" i="2"/>
  <c r="CL272" i="2" s="1"/>
  <c r="CM272" i="2"/>
  <c r="CK272" i="2"/>
  <c r="CM263" i="2"/>
  <c r="CK263" i="2"/>
  <c r="CJ263" i="2"/>
  <c r="CL263" i="2" s="1"/>
  <c r="CJ253" i="2"/>
  <c r="CL253" i="2" s="1"/>
  <c r="CK253" i="2"/>
  <c r="CM253" i="2"/>
  <c r="CM245" i="2"/>
  <c r="CK245" i="2"/>
  <c r="CJ245" i="2"/>
  <c r="CL245" i="2" s="1"/>
  <c r="CM236" i="2"/>
  <c r="CJ236" i="2"/>
  <c r="CL236" i="2" s="1"/>
  <c r="CK236" i="2"/>
  <c r="CM229" i="2"/>
  <c r="CK229" i="2"/>
  <c r="CK217" i="2"/>
  <c r="CM217" i="2"/>
  <c r="CK210" i="2"/>
  <c r="CM210" i="2"/>
  <c r="CM192" i="2"/>
  <c r="CJ192" i="2"/>
  <c r="CK192" i="2"/>
  <c r="CM185" i="2"/>
  <c r="CK185" i="2"/>
  <c r="CM176" i="2"/>
  <c r="CK176" i="2"/>
  <c r="CJ176" i="2"/>
  <c r="CL176" i="2" s="1"/>
  <c r="CJ168" i="2"/>
  <c r="CL168" i="2" s="1"/>
  <c r="CK168" i="2"/>
  <c r="CM168" i="2"/>
  <c r="CK150" i="2"/>
  <c r="CM150" i="2"/>
  <c r="CM144" i="2"/>
  <c r="CK144" i="2"/>
  <c r="CK134" i="2"/>
  <c r="CM134" i="2"/>
  <c r="CJ134" i="2"/>
  <c r="CL134" i="2" s="1"/>
  <c r="CJ125" i="2"/>
  <c r="CL125" i="2" s="1"/>
  <c r="CM125" i="2"/>
  <c r="CK125" i="2"/>
  <c r="CM118" i="2"/>
  <c r="CK118" i="2"/>
  <c r="CJ98" i="2"/>
  <c r="CL98" i="2" s="1"/>
  <c r="CK98" i="2"/>
  <c r="CM98" i="2"/>
  <c r="CM75" i="2"/>
  <c r="CK75" i="2"/>
  <c r="CM69" i="2"/>
  <c r="CK69" i="2"/>
  <c r="CM61" i="2"/>
  <c r="CK61" i="2"/>
  <c r="CJ61" i="2"/>
  <c r="CL61" i="2" s="1"/>
  <c r="CK104" i="2"/>
  <c r="CM104" i="2"/>
  <c r="CJ104" i="2"/>
  <c r="CL104" i="2" s="1"/>
  <c r="CK53" i="2"/>
  <c r="CM53" i="2"/>
  <c r="CJ53" i="2"/>
  <c r="CL53" i="2" s="1"/>
  <c r="CM41" i="2"/>
  <c r="CK41" i="2"/>
  <c r="CJ18" i="2"/>
  <c r="CM18" i="2"/>
  <c r="CK18" i="2"/>
  <c r="CG349" i="2"/>
  <c r="CH349" i="2"/>
  <c r="CH340" i="2"/>
  <c r="CG340" i="2"/>
  <c r="CG350" i="2"/>
  <c r="CH350" i="2"/>
  <c r="CH344" i="2"/>
  <c r="CG344" i="2"/>
  <c r="X347" i="2"/>
  <c r="CK14" i="2"/>
  <c r="CG338" i="2"/>
  <c r="CH338" i="2"/>
  <c r="CG342" i="2"/>
  <c r="CH342" i="2"/>
  <c r="CG343" i="2"/>
  <c r="CH343" i="2"/>
  <c r="CH351" i="2"/>
  <c r="CG351" i="2"/>
  <c r="CH347" i="2"/>
  <c r="CG347" i="2"/>
  <c r="CJ79" i="2"/>
  <c r="CL79" i="2" s="1"/>
  <c r="CJ48" i="2"/>
  <c r="CK37" i="2"/>
  <c r="CJ328" i="2"/>
  <c r="CL328" i="2" s="1"/>
  <c r="CM328" i="2"/>
  <c r="CK328" i="2"/>
  <c r="CK322" i="2"/>
  <c r="CJ322" i="2"/>
  <c r="CL322" i="2" s="1"/>
  <c r="CM322" i="2"/>
  <c r="CK312" i="2"/>
  <c r="CJ312" i="2"/>
  <c r="CL312" i="2" s="1"/>
  <c r="CM312" i="2"/>
  <c r="CK304" i="2"/>
  <c r="CJ304" i="2"/>
  <c r="CL304" i="2" s="1"/>
  <c r="CM304" i="2"/>
  <c r="CJ295" i="2"/>
  <c r="CL295" i="2" s="1"/>
  <c r="CM295" i="2"/>
  <c r="CK295" i="2"/>
  <c r="CM283" i="2"/>
  <c r="CJ283" i="2"/>
  <c r="CL283" i="2" s="1"/>
  <c r="CK283" i="2"/>
  <c r="CK277" i="2"/>
  <c r="CJ277" i="2"/>
  <c r="CL277" i="2" s="1"/>
  <c r="CM277" i="2"/>
  <c r="CM266" i="2"/>
  <c r="CK266" i="2"/>
  <c r="CK260" i="2"/>
  <c r="CJ260" i="2"/>
  <c r="CL260" i="2" s="1"/>
  <c r="CM260" i="2"/>
  <c r="CJ248" i="2"/>
  <c r="CL248" i="2" s="1"/>
  <c r="CM248" i="2"/>
  <c r="CK248" i="2"/>
  <c r="CM244" i="2"/>
  <c r="CK244" i="2"/>
  <c r="CJ244" i="2"/>
  <c r="CL244" i="2" s="1"/>
  <c r="CK235" i="2"/>
  <c r="CM235" i="2"/>
  <c r="CM228" i="2"/>
  <c r="CK228" i="2"/>
  <c r="CK215" i="2"/>
  <c r="CM215" i="2"/>
  <c r="CM202" i="2"/>
  <c r="CJ202" i="2"/>
  <c r="CL202" i="2" s="1"/>
  <c r="CK202" i="2"/>
  <c r="CM189" i="2"/>
  <c r="CJ189" i="2"/>
  <c r="CL189" i="2" s="1"/>
  <c r="CK189" i="2"/>
  <c r="CK181" i="2"/>
  <c r="CM181" i="2"/>
  <c r="CK175" i="2"/>
  <c r="CM175" i="2"/>
  <c r="CM166" i="2"/>
  <c r="CJ166" i="2"/>
  <c r="CL166" i="2" s="1"/>
  <c r="CK166" i="2"/>
  <c r="CM149" i="2"/>
  <c r="CK149" i="2"/>
  <c r="CM141" i="2"/>
  <c r="CK141" i="2"/>
  <c r="CJ141" i="2"/>
  <c r="CL141" i="2" s="1"/>
  <c r="CJ129" i="2"/>
  <c r="CL129" i="2" s="1"/>
  <c r="CM129" i="2"/>
  <c r="CK129" i="2"/>
  <c r="CM124" i="2"/>
  <c r="CJ124" i="2"/>
  <c r="CL124" i="2" s="1"/>
  <c r="CK124" i="2"/>
  <c r="CJ115" i="2"/>
  <c r="CL115" i="2" s="1"/>
  <c r="CK115" i="2"/>
  <c r="CM115" i="2"/>
  <c r="CM97" i="2"/>
  <c r="CJ97" i="2"/>
  <c r="CL97" i="2" s="1"/>
  <c r="CK97" i="2"/>
  <c r="CK89" i="2"/>
  <c r="CM89" i="2"/>
  <c r="CJ89" i="2"/>
  <c r="CL89" i="2" s="1"/>
  <c r="CM84" i="2"/>
  <c r="CK84" i="2"/>
  <c r="CJ78" i="2"/>
  <c r="CL78" i="2" s="1"/>
  <c r="CK78" i="2"/>
  <c r="CM78" i="2"/>
  <c r="CJ74" i="2"/>
  <c r="CL74" i="2" s="1"/>
  <c r="CM74" i="2"/>
  <c r="CK74" i="2"/>
  <c r="CJ67" i="2"/>
  <c r="CL67" i="2" s="1"/>
  <c r="CK67" i="2"/>
  <c r="CM67" i="2"/>
  <c r="CM52" i="2"/>
  <c r="CK52" i="2"/>
  <c r="CK40" i="2"/>
  <c r="CM40" i="2"/>
  <c r="CJ40" i="2"/>
  <c r="CL40" i="2" s="1"/>
  <c r="CK35" i="2"/>
  <c r="CM35" i="2"/>
  <c r="CM17" i="2"/>
  <c r="CJ17" i="2"/>
  <c r="CL17" i="2" s="1"/>
  <c r="CH336" i="2"/>
  <c r="CG336" i="2"/>
  <c r="Z337" i="2"/>
  <c r="AB345" i="2"/>
  <c r="CK191" i="2"/>
  <c r="Z345" i="2"/>
  <c r="AA334" i="2"/>
  <c r="V357" i="2"/>
  <c r="Y334" i="2"/>
  <c r="U337" i="2"/>
  <c r="G342" i="2"/>
  <c r="W337" i="2"/>
  <c r="CJ65" i="2"/>
  <c r="CJ69" i="2"/>
  <c r="CK327" i="2"/>
  <c r="CM327" i="2"/>
  <c r="CJ327" i="2"/>
  <c r="CL327" i="2" s="1"/>
  <c r="CM317" i="2"/>
  <c r="CK317" i="2"/>
  <c r="CM310" i="2"/>
  <c r="CK310" i="2"/>
  <c r="CJ310" i="2"/>
  <c r="CL310" i="2" s="1"/>
  <c r="CJ303" i="2"/>
  <c r="CL303" i="2" s="1"/>
  <c r="CM303" i="2"/>
  <c r="CK303" i="2"/>
  <c r="CK282" i="2"/>
  <c r="CJ282" i="2"/>
  <c r="CL282" i="2" s="1"/>
  <c r="CM282" i="2"/>
  <c r="CM276" i="2"/>
  <c r="CK276" i="2"/>
  <c r="CM265" i="2"/>
  <c r="CK265" i="2"/>
  <c r="CM257" i="2"/>
  <c r="CK257" i="2"/>
  <c r="CJ247" i="2"/>
  <c r="CL247" i="2" s="1"/>
  <c r="CK247" i="2"/>
  <c r="CM247" i="2"/>
  <c r="CK240" i="2"/>
  <c r="CM240" i="2"/>
  <c r="CJ240" i="2"/>
  <c r="CL240" i="2" s="1"/>
  <c r="CM232" i="2"/>
  <c r="CK232" i="2"/>
  <c r="CK227" i="2"/>
  <c r="CM227" i="2"/>
  <c r="CJ227" i="2"/>
  <c r="CL227" i="2" s="1"/>
  <c r="CM214" i="2"/>
  <c r="CJ214" i="2"/>
  <c r="CL214" i="2" s="1"/>
  <c r="CK214" i="2"/>
  <c r="CK200" i="2"/>
  <c r="CM200" i="2"/>
  <c r="CM188" i="2"/>
  <c r="CK188" i="2"/>
  <c r="CJ180" i="2"/>
  <c r="CL180" i="2" s="1"/>
  <c r="CM180" i="2"/>
  <c r="CK180" i="2"/>
  <c r="CM173" i="2"/>
  <c r="CJ173" i="2"/>
  <c r="CL173" i="2" s="1"/>
  <c r="CK173" i="2"/>
  <c r="CM161" i="2"/>
  <c r="CK161" i="2"/>
  <c r="CK147" i="2"/>
  <c r="CM147" i="2"/>
  <c r="CJ147" i="2"/>
  <c r="CL147" i="2" s="1"/>
  <c r="CJ140" i="2"/>
  <c r="CL140" i="2" s="1"/>
  <c r="CM140" i="2"/>
  <c r="CK140" i="2"/>
  <c r="CM128" i="2"/>
  <c r="CK128" i="2"/>
  <c r="CK123" i="2"/>
  <c r="CM123" i="2"/>
  <c r="CK111" i="2"/>
  <c r="CJ111" i="2"/>
  <c r="CL111" i="2" s="1"/>
  <c r="CM111" i="2"/>
  <c r="CK92" i="2"/>
  <c r="CJ92" i="2"/>
  <c r="CL92" i="2" s="1"/>
  <c r="CM92" i="2"/>
  <c r="CJ88" i="2"/>
  <c r="CK88" i="2"/>
  <c r="CM88" i="2"/>
  <c r="CM83" i="2"/>
  <c r="CK83" i="2"/>
  <c r="CJ83" i="2"/>
  <c r="CL83" i="2" s="1"/>
  <c r="CM72" i="2"/>
  <c r="CK72" i="2"/>
  <c r="CM66" i="2"/>
  <c r="CK66" i="2"/>
  <c r="CJ58" i="2"/>
  <c r="CM58" i="2"/>
  <c r="CK58" i="2"/>
  <c r="CK107" i="2"/>
  <c r="CM107" i="2"/>
  <c r="CJ107" i="2"/>
  <c r="CL107" i="2" s="1"/>
  <c r="CK101" i="2"/>
  <c r="CM101" i="2"/>
  <c r="CJ101" i="2"/>
  <c r="CL101" i="2" s="1"/>
  <c r="CJ50" i="2"/>
  <c r="CM50" i="2"/>
  <c r="CK50" i="2"/>
  <c r="CM56" i="2"/>
  <c r="CK56" i="2"/>
  <c r="CK16" i="2"/>
  <c r="CM16" i="2"/>
  <c r="CH339" i="2"/>
  <c r="CG339" i="2"/>
  <c r="CH334" i="2"/>
  <c r="CE361" i="2"/>
  <c r="CG334" i="2"/>
  <c r="V344" i="2"/>
  <c r="U350" i="2"/>
  <c r="U351" i="2"/>
  <c r="W351" i="2"/>
  <c r="G352" i="2"/>
  <c r="W336" i="2"/>
  <c r="V351" i="2"/>
  <c r="Z351" i="2"/>
  <c r="Z344" i="2"/>
  <c r="AA350" i="2"/>
  <c r="Y348" i="2"/>
  <c r="G355" i="2"/>
  <c r="V348" i="2"/>
  <c r="V350" i="2"/>
  <c r="AA344" i="2"/>
  <c r="AA336" i="2"/>
  <c r="V347" i="2"/>
  <c r="W344" i="2"/>
  <c r="X350" i="2"/>
  <c r="Y344" i="2"/>
  <c r="Y347" i="2"/>
  <c r="AA349" i="2"/>
  <c r="X336" i="2"/>
  <c r="X348" i="2"/>
  <c r="U348" i="2"/>
  <c r="G350" i="2"/>
  <c r="Z336" i="2"/>
  <c r="G339" i="2"/>
  <c r="X340" i="2"/>
  <c r="Z340" i="2"/>
  <c r="Y350" i="2"/>
  <c r="AB340" i="2"/>
  <c r="G334" i="2"/>
  <c r="W350" i="2"/>
  <c r="Z338" i="2"/>
  <c r="AA351" i="2"/>
  <c r="AB350" i="2"/>
  <c r="Z350" i="2"/>
  <c r="AA340" i="2"/>
  <c r="W338" i="2"/>
  <c r="Y351" i="2"/>
  <c r="V340" i="2"/>
  <c r="W356" i="2"/>
  <c r="Z358" i="2"/>
  <c r="Y340" i="2"/>
  <c r="AA345" i="2"/>
  <c r="Y356" i="2"/>
  <c r="V338" i="2"/>
  <c r="X351" i="2"/>
  <c r="G340" i="2"/>
  <c r="U358" i="2"/>
  <c r="AA333" i="2"/>
  <c r="AB338" i="2"/>
  <c r="U338" i="2"/>
  <c r="U352" i="2"/>
  <c r="X338" i="2"/>
  <c r="X345" i="2"/>
  <c r="U356" i="2"/>
  <c r="Z333" i="2"/>
  <c r="AB351" i="2"/>
  <c r="X333" i="2"/>
  <c r="W358" i="2"/>
  <c r="Y358" i="2"/>
  <c r="AB347" i="2"/>
  <c r="U345" i="2"/>
  <c r="V336" i="2"/>
  <c r="Y345" i="2"/>
  <c r="W347" i="2"/>
  <c r="U334" i="2"/>
  <c r="Z352" i="2"/>
  <c r="W340" i="2"/>
  <c r="AA343" i="2"/>
  <c r="U344" i="2"/>
  <c r="G347" i="2"/>
  <c r="Y352" i="2"/>
  <c r="V343" i="2"/>
  <c r="X354" i="2"/>
  <c r="AA354" i="2"/>
  <c r="Y354" i="2"/>
  <c r="Y338" i="2"/>
  <c r="U336" i="2"/>
  <c r="Y349" i="2"/>
  <c r="G359" i="2"/>
  <c r="X343" i="2"/>
  <c r="W345" i="2"/>
  <c r="X356" i="2"/>
  <c r="E352" i="2"/>
  <c r="W352" i="2"/>
  <c r="AB352" i="2"/>
  <c r="CK64" i="2"/>
  <c r="CM64" i="2"/>
  <c r="CJ64" i="2"/>
  <c r="CL64" i="2" s="1"/>
  <c r="CK12" i="2"/>
  <c r="CJ12" i="2"/>
  <c r="CM12" i="2"/>
  <c r="AA338" i="2"/>
  <c r="W333" i="2"/>
  <c r="E336" i="2"/>
  <c r="Y336" i="2"/>
  <c r="E349" i="2"/>
  <c r="Z349" i="2"/>
  <c r="G338" i="2"/>
  <c r="W334" i="2"/>
  <c r="U343" i="2"/>
  <c r="AA347" i="2"/>
  <c r="V333" i="2"/>
  <c r="Z356" i="2"/>
  <c r="CM82" i="2"/>
  <c r="CK82" i="2"/>
  <c r="CM44" i="2"/>
  <c r="CK44" i="2"/>
  <c r="CJ44" i="2"/>
  <c r="CL44" i="2" s="1"/>
  <c r="Z343" i="2"/>
  <c r="W343" i="2"/>
  <c r="X352" i="2"/>
  <c r="AA348" i="2"/>
  <c r="AB343" i="2"/>
  <c r="E348" i="2"/>
  <c r="AB348" i="2"/>
  <c r="Y343" i="2"/>
  <c r="W348" i="2"/>
  <c r="CK100" i="2"/>
  <c r="CM100" i="2"/>
  <c r="CM59" i="2"/>
  <c r="CK59" i="2"/>
  <c r="CM8" i="2"/>
  <c r="CK8" i="2"/>
  <c r="CJ8" i="2"/>
  <c r="AA352" i="2"/>
  <c r="CM11" i="2"/>
  <c r="CK11" i="2"/>
  <c r="CJ11" i="2"/>
  <c r="Z334" i="2"/>
  <c r="U346" i="2"/>
  <c r="U347" i="2"/>
  <c r="V334" i="2"/>
  <c r="G354" i="2"/>
  <c r="U340" i="2"/>
  <c r="Y333" i="2"/>
  <c r="V352" i="2"/>
  <c r="CK73" i="2"/>
  <c r="CJ73" i="2"/>
  <c r="CM73" i="2"/>
  <c r="CM21" i="2"/>
  <c r="CK21" i="2"/>
  <c r="G345" i="2"/>
  <c r="E334" i="2"/>
  <c r="X334" i="2"/>
  <c r="CK6" i="2"/>
  <c r="CM6" i="2"/>
  <c r="CJ6" i="2"/>
  <c r="U333" i="2"/>
  <c r="E347" i="2"/>
  <c r="Z347" i="2"/>
  <c r="AB358" i="2"/>
  <c r="V345" i="2"/>
  <c r="V349" i="2"/>
  <c r="AA356" i="2"/>
  <c r="N13" i="6" l="1"/>
  <c r="N11" i="6" s="1"/>
  <c r="N20" i="6" s="1"/>
  <c r="CL6" i="2"/>
  <c r="CJ358" i="2"/>
  <c r="CL358" i="2" s="1"/>
  <c r="CL73" i="2"/>
  <c r="CJ349" i="2"/>
  <c r="CM349" i="2" s="1"/>
  <c r="J18" i="5"/>
  <c r="CL12" i="2"/>
  <c r="CJ333" i="2"/>
  <c r="CM333" i="2" s="1"/>
  <c r="CL88" i="2"/>
  <c r="CJ337" i="2"/>
  <c r="CL337" i="2" s="1"/>
  <c r="CL65" i="2"/>
  <c r="CJ338" i="2"/>
  <c r="CL338" i="2" s="1"/>
  <c r="CL57" i="2"/>
  <c r="CJ341" i="2"/>
  <c r="CL341" i="2" s="1"/>
  <c r="CL19" i="2"/>
  <c r="CJ342" i="2"/>
  <c r="CL342" i="2" s="1"/>
  <c r="CJ343" i="2"/>
  <c r="CJ348" i="2"/>
  <c r="CL50" i="2"/>
  <c r="CJ354" i="2"/>
  <c r="CL354" i="2" s="1"/>
  <c r="CL48" i="2"/>
  <c r="CJ334" i="2"/>
  <c r="CL334" i="2" s="1"/>
  <c r="CL18" i="2"/>
  <c r="CJ340" i="2"/>
  <c r="CM340" i="2" s="1"/>
  <c r="CL192" i="2"/>
  <c r="CJ357" i="2"/>
  <c r="CL357" i="2" s="1"/>
  <c r="CL169" i="2"/>
  <c r="CJ353" i="2"/>
  <c r="CM353" i="2" s="1"/>
  <c r="CL42" i="2"/>
  <c r="CJ359" i="2"/>
  <c r="CM359" i="2" s="1"/>
  <c r="CL7" i="2"/>
  <c r="CJ335" i="2"/>
  <c r="CL335" i="2" s="1"/>
  <c r="CL11" i="2"/>
  <c r="CJ344" i="2"/>
  <c r="CM344" i="2" s="1"/>
  <c r="CL8" i="2"/>
  <c r="CJ336" i="2"/>
  <c r="CM336" i="2" s="1"/>
  <c r="CL58" i="2"/>
  <c r="CJ352" i="2"/>
  <c r="CM352" i="2" s="1"/>
  <c r="CL96" i="2"/>
  <c r="CJ339" i="2"/>
  <c r="CL339" i="2" s="1"/>
  <c r="CJ355" i="2"/>
  <c r="CL355" i="2" s="1"/>
  <c r="CJ345" i="2"/>
  <c r="CL345" i="2" s="1"/>
  <c r="CL69" i="2"/>
  <c r="CJ350" i="2"/>
  <c r="CL350" i="2" s="1"/>
  <c r="CL30" i="2"/>
  <c r="CJ347" i="2"/>
  <c r="CM347" i="2" s="1"/>
  <c r="CL25" i="2"/>
  <c r="CJ346" i="2"/>
  <c r="CL346" i="2" s="1"/>
  <c r="CL99" i="2"/>
  <c r="CJ356" i="2"/>
  <c r="CJ351" i="2"/>
  <c r="CM351" i="2" s="1"/>
  <c r="CL340" i="2"/>
  <c r="CM343" i="2"/>
  <c r="CL343" i="2"/>
  <c r="CL349" i="2" l="1"/>
  <c r="CL351" i="2"/>
  <c r="CM358" i="2"/>
  <c r="CM339" i="2"/>
  <c r="CM355" i="2"/>
  <c r="CM338" i="2"/>
  <c r="CL336" i="2"/>
  <c r="CL352" i="2"/>
  <c r="CM354" i="2"/>
  <c r="CL344" i="2"/>
  <c r="CL359" i="2"/>
  <c r="CL333" i="2"/>
  <c r="CJ361" i="2"/>
  <c r="CM357" i="2"/>
  <c r="CM337" i="2"/>
  <c r="CM342" i="2"/>
  <c r="CM335" i="2"/>
  <c r="CL353" i="2"/>
  <c r="CM341" i="2"/>
  <c r="CM334" i="2"/>
  <c r="CM350" i="2"/>
  <c r="CM356" i="2"/>
  <c r="CL356" i="2"/>
  <c r="CM346" i="2"/>
  <c r="CM345" i="2"/>
  <c r="CL347" i="2"/>
  <c r="CL348" i="2"/>
  <c r="CM348" i="2"/>
  <c r="E27" i="5"/>
  <c r="E28" i="5" s="1"/>
</calcChain>
</file>

<file path=xl/comments1.xml><?xml version="1.0" encoding="utf-8"?>
<comments xmlns="http://schemas.openxmlformats.org/spreadsheetml/2006/main">
  <authors>
    <author>hround</author>
  </authors>
  <commentList>
    <comment ref="B4" authorId="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authors>
    <author>hround</author>
  </authors>
  <commentList>
    <comment ref="B4" authorId="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authors>
    <author>hround</author>
    <author>Helen Round</author>
    <author>rmould</author>
  </authors>
  <commentList>
    <comment ref="B4" authorId="0">
      <text>
        <r>
          <rPr>
            <b/>
            <sz val="18"/>
            <color indexed="81"/>
            <rFont val="Calibri"/>
            <family val="2"/>
          </rPr>
          <t>Please select your local authority.</t>
        </r>
      </text>
    </comment>
    <comment ref="B14" authorId="1">
      <text>
        <r>
          <rPr>
            <b/>
            <sz val="18"/>
            <color indexed="81"/>
            <rFont val="Calibri"/>
            <family val="2"/>
          </rPr>
          <t xml:space="preserve">Please enter your estimates of delivery in the green boxes.
</t>
        </r>
      </text>
    </comment>
    <comment ref="B20" authorId="1">
      <text>
        <r>
          <rPr>
            <b/>
            <sz val="18"/>
            <color indexed="81"/>
            <rFont val="Calibri"/>
            <family val="2"/>
          </rPr>
          <t>If there is an increase in the number of long-term empty homes, please enter this as a negative number.</t>
        </r>
      </text>
    </comment>
    <comment ref="B22" authorId="2">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<sst xmlns="http://schemas.openxmlformats.org/spreadsheetml/2006/main" count="2558" uniqueCount="845">
  <si>
    <t>LA</t>
  </si>
  <si>
    <t>Band</t>
  </si>
  <si>
    <t>A</t>
  </si>
  <si>
    <t>B</t>
  </si>
  <si>
    <t>C</t>
  </si>
  <si>
    <t>D</t>
  </si>
  <si>
    <t>E</t>
  </si>
  <si>
    <t>F</t>
  </si>
  <si>
    <t>G</t>
  </si>
  <si>
    <t>H</t>
  </si>
  <si>
    <t>http://www.communities.gov.uk/documents/housing/xls/152924.xls</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</si>
  <si>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</si>
  <si>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</si>
  <si>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</si>
  <si>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</si>
  <si>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</si>
  <si>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</si>
  <si>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</si>
  <si>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</si>
  <si>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</si>
  <si>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</si>
  <si>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</si>
  <si>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</si>
  <si>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</si>
  <si>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</si>
  <si>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</si>
  <si>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</si>
  <si>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</si>
  <si>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</si>
  <si>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</si>
  <si>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</si>
  <si>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</si>
  <si>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</si>
  <si>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</si>
  <si>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</si>
  <si>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</si>
  <si>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</si>
  <si>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</si>
  <si>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</si>
  <si>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</si>
  <si>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</si>
  <si>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</si>
  <si>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</si>
  <si>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</si>
  <si>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</si>
  <si>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</si>
  <si>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</si>
  <si>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</si>
  <si>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</si>
  <si>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</si>
  <si>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</si>
  <si>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</si>
  <si>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</si>
  <si>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</si>
  <si>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</si>
  <si>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</si>
  <si>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</si>
  <si>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</si>
  <si>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</si>
  <si>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</si>
  <si>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</si>
  <si>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</si>
  <si>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</si>
  <si>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</si>
  <si>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</si>
  <si>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</si>
  <si>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</si>
  <si>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</si>
  <si>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</si>
  <si>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</si>
  <si>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</si>
  <si>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</si>
  <si>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</si>
  <si>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</si>
  <si>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</si>
  <si>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</si>
  <si>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</si>
  <si>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</si>
  <si>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</si>
  <si>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</si>
  <si>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</si>
  <si>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</si>
  <si>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</si>
  <si>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</si>
  <si>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</si>
  <si>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</si>
  <si>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</si>
  <si>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</si>
  <si>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</si>
  <si>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</si>
  <si>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</si>
  <si>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</si>
  <si>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</si>
  <si>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</si>
  <si>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</si>
  <si>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</si>
  <si>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</si>
  <si>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</si>
  <si>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</si>
  <si>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</si>
  <si>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</si>
  <si>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</si>
  <si>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</si>
  <si>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</si>
  <si>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</si>
  <si>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</si>
  <si>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</si>
  <si>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</si>
  <si>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</si>
  <si>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</si>
  <si>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</si>
  <si>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</si>
  <si>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</si>
  <si>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</si>
  <si>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</si>
  <si>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</si>
  <si>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</si>
  <si>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</si>
  <si>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</si>
  <si>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</si>
  <si>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</si>
  <si>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</si>
  <si>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</si>
  <si>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</si>
  <si>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</si>
  <si>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</si>
  <si>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</si>
  <si>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</si>
  <si>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</si>
  <si>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</si>
  <si>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</si>
  <si>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</si>
  <si>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</si>
  <si>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</si>
  <si>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</si>
  <si>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</si>
  <si>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</si>
  <si>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</si>
  <si>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</si>
  <si>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</si>
  <si>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</si>
  <si>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</si>
  <si>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</si>
  <si>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</si>
  <si>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</si>
  <si>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</si>
  <si>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</si>
  <si>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</si>
  <si>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</si>
  <si>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</si>
  <si>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</si>
  <si>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</si>
  <si>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</si>
  <si>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</si>
  <si>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</si>
  <si>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</si>
  <si>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</si>
  <si>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</si>
  <si>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</si>
  <si>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</si>
  <si>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</si>
  <si>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</si>
  <si>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</si>
  <si>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</si>
  <si>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</si>
  <si>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</si>
  <si>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</si>
  <si>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</si>
  <si>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</si>
  <si>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</si>
  <si>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</si>
  <si>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</si>
  <si>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</si>
  <si>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</si>
  <si>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</si>
  <si>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</si>
  <si>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</si>
  <si>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</si>
  <si>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</si>
  <si>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</si>
  <si>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</si>
  <si>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</si>
  <si>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</si>
  <si>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</si>
  <si>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</si>
  <si>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</si>
  <si>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</si>
  <si>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</si>
  <si>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</si>
  <si>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</si>
  <si>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</si>
  <si>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</si>
  <si>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</si>
  <si>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</si>
  <si>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</si>
  <si>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</si>
  <si>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</si>
  <si>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</si>
  <si>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</si>
  <si>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</si>
  <si>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</si>
  <si>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</si>
  <si>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</si>
  <si>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</si>
  <si>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</si>
  <si>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</si>
  <si>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</si>
  <si>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</si>
  <si>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</si>
  <si>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</si>
  <si>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</si>
  <si>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</si>
  <si>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</si>
  <si>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</si>
  <si>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</si>
  <si>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</si>
  <si>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</si>
  <si>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</si>
  <si>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</si>
  <si>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</si>
  <si>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</si>
  <si>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</si>
  <si>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</si>
  <si>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</si>
  <si>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</si>
  <si>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</si>
  <si>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</si>
  <si>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</si>
  <si>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</si>
  <si>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</si>
  <si>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</si>
  <si>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</si>
  <si>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</si>
  <si>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</si>
  <si>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</si>
  <si>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</si>
  <si>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</si>
  <si>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</si>
  <si>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</si>
  <si>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</si>
  <si>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</si>
  <si>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</si>
  <si>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</si>
  <si>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</si>
  <si>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</si>
  <si>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</si>
  <si>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</si>
  <si>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</si>
  <si>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</si>
  <si>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</si>
  <si>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</si>
  <si>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</si>
  <si>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</si>
  <si>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</si>
  <si>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</si>
  <si>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</si>
  <si>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</si>
  <si>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</si>
  <si>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</si>
  <si>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</si>
  <si>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</si>
  <si>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</si>
  <si>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</si>
  <si>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</si>
  <si>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</si>
  <si>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</si>
  <si>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</si>
  <si>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</si>
  <si>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</si>
  <si>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</si>
  <si>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</si>
  <si>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</si>
  <si>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</si>
  <si>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</si>
  <si>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</si>
  <si>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</si>
  <si>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</si>
  <si>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</si>
  <si>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</si>
  <si>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</si>
  <si>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</si>
  <si>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</si>
  <si>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</si>
  <si>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</si>
  <si>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</si>
  <si>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</si>
  <si>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</si>
  <si>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</si>
  <si>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</si>
  <si>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</si>
  <si>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</si>
  <si>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</si>
  <si>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</si>
  <si>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</si>
  <si>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</si>
  <si>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</si>
  <si>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</si>
  <si>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</si>
  <si>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</si>
  <si>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</si>
  <si>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</si>
  <si>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</si>
  <si>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</si>
  <si>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</si>
  <si>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</si>
  <si>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</si>
  <si>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</si>
  <si>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</si>
  <si>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</si>
  <si>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</si>
  <si>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</si>
  <si>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</si>
  <si>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</si>
  <si>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</si>
  <si>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</si>
  <si>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</si>
  <si>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</si>
  <si>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</si>
  <si>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</si>
  <si>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</si>
  <si>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</si>
  <si>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</si>
  <si>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</si>
  <si>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</si>
  <si>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</si>
  <si>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</si>
  <si>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</si>
  <si>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</si>
  <si>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</si>
  <si>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</si>
  <si>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</si>
  <si>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</si>
  <si>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</si>
  <si>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</si>
  <si>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</si>
  <si>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Total</t>
  </si>
  <si>
    <t>http://www.communities.gov.uk/documents/housing/xls/1406068.xls</t>
  </si>
  <si>
    <t>Assumptions:</t>
  </si>
  <si>
    <t>newhomesbonus@communities.gsi.gov.uk</t>
  </si>
  <si>
    <t>Return to homepage</t>
  </si>
  <si>
    <t>-</t>
  </si>
  <si>
    <t>Empty homes brought back into use</t>
  </si>
  <si>
    <t xml:space="preserve">Total net additions by band, including affordable homes: </t>
  </si>
  <si>
    <t>Local Authority</t>
  </si>
  <si>
    <t>Cambridgeshire</t>
  </si>
  <si>
    <t>Oxfordshire</t>
  </si>
  <si>
    <t>Hampshire</t>
  </si>
  <si>
    <t>Warwickshire</t>
  </si>
  <si>
    <t>West Sussex</t>
  </si>
  <si>
    <t>Leicestershire</t>
  </si>
  <si>
    <t>Buckinghamshire</t>
  </si>
  <si>
    <t>Essex</t>
  </si>
  <si>
    <t>Hertfordshire</t>
  </si>
  <si>
    <t>Kent</t>
  </si>
  <si>
    <t>Worcestershire</t>
  </si>
  <si>
    <t>East Sussex</t>
  </si>
  <si>
    <t>Gloucestershire</t>
  </si>
  <si>
    <t>Northamptonshire</t>
  </si>
  <si>
    <t>Dorset</t>
  </si>
  <si>
    <t>North Yorkshire</t>
  </si>
  <si>
    <t>Surrey</t>
  </si>
  <si>
    <t>Staffordshire</t>
  </si>
  <si>
    <t>Nottinghamshire</t>
  </si>
  <si>
    <t>Devon</t>
  </si>
  <si>
    <t>Somerset</t>
  </si>
  <si>
    <t>Lancashire</t>
  </si>
  <si>
    <t>Derbyshire</t>
  </si>
  <si>
    <t>Suffolk</t>
  </si>
  <si>
    <t>Lincolnshire</t>
  </si>
  <si>
    <t>Norfolk</t>
  </si>
  <si>
    <t>Cumbria</t>
  </si>
  <si>
    <t>Payment for one year:</t>
  </si>
  <si>
    <t>County</t>
  </si>
  <si>
    <t>Region</t>
  </si>
  <si>
    <t>West S</t>
  </si>
  <si>
    <t>R802</t>
  </si>
  <si>
    <t>Cum</t>
  </si>
  <si>
    <t>R811</t>
  </si>
  <si>
    <t>Der</t>
  </si>
  <si>
    <t>R805</t>
  </si>
  <si>
    <t>Notts</t>
  </si>
  <si>
    <t>kent</t>
  </si>
  <si>
    <t>Buck</t>
  </si>
  <si>
    <t>Suff</t>
  </si>
  <si>
    <t>R804</t>
  </si>
  <si>
    <t>R803</t>
  </si>
  <si>
    <t>R807</t>
  </si>
  <si>
    <t>Ess</t>
  </si>
  <si>
    <t>Ham</t>
  </si>
  <si>
    <t>R801</t>
  </si>
  <si>
    <t>R806</t>
  </si>
  <si>
    <t>Lei</t>
  </si>
  <si>
    <t>Linc</t>
  </si>
  <si>
    <t>Norf</t>
  </si>
  <si>
    <t>Worc</t>
  </si>
  <si>
    <t>Hert</t>
  </si>
  <si>
    <t>lanc</t>
  </si>
  <si>
    <t>Camb</t>
  </si>
  <si>
    <t>Staff</t>
  </si>
  <si>
    <t>Glo</t>
  </si>
  <si>
    <t>Ox</t>
  </si>
  <si>
    <t>Dor</t>
  </si>
  <si>
    <t>North</t>
  </si>
  <si>
    <t>NY</t>
  </si>
  <si>
    <t>R808</t>
  </si>
  <si>
    <t>Dev</t>
  </si>
  <si>
    <t>East S</t>
  </si>
  <si>
    <t>Surr</t>
  </si>
  <si>
    <t>Som</t>
  </si>
  <si>
    <t>Warw</t>
  </si>
  <si>
    <t>Lanc</t>
  </si>
  <si>
    <t>Total payment over 6 years:</t>
  </si>
  <si>
    <t>Upper tier</t>
  </si>
  <si>
    <t>Lower tier</t>
  </si>
  <si>
    <t xml:space="preserve"> ++++++Select your county++++++</t>
  </si>
  <si>
    <t>Select your local authority or county</t>
  </si>
  <si>
    <t>Select your local authority</t>
  </si>
  <si>
    <t>New Homes Bonus Calculator</t>
  </si>
  <si>
    <t>Cumulative Payments</t>
  </si>
  <si>
    <t>Year 1</t>
  </si>
  <si>
    <t>Year 2</t>
  </si>
  <si>
    <t>Total Payment:</t>
  </si>
  <si>
    <r>
      <t>Step 2.</t>
    </r>
    <r>
      <rPr>
        <sz val="14"/>
        <color indexed="21"/>
        <rFont val="Calibri"/>
        <family val="2"/>
      </rPr>
      <t xml:space="preserve"> Select a local authority or county from the drop-down list</t>
    </r>
  </si>
  <si>
    <r>
      <t>Step 1.</t>
    </r>
    <r>
      <rPr>
        <sz val="14"/>
        <color indexed="21"/>
        <rFont val="Calibri"/>
        <family val="2"/>
      </rPr>
      <t xml:space="preserve"> Please select the method you wish to use to view bonus payments</t>
    </r>
  </si>
  <si>
    <t>Column1</t>
  </si>
  <si>
    <t xml:space="preserve"> </t>
  </si>
  <si>
    <t>Line 1 CTB</t>
  </si>
  <si>
    <r>
      <t xml:space="preserve">                           </t>
    </r>
    <r>
      <rPr>
        <b/>
        <sz val="13"/>
        <rFont val="Calibri"/>
        <family val="2"/>
      </rPr>
      <t xml:space="preserve">                                                                                                                                                                     </t>
    </r>
  </si>
  <si>
    <t>Payments for Year 1 (April 2011)</t>
  </si>
  <si>
    <t>In-year: lower tier</t>
  </si>
  <si>
    <t>In-year: upper tier</t>
  </si>
  <si>
    <t>Over 6 years: lower tier</t>
  </si>
  <si>
    <t>Over 6 years: upper tier</t>
  </si>
  <si>
    <t>Lower tier split</t>
  </si>
  <si>
    <t>Upper tier split</t>
  </si>
  <si>
    <t>Total Year 1 Payments               (inc. tier split)</t>
  </si>
  <si>
    <t>Payments for Year 2 (April 2012)</t>
  </si>
  <si>
    <t>Total Year 2 Payments               (inc. tier split)</t>
  </si>
  <si>
    <t>Payments for Year 3 (April 2013)</t>
  </si>
  <si>
    <t>Total Year 3 Payments               (inc. tier split)</t>
  </si>
  <si>
    <t>Payments for Year 4 (April 2014)</t>
  </si>
  <si>
    <t>Total Year 4 Payments               (inc. tier split)</t>
  </si>
  <si>
    <t>Payments for Year 5 (April 2015)</t>
  </si>
  <si>
    <t>Total Year 5 Payments               (inc. tier split)</t>
  </si>
  <si>
    <t>Total Year 6 Payments               (inc. tier split)</t>
  </si>
  <si>
    <t>Payments for Year 6 (April 2016)</t>
  </si>
  <si>
    <t>Year of Payment</t>
  </si>
  <si>
    <t>Year of Delivery</t>
  </si>
  <si>
    <t>Estimate Illustrations of Payments by Band</t>
  </si>
  <si>
    <t>Department for Communities and Local Government</t>
  </si>
  <si>
    <t>2011 / 12</t>
  </si>
  <si>
    <t>2012 / 13</t>
  </si>
  <si>
    <t>Payments for Year 1</t>
  </si>
  <si>
    <t>Payments for Year 2</t>
  </si>
  <si>
    <t>2013 / 14</t>
  </si>
  <si>
    <t>2014 / 15</t>
  </si>
  <si>
    <t>2015 / 16</t>
  </si>
  <si>
    <t>2016 / 17</t>
  </si>
  <si>
    <t>2017 / 18</t>
  </si>
  <si>
    <t>Huntingdonshire</t>
  </si>
  <si>
    <t>Malvern Hills</t>
  </si>
  <si>
    <t>.. by band (and excluding change in long-term empty properties)</t>
  </si>
  <si>
    <r>
      <t>Traveller pitches</t>
    </r>
    <r>
      <rPr>
        <b/>
        <vertAlign val="superscript"/>
        <sz val="14"/>
        <rFont val="Calibri"/>
        <family val="2"/>
      </rPr>
      <t>6</t>
    </r>
    <r>
      <rPr>
        <b/>
        <sz val="14"/>
        <rFont val="Calibri"/>
        <family val="2"/>
      </rPr>
      <t>:</t>
    </r>
  </si>
  <si>
    <t>Total instalments over 6 years:</t>
  </si>
  <si>
    <t>Payments for Year 3</t>
  </si>
  <si>
    <t>2018 / 19</t>
  </si>
  <si>
    <t>Year 3</t>
  </si>
  <si>
    <t>Affordable Housing premium:</t>
  </si>
  <si>
    <t>Current stock (Oct 13)</t>
  </si>
  <si>
    <t>Payments for Year 4</t>
  </si>
  <si>
    <t>2019 / 20</t>
  </si>
  <si>
    <t>Year 4</t>
  </si>
  <si>
    <t>Net change in effective stock: difference in stock on CTB form (Oct 13)</t>
  </si>
  <si>
    <t>Dwelling stock Oct 13 - CTB form Line 1: % of total stock</t>
  </si>
  <si>
    <t>Net additions: difference in stock on CTB form (Oct 13/14): Lines 1 - 3</t>
  </si>
  <si>
    <t>Difference in empty homes on CTB form Oct 13/14</t>
  </si>
  <si>
    <t>Line 16 minus line 17</t>
  </si>
  <si>
    <t>Affordability ratio (2013)</t>
  </si>
  <si>
    <t>Year 5</t>
  </si>
  <si>
    <t>Payments for Year 5</t>
  </si>
  <si>
    <t>2020 / 21</t>
  </si>
  <si>
    <t>Data sources:</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</si>
  <si>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indexed="55"/>
        <rFont val="Calibri"/>
        <family val="2"/>
      </rPr>
      <t>https://www.gov.uk/government/publications/new-homes-bonus-final-scheme-design--2</t>
    </r>
  </si>
  <si>
    <t>Payments for Year 6</t>
  </si>
  <si>
    <t>Year 6</t>
  </si>
  <si>
    <t>2021 / 22</t>
  </si>
  <si>
    <t>Instalments for Delivery in Year 6 only</t>
  </si>
  <si>
    <t>Final Year 6 instalment:</t>
  </si>
  <si>
    <t>Total Year 7 Payments               (inc. tier split)</t>
  </si>
  <si>
    <t>Over 7 years: lower tier</t>
  </si>
  <si>
    <t>Over 7 years: upper tier</t>
  </si>
  <si>
    <t>Total Payments (2016/17)</t>
  </si>
  <si>
    <t>Current housing stock (Oct 15):</t>
  </si>
  <si>
    <r>
      <t>Net change in stock (Oct 15)</t>
    </r>
    <r>
      <rPr>
        <vertAlign val="superscript"/>
        <sz val="12"/>
        <rFont val="Calibri"/>
        <family val="2"/>
      </rPr>
      <t>1</t>
    </r>
    <r>
      <rPr>
        <sz val="12"/>
        <rFont val="Calibri"/>
        <family val="2"/>
      </rPr>
      <t>:</t>
    </r>
  </si>
  <si>
    <r>
      <t>Affordable housing supply (14/15)</t>
    </r>
    <r>
      <rPr>
        <vertAlign val="superscript"/>
        <sz val="12"/>
        <rFont val="Calibri"/>
        <family val="2"/>
      </rPr>
      <t>3</t>
    </r>
    <r>
      <rPr>
        <sz val="12"/>
        <rFont val="Calibri"/>
        <family val="2"/>
      </rPr>
      <t>:</t>
    </r>
  </si>
  <si>
    <t>Stock of empty homes (Oct 15):</t>
  </si>
  <si>
    <r>
      <t>Dwelling stock:</t>
    </r>
    <r>
      <rPr>
        <sz val="14"/>
        <rFont val="Calibri"/>
        <family val="2"/>
      </rPr>
      <t xml:space="preserve">              </t>
    </r>
    <r>
      <rPr>
        <sz val="12"/>
        <rFont val="Calibri"/>
        <family val="2"/>
      </rPr>
      <t xml:space="preserve">(Oct 15) </t>
    </r>
  </si>
  <si>
    <r>
      <t>Council tax:</t>
    </r>
    <r>
      <rPr>
        <sz val="14"/>
        <rFont val="Calibri"/>
        <family val="2"/>
      </rPr>
      <t xml:space="preserve"> </t>
    </r>
    <r>
      <rPr>
        <sz val="12"/>
        <rFont val="Calibri"/>
        <family val="2"/>
      </rPr>
      <t>average national band (2015/16)</t>
    </r>
  </si>
  <si>
    <t>Net additions (Oct 14-15):</t>
  </si>
  <si>
    <t>Cumulative instalments of Delivery in Years 1 - 6</t>
  </si>
  <si>
    <t>Dwelling stock Oct 15 - CTB form Line 1</t>
  </si>
  <si>
    <t>E06000005</t>
  </si>
  <si>
    <t>E06000047</t>
  </si>
  <si>
    <t>E06000001</t>
  </si>
  <si>
    <t>E06000002</t>
  </si>
  <si>
    <t>E06000003</t>
  </si>
  <si>
    <t>E06000004</t>
  </si>
  <si>
    <t>E08000021</t>
  </si>
  <si>
    <t>E08000022</t>
  </si>
  <si>
    <t>E08000023</t>
  </si>
  <si>
    <t>E08000024</t>
  </si>
  <si>
    <t>E06000008</t>
  </si>
  <si>
    <t>E06000009</t>
  </si>
  <si>
    <t>E06000049</t>
  </si>
  <si>
    <t>E06000050</t>
  </si>
  <si>
    <t>E06000006</t>
  </si>
  <si>
    <t>E06000007</t>
  </si>
  <si>
    <t>E07000026</t>
  </si>
  <si>
    <t>E07000027</t>
  </si>
  <si>
    <t>E07000028</t>
  </si>
  <si>
    <t>E07000029</t>
  </si>
  <si>
    <t>E07000030</t>
  </si>
  <si>
    <t>E07000031</t>
  </si>
  <si>
    <t>E08000001</t>
  </si>
  <si>
    <t>E08000002</t>
  </si>
  <si>
    <t>E08000003</t>
  </si>
  <si>
    <t>E08000004</t>
  </si>
  <si>
    <t>E08000005</t>
  </si>
  <si>
    <t>E08000006</t>
  </si>
  <si>
    <t>E08000007</t>
  </si>
  <si>
    <t>E08000008</t>
  </si>
  <si>
    <t>E08000009</t>
  </si>
  <si>
    <t>E08000010</t>
  </si>
  <si>
    <t>E07000117</t>
  </si>
  <si>
    <t>E07000118</t>
  </si>
  <si>
    <t>E07000119</t>
  </si>
  <si>
    <t>E07000120</t>
  </si>
  <si>
    <t>E07000121</t>
  </si>
  <si>
    <t>E07000122</t>
  </si>
  <si>
    <t>E07000123</t>
  </si>
  <si>
    <t>E07000124</t>
  </si>
  <si>
    <t>E07000125</t>
  </si>
  <si>
    <t>E07000126</t>
  </si>
  <si>
    <t>E07000127</t>
  </si>
  <si>
    <t>E07000128</t>
  </si>
  <si>
    <t>E08000011</t>
  </si>
  <si>
    <t>E08000012</t>
  </si>
  <si>
    <t>E08000013</t>
  </si>
  <si>
    <t>E08000014</t>
  </si>
  <si>
    <t>E08000015</t>
  </si>
  <si>
    <t>E06000011</t>
  </si>
  <si>
    <t>E06000010</t>
  </si>
  <si>
    <t>E06000012</t>
  </si>
  <si>
    <t>E06000013</t>
  </si>
  <si>
    <t>E06000014</t>
  </si>
  <si>
    <t>E07000163</t>
  </si>
  <si>
    <t>E07000164</t>
  </si>
  <si>
    <t>E07000165</t>
  </si>
  <si>
    <t>E07000166</t>
  </si>
  <si>
    <t>E07000167</t>
  </si>
  <si>
    <t>E07000168</t>
  </si>
  <si>
    <t>E07000169</t>
  </si>
  <si>
    <t>E08000016</t>
  </si>
  <si>
    <t>E08000017</t>
  </si>
  <si>
    <t>E08000018</t>
  </si>
  <si>
    <t>E08000019</t>
  </si>
  <si>
    <t>E08000032</t>
  </si>
  <si>
    <t>E08000033</t>
  </si>
  <si>
    <t>E08000034</t>
  </si>
  <si>
    <t>E08000035</t>
  </si>
  <si>
    <t>E08000036</t>
  </si>
  <si>
    <t>E06000015</t>
  </si>
  <si>
    <t>E06000016</t>
  </si>
  <si>
    <t>E06000018</t>
  </si>
  <si>
    <t>E06000017</t>
  </si>
  <si>
    <t>E07000032</t>
  </si>
  <si>
    <t>E07000033</t>
  </si>
  <si>
    <t>E07000034</t>
  </si>
  <si>
    <t>E07000035</t>
  </si>
  <si>
    <t>E07000036</t>
  </si>
  <si>
    <t>E07000037</t>
  </si>
  <si>
    <t>E07000038</t>
  </si>
  <si>
    <t>E07000039</t>
  </si>
  <si>
    <t>E07000129</t>
  </si>
  <si>
    <t>E07000130</t>
  </si>
  <si>
    <t>E07000131</t>
  </si>
  <si>
    <t>E07000132</t>
  </si>
  <si>
    <t>E07000133</t>
  </si>
  <si>
    <t>E07000134</t>
  </si>
  <si>
    <t>E07000135</t>
  </si>
  <si>
    <t>E07000136</t>
  </si>
  <si>
    <t>E07000137</t>
  </si>
  <si>
    <t>E07000138</t>
  </si>
  <si>
    <t>E07000139</t>
  </si>
  <si>
    <t>E07000140</t>
  </si>
  <si>
    <t>E07000141</t>
  </si>
  <si>
    <t>E07000142</t>
  </si>
  <si>
    <t>E07000150</t>
  </si>
  <si>
    <t>E07000151</t>
  </si>
  <si>
    <t>E07000152</t>
  </si>
  <si>
    <t>E07000153</t>
  </si>
  <si>
    <t>E07000154</t>
  </si>
  <si>
    <t>E07000155</t>
  </si>
  <si>
    <t>E07000156</t>
  </si>
  <si>
    <t>E07000170</t>
  </si>
  <si>
    <t>E07000171</t>
  </si>
  <si>
    <t>E07000172</t>
  </si>
  <si>
    <t>E07000173</t>
  </si>
  <si>
    <t>E07000174</t>
  </si>
  <si>
    <t>E07000175</t>
  </si>
  <si>
    <t>E07000176</t>
  </si>
  <si>
    <t>E06000019</t>
  </si>
  <si>
    <t>E06000051</t>
  </si>
  <si>
    <t>E06000021</t>
  </si>
  <si>
    <t>E06000020</t>
  </si>
  <si>
    <t>E07000192</t>
  </si>
  <si>
    <t>E07000193</t>
  </si>
  <si>
    <t>E07000194</t>
  </si>
  <si>
    <t>E07000195</t>
  </si>
  <si>
    <t>E07000196</t>
  </si>
  <si>
    <t>E07000197</t>
  </si>
  <si>
    <t>E07000198</t>
  </si>
  <si>
    <t>E07000199</t>
  </si>
  <si>
    <t>E07000218</t>
  </si>
  <si>
    <t>E07000219</t>
  </si>
  <si>
    <t>E07000220</t>
  </si>
  <si>
    <t>E07000221</t>
  </si>
  <si>
    <t>E07000222</t>
  </si>
  <si>
    <t>E08000025</t>
  </si>
  <si>
    <t>E08000026</t>
  </si>
  <si>
    <t>E08000027</t>
  </si>
  <si>
    <t>E08000028</t>
  </si>
  <si>
    <t>E08000029</t>
  </si>
  <si>
    <t>E08000030</t>
  </si>
  <si>
    <t>E08000031</t>
  </si>
  <si>
    <t>E07000234</t>
  </si>
  <si>
    <t>E07000235</t>
  </si>
  <si>
    <t>E07000236</t>
  </si>
  <si>
    <t>E07000237</t>
  </si>
  <si>
    <t>E07000238</t>
  </si>
  <si>
    <t>E07000239</t>
  </si>
  <si>
    <t>E06000055</t>
  </si>
  <si>
    <t>E06000056</t>
  </si>
  <si>
    <t>E06000032</t>
  </si>
  <si>
    <t>E06000031</t>
  </si>
  <si>
    <t>E06000033</t>
  </si>
  <si>
    <t>E06000034</t>
  </si>
  <si>
    <t>E07000008</t>
  </si>
  <si>
    <t>E07000009</t>
  </si>
  <si>
    <t>E07000010</t>
  </si>
  <si>
    <t>E07000011</t>
  </si>
  <si>
    <t>E07000012</t>
  </si>
  <si>
    <t>E07000066</t>
  </si>
  <si>
    <t>E07000067</t>
  </si>
  <si>
    <t>E07000068</t>
  </si>
  <si>
    <t>E07000069</t>
  </si>
  <si>
    <t>E07000070</t>
  </si>
  <si>
    <t>E07000071</t>
  </si>
  <si>
    <t>E07000072</t>
  </si>
  <si>
    <t>E07000073</t>
  </si>
  <si>
    <t>E07000074</t>
  </si>
  <si>
    <t>E07000075</t>
  </si>
  <si>
    <t>E07000076</t>
  </si>
  <si>
    <t>E07000077</t>
  </si>
  <si>
    <t>E07000095</t>
  </si>
  <si>
    <t>E07000096</t>
  </si>
  <si>
    <t>E07000098</t>
  </si>
  <si>
    <t>E07000099</t>
  </si>
  <si>
    <t>E07000102</t>
  </si>
  <si>
    <t>E07000103</t>
  </si>
  <si>
    <t>E07000143</t>
  </si>
  <si>
    <t>E07000144</t>
  </si>
  <si>
    <t>E07000145</t>
  </si>
  <si>
    <t>E07000146</t>
  </si>
  <si>
    <t>E07000147</t>
  </si>
  <si>
    <t>E07000148</t>
  </si>
  <si>
    <t>E07000149</t>
  </si>
  <si>
    <t>E07000200</t>
  </si>
  <si>
    <t>E07000201</t>
  </si>
  <si>
    <t>E07000202</t>
  </si>
  <si>
    <t>E07000203</t>
  </si>
  <si>
    <t>E07000204</t>
  </si>
  <si>
    <t>E07000205</t>
  </si>
  <si>
    <t>E07000206</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</si>
  <si>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</si>
  <si>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</si>
  <si>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</si>
  <si>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</si>
  <si>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</si>
  <si>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</si>
  <si>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</si>
  <si>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</si>
  <si>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</si>
  <si>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</si>
  <si>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</si>
  <si>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</si>
  <si>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</si>
  <si>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</si>
  <si>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</si>
  <si>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</si>
  <si>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</si>
  <si>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</si>
  <si>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</si>
  <si>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</si>
  <si>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</si>
  <si>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</si>
  <si>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</si>
  <si>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</si>
  <si>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</si>
  <si>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</si>
  <si>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</si>
  <si>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</si>
  <si>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</si>
  <si>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</si>
  <si>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</si>
  <si>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</si>
  <si>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</si>
  <si>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</si>
  <si>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</si>
  <si>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E06000046</t>
  </si>
  <si>
    <t>E06000035</t>
  </si>
  <si>
    <t>E06000042</t>
  </si>
  <si>
    <t>E06000044</t>
  </si>
  <si>
    <t>E06000038</t>
  </si>
  <si>
    <t>E06000039</t>
  </si>
  <si>
    <t>E06000045</t>
  </si>
  <si>
    <t>E06000037</t>
  </si>
  <si>
    <t>E06000040</t>
  </si>
  <si>
    <t>E06000041</t>
  </si>
  <si>
    <t>E07000004</t>
  </si>
  <si>
    <t>E07000005</t>
  </si>
  <si>
    <t>E07000006</t>
  </si>
  <si>
    <t>E07000007</t>
  </si>
  <si>
    <t>E07000061</t>
  </si>
  <si>
    <t>E07000062</t>
  </si>
  <si>
    <t>E07000063</t>
  </si>
  <si>
    <t>E07000064</t>
  </si>
  <si>
    <t>E07000065</t>
  </si>
  <si>
    <t>E07000084</t>
  </si>
  <si>
    <t>E07000085</t>
  </si>
  <si>
    <t>E07000086</t>
  </si>
  <si>
    <t>E07000087</t>
  </si>
  <si>
    <t>E07000088</t>
  </si>
  <si>
    <t>E07000089</t>
  </si>
  <si>
    <t>E07000090</t>
  </si>
  <si>
    <t>E07000091</t>
  </si>
  <si>
    <t>E07000092</t>
  </si>
  <si>
    <t>E07000093</t>
  </si>
  <si>
    <t>E07000094</t>
  </si>
  <si>
    <t>E07000105</t>
  </si>
  <si>
    <t>E07000106</t>
  </si>
  <si>
    <t>E07000107</t>
  </si>
  <si>
    <t>E07000108</t>
  </si>
  <si>
    <t>E07000109</t>
  </si>
  <si>
    <t>E07000110</t>
  </si>
  <si>
    <t>E07000111</t>
  </si>
  <si>
    <t>E07000112</t>
  </si>
  <si>
    <t>E07000113</t>
  </si>
  <si>
    <t>E07000114</t>
  </si>
  <si>
    <t>E07000115</t>
  </si>
  <si>
    <t>E07000116</t>
  </si>
  <si>
    <t>E07000177</t>
  </si>
  <si>
    <t>E07000178</t>
  </si>
  <si>
    <t>E07000179</t>
  </si>
  <si>
    <t>E07000180</t>
  </si>
  <si>
    <t>E07000181</t>
  </si>
  <si>
    <t>E07000207</t>
  </si>
  <si>
    <t>E07000208</t>
  </si>
  <si>
    <t>E07000209</t>
  </si>
  <si>
    <t>E07000210</t>
  </si>
  <si>
    <t>E07000211</t>
  </si>
  <si>
    <t>E07000212</t>
  </si>
  <si>
    <t>E07000213</t>
  </si>
  <si>
    <t>E07000214</t>
  </si>
  <si>
    <t>E07000215</t>
  </si>
  <si>
    <t>E07000216</t>
  </si>
  <si>
    <t>E07000217</t>
  </si>
  <si>
    <t>E07000223</t>
  </si>
  <si>
    <t>E07000224</t>
  </si>
  <si>
    <t>E07000225</t>
  </si>
  <si>
    <t>E07000226</t>
  </si>
  <si>
    <t>E07000227</t>
  </si>
  <si>
    <t>E07000228</t>
  </si>
  <si>
    <t>E07000229</t>
  </si>
  <si>
    <t>E06000022</t>
  </si>
  <si>
    <t>E06000028</t>
  </si>
  <si>
    <t>E06000023</t>
  </si>
  <si>
    <t>E06000052</t>
  </si>
  <si>
    <t>E06000053</t>
  </si>
  <si>
    <t>E06000024</t>
  </si>
  <si>
    <t>E06000026</t>
  </si>
  <si>
    <t>E06000029</t>
  </si>
  <si>
    <t>E06000025</t>
  </si>
  <si>
    <t>E06000030</t>
  </si>
  <si>
    <t>E06000027</t>
  </si>
  <si>
    <t>E06000054</t>
  </si>
  <si>
    <t>E07000040</t>
  </si>
  <si>
    <t>E07000041</t>
  </si>
  <si>
    <t>E07000042</t>
  </si>
  <si>
    <t>E07000043</t>
  </si>
  <si>
    <t>E07000044</t>
  </si>
  <si>
    <t>E07000045</t>
  </si>
  <si>
    <t>E07000046</t>
  </si>
  <si>
    <t>E07000047</t>
  </si>
  <si>
    <t>E07000048</t>
  </si>
  <si>
    <t>E07000049</t>
  </si>
  <si>
    <t>E07000050</t>
  </si>
  <si>
    <t>E07000051</t>
  </si>
  <si>
    <t>E07000052</t>
  </si>
  <si>
    <t>E07000053</t>
  </si>
  <si>
    <t>E07000078</t>
  </si>
  <si>
    <t>E07000079</t>
  </si>
  <si>
    <t>E07000080</t>
  </si>
  <si>
    <t>E07000081</t>
  </si>
  <si>
    <t>E07000082</t>
  </si>
  <si>
    <t>E07000083</t>
  </si>
  <si>
    <t>E07000187</t>
  </si>
  <si>
    <t>E07000188</t>
  </si>
  <si>
    <t>E07000189</t>
  </si>
  <si>
    <t>E07000190</t>
  </si>
  <si>
    <t>E07000191</t>
  </si>
  <si>
    <t>E07000097</t>
  </si>
  <si>
    <t>E08000020</t>
  </si>
  <si>
    <t>E06000048</t>
  </si>
  <si>
    <t>E07000100</t>
  </si>
  <si>
    <t>E07000101</t>
  </si>
  <si>
    <t>E07000104</t>
  </si>
  <si>
    <t>Gross affordable housing supply (14/15) including caravan pitches</t>
  </si>
  <si>
    <r>
      <t>2.</t>
    </r>
    <r>
      <rPr>
        <sz val="12"/>
        <rFont val="Calibri"/>
        <family val="2"/>
      </rPr>
      <t xml:space="preserve"> Data taken from the Council Tax Base form: </t>
    </r>
    <r>
      <rPr>
        <sz val="12"/>
        <color indexed="55"/>
        <rFont val="Calibri"/>
        <family val="2"/>
      </rPr>
      <t>https://www.gov.uk/government/statistics/council-taxbase-2015-in-england</t>
    </r>
  </si>
  <si>
    <t>2016/17: Total Payments</t>
  </si>
  <si>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</si>
  <si>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rPr>
        <b/>
        <sz val="12"/>
        <rFont val="Calibri"/>
        <family val="2"/>
      </rPr>
      <t>6.</t>
    </r>
    <r>
      <rPr>
        <sz val="12"/>
        <rFont val="Calibri"/>
        <family val="2"/>
      </rPr>
      <t xml:space="preserve"> For illustration traveller pitches are assumed to be council tax level band A (and subject to the affordable homes premium). </t>
    </r>
  </si>
  <si>
    <t>Stock of empty homes (Oct 15</t>
  </si>
  <si>
    <t>Reform:</t>
  </si>
  <si>
    <t>No</t>
  </si>
  <si>
    <r>
      <t>4.</t>
    </r>
    <r>
      <rPr>
        <sz val="12"/>
        <rFont val="Calibri"/>
        <family val="2"/>
      </rPr>
      <t xml:space="preserve"> Long term empty homes are measured by Line 18 of the CTB 2015 form. The number brought back into use is calculated by subtracting the stock of empty homes in the current year from the previous year to give the net change. A negative figure represents an increase in the number of empty homes.</t>
    </r>
  </si>
  <si>
    <r>
      <t>.. Empty homes brought back into use</t>
    </r>
    <r>
      <rPr>
        <vertAlign val="superscript"/>
        <sz val="14"/>
        <rFont val="Calibri"/>
        <family val="2"/>
      </rPr>
      <t>4</t>
    </r>
    <r>
      <rPr>
        <sz val="14"/>
        <rFont val="Calibri"/>
        <family val="2"/>
      </rPr>
      <t>:</t>
    </r>
  </si>
  <si>
    <r>
      <t>Gross affordable housing units, 2014/15</t>
    </r>
    <r>
      <rPr>
        <vertAlign val="superscript"/>
        <sz val="14"/>
        <rFont val="Calibri"/>
        <family val="2"/>
      </rPr>
      <t>5</t>
    </r>
    <r>
      <rPr>
        <sz val="14"/>
        <rFont val="Calibri"/>
        <family val="2"/>
      </rPr>
      <t>:</t>
    </r>
    <r>
      <rPr>
        <vertAlign val="superscript"/>
        <sz val="14"/>
        <rFont val="Calibri"/>
        <family val="2"/>
      </rPr>
      <t xml:space="preserve">
</t>
    </r>
    <r>
      <rPr>
        <sz val="14"/>
        <rFont val="Calibri"/>
        <family val="2"/>
      </rPr>
      <t>(£350 per year premium)</t>
    </r>
  </si>
  <si>
    <r>
      <t>Empty homes brought back into use</t>
    </r>
    <r>
      <rPr>
        <b/>
        <vertAlign val="superscript"/>
        <sz val="14"/>
        <rFont val="Calibri"/>
        <family val="2"/>
      </rPr>
      <t>4</t>
    </r>
    <r>
      <rPr>
        <b/>
        <sz val="14"/>
        <rFont val="Calibri"/>
        <family val="2"/>
      </rPr>
      <t>:</t>
    </r>
  </si>
  <si>
    <r>
      <t>Gross affordable housing units</t>
    </r>
    <r>
      <rPr>
        <b/>
        <vertAlign val="superscript"/>
        <sz val="14"/>
        <rFont val="Calibri"/>
        <family val="2"/>
      </rPr>
      <t>5</t>
    </r>
    <r>
      <rPr>
        <b/>
        <sz val="14"/>
        <rFont val="Calibri"/>
        <family val="2"/>
      </rPr>
      <t xml:space="preserve">
(£350 per year premium):</t>
    </r>
  </si>
  <si>
    <r>
      <t>4.</t>
    </r>
    <r>
      <rPr>
        <sz val="12"/>
        <rFont val="Calibri"/>
        <family val="2"/>
      </rPr>
      <t xml:space="preserve"> Long term empty homes are measured by Line 18 of the CTB 2014 form.  The number brought back into use is calculated by subtracting the stock of empty homes in the current year from the previous year to give the net change. If there is an increase in the number of empty homes, enter this as a negative figure.</t>
    </r>
  </si>
  <si>
    <r>
      <t>3.</t>
    </r>
    <r>
      <rPr>
        <sz val="12"/>
        <rFont val="Calibri"/>
        <family val="2"/>
      </rPr>
      <t xml:space="preserve"> Data taken from Affordable housing supply in England: 2014 to 2015: </t>
    </r>
    <r>
      <rPr>
        <sz val="12"/>
        <color theme="0" tint="-0.499984740745262"/>
        <rFont val="Calibri"/>
        <family val="2"/>
      </rPr>
      <t>(https://www.gov.uk/government/statistical-data-sets/live-tables-on-affordable-housing-supply - Livetable 1008)</t>
    </r>
  </si>
  <si>
    <t xml:space="preserve">Analysis and Data Directorate, </t>
  </si>
  <si>
    <r>
      <t>5.</t>
    </r>
    <r>
      <rPr>
        <sz val="12"/>
        <rFont val="Calibri"/>
        <family val="2"/>
      </rPr>
      <t xml:space="preserve"> Affordable units comprise of social rent, intermediate rent and low cost home ownership and include both new build and acquisitions as measured by DCLG statistics..</t>
    </r>
  </si>
  <si>
    <r>
      <t>Dwelling stock:</t>
    </r>
    <r>
      <rPr>
        <sz val="14"/>
        <rFont val="Calibri"/>
        <family val="2"/>
      </rPr>
      <t xml:space="preserve"> </t>
    </r>
    <r>
      <rPr>
        <sz val="12"/>
        <rFont val="Calibri"/>
        <family val="2"/>
      </rPr>
      <t xml:space="preserve">(Oct 15) </t>
    </r>
    <r>
      <rPr>
        <vertAlign val="superscript"/>
        <sz val="12"/>
        <rFont val="Calibri"/>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</si>
</sst>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quot;£&quot;#,##0_);\(&quot;£&quot;#,##0\)"/>
    <numFmt numFmtId="166" formatCode="&quot;£&quot;#,##0_);[Red]\(&quot;£&quot;#,##0\)"/>
    <numFmt numFmtId="167" formatCode="_(* #,##0.00_);_(* \(#,##0.00\);_(* &quot;-&quot;??_);_(@_)"/>
    <numFmt numFmtId="168" formatCode="_-* #,##0_-;\-* #,##0_-;_-* &quot;-&quot;??_-;_-@_-"/>
    <numFmt numFmtId="169" formatCode="&quot;£&quot;#,##0"/>
    <numFmt numFmtId="170" formatCode="&quot;£&quot;#,##0.00"/>
    <numFmt numFmtId="171" formatCode="_-&quot;£&quot;* #,##0_-;\-&quot;£&quot;* #,##0_-;_-&quot;£&quot;* &quot;-&quot;??_-;_-@_-"/>
  </numFmts>
  <fonts count="67" x14ac:knownFonts="1">
    <font>
      <sz val="10"/>
      <name val="Arial"/>
    </font>
    <font>
      <sz val="10"/>
      <name val="Arial"/>
      <family val="2"/>
    </font>
    <font>
      <b/>
      <sz val="10"/>
      <name val="Arial"/>
      <family val="2"/>
    </font>
    <font>
      <sz val="8"/>
      <name val="Arial"/>
      <family val="2"/>
    </font>
    <font>
      <u/>
      <sz val="10"/>
      <color indexed="12"/>
      <name val="Arial"/>
      <family val="2"/>
    </font>
    <font>
      <b/>
      <sz val="12"/>
      <name val="Calibri"/>
      <family val="2"/>
    </font>
    <font>
      <sz val="16"/>
      <name val="Calibri"/>
      <family val="2"/>
    </font>
    <font>
      <sz val="12"/>
      <name val="Calibri"/>
      <family val="2"/>
    </font>
    <font>
      <sz val="10"/>
      <name val="Calibri"/>
      <family val="2"/>
    </font>
    <font>
      <b/>
      <sz val="10"/>
      <name val="Calibri"/>
      <family val="2"/>
    </font>
    <font>
      <sz val="14"/>
      <name val="Calibri"/>
      <family val="2"/>
    </font>
    <font>
      <b/>
      <sz val="20"/>
      <color indexed="49"/>
      <name val="Calibri"/>
      <family val="2"/>
    </font>
    <font>
      <b/>
      <sz val="16"/>
      <name val="Calibri"/>
      <family val="2"/>
    </font>
    <font>
      <b/>
      <sz val="20"/>
      <color indexed="12"/>
      <name val="Calibri"/>
      <family val="2"/>
    </font>
    <font>
      <sz val="10"/>
      <color indexed="49"/>
      <name val="Calibri"/>
      <family val="2"/>
    </font>
    <font>
      <b/>
      <sz val="20"/>
      <color indexed="21"/>
      <name val="Calibri"/>
      <family val="2"/>
    </font>
    <font>
      <sz val="12"/>
      <color indexed="9"/>
      <name val="Calibri"/>
      <family val="2"/>
    </font>
    <font>
      <b/>
      <sz val="28"/>
      <color indexed="21"/>
      <name val="Calibri"/>
      <family val="2"/>
    </font>
    <font>
      <b/>
      <u/>
      <sz val="14"/>
      <name val="Calibri"/>
      <family val="2"/>
    </font>
    <font>
      <b/>
      <sz val="18"/>
      <color indexed="21"/>
      <name val="Calibri"/>
      <family val="2"/>
    </font>
    <font>
      <b/>
      <sz val="22"/>
      <color indexed="21"/>
      <name val="Calibri"/>
      <family val="2"/>
    </font>
    <font>
      <b/>
      <sz val="14"/>
      <name val="Calibri"/>
      <family val="2"/>
    </font>
    <font>
      <sz val="14"/>
      <name val="Arial"/>
      <family val="2"/>
    </font>
    <font>
      <b/>
      <u/>
      <sz val="16"/>
      <name val="Calibri"/>
      <family val="2"/>
    </font>
    <font>
      <sz val="10"/>
      <color indexed="21"/>
      <name val="Arial"/>
      <family val="2"/>
    </font>
    <font>
      <sz val="10"/>
      <color indexed="21"/>
      <name val="Calibri"/>
      <family val="2"/>
    </font>
    <font>
      <sz val="16"/>
      <color indexed="21"/>
      <name val="Calibri"/>
      <family val="2"/>
    </font>
    <font>
      <sz val="10"/>
      <color indexed="9"/>
      <name val="Calibri"/>
      <family val="2"/>
    </font>
    <font>
      <sz val="16"/>
      <color indexed="9"/>
      <name val="Calibri"/>
      <family val="2"/>
    </font>
    <font>
      <u/>
      <sz val="16"/>
      <color indexed="9"/>
      <name val="Calibri"/>
      <family val="2"/>
    </font>
    <font>
      <sz val="11"/>
      <name val="Calibri"/>
      <family val="2"/>
    </font>
    <font>
      <sz val="18"/>
      <name val="Calibri"/>
      <family val="2"/>
    </font>
    <font>
      <sz val="14"/>
      <color indexed="21"/>
      <name val="Calibri"/>
      <family val="2"/>
    </font>
    <font>
      <sz val="14"/>
      <color indexed="10"/>
      <name val="Calibri"/>
      <family val="2"/>
    </font>
    <font>
      <b/>
      <u/>
      <sz val="16"/>
      <color indexed="21"/>
      <name val="Calibri"/>
      <family val="2"/>
    </font>
    <font>
      <sz val="10"/>
      <name val="Arial"/>
      <family val="2"/>
    </font>
    <font>
      <b/>
      <sz val="20"/>
      <color indexed="9"/>
      <name val="Calibri"/>
      <family val="2"/>
    </font>
    <font>
      <b/>
      <sz val="36"/>
      <color indexed="21"/>
      <name val="Calibri"/>
      <family val="2"/>
    </font>
    <font>
      <sz val="18"/>
      <color indexed="81"/>
      <name val="Calibri"/>
      <family val="2"/>
    </font>
    <font>
      <b/>
      <sz val="18"/>
      <color indexed="81"/>
      <name val="Calibri"/>
      <family val="2"/>
    </font>
    <font>
      <sz val="10"/>
      <color indexed="12"/>
      <name val="Arial"/>
      <family val="2"/>
    </font>
    <font>
      <vertAlign val="superscript"/>
      <sz val="12"/>
      <name val="Calibri"/>
      <family val="2"/>
    </font>
    <font>
      <b/>
      <vertAlign val="superscript"/>
      <sz val="14"/>
      <name val="Calibri"/>
      <family val="2"/>
    </font>
    <font>
      <b/>
      <sz val="16"/>
      <color indexed="10"/>
      <name val="Arial"/>
      <family val="2"/>
    </font>
    <font>
      <b/>
      <sz val="18"/>
      <color indexed="9"/>
      <name val="Calibri"/>
      <family val="2"/>
    </font>
    <font>
      <b/>
      <sz val="14"/>
      <color indexed="21"/>
      <name val="Calibri"/>
      <family val="2"/>
    </font>
    <font>
      <sz val="14"/>
      <color indexed="9"/>
      <name val="Calibri"/>
      <family val="2"/>
    </font>
    <font>
      <sz val="8"/>
      <name val="Arial"/>
      <family val="2"/>
    </font>
    <font>
      <sz val="10"/>
      <color indexed="8"/>
      <name val="Arial"/>
      <family val="2"/>
    </font>
    <font>
      <b/>
      <sz val="20"/>
      <name val="Calibri"/>
      <family val="2"/>
    </font>
    <font>
      <b/>
      <i/>
      <sz val="10"/>
      <name val="Arial"/>
      <family val="2"/>
    </font>
    <font>
      <b/>
      <sz val="13"/>
      <color indexed="12"/>
      <name val="Calibri"/>
      <family val="2"/>
    </font>
    <font>
      <b/>
      <sz val="13"/>
      <name val="Calibri"/>
      <family val="2"/>
    </font>
    <font>
      <b/>
      <sz val="13"/>
      <name val="Arial"/>
      <family val="2"/>
    </font>
    <font>
      <vertAlign val="superscript"/>
      <sz val="14"/>
      <name val="Calibri"/>
      <family val="2"/>
    </font>
    <font>
      <sz val="12"/>
      <color indexed="55"/>
      <name val="Calibri"/>
      <family val="2"/>
    </font>
    <font>
      <b/>
      <sz val="22"/>
      <color indexed="10"/>
      <name val="Calibri"/>
      <family val="2"/>
    </font>
    <font>
      <u/>
      <sz val="12"/>
      <color indexed="12"/>
      <name val="Calibri"/>
      <family val="2"/>
    </font>
    <font>
      <b/>
      <sz val="10"/>
      <color indexed="12"/>
      <name val="Arial"/>
      <family val="2"/>
    </font>
    <font>
      <b/>
      <sz val="14"/>
      <color indexed="12"/>
      <name val="Arial"/>
      <family val="2"/>
    </font>
    <font>
      <b/>
      <sz val="18"/>
      <name val="Calibri"/>
      <family val="2"/>
    </font>
    <font>
      <sz val="10"/>
      <color theme="0"/>
      <name val="Calibri"/>
      <family val="2"/>
    </font>
    <font>
      <b/>
      <sz val="20"/>
      <color theme="0"/>
      <name val="Calibri"/>
      <family val="2"/>
    </font>
    <font>
      <b/>
      <sz val="18"/>
      <color theme="0"/>
      <name val="Calibri"/>
      <family val="2"/>
    </font>
    <font>
      <sz val="12"/>
      <color theme="0"/>
      <name val="Calibri"/>
      <family val="2"/>
    </font>
    <font>
      <sz val="14"/>
      <color theme="0"/>
      <name val="Calibri"/>
      <family val="2"/>
    </font>
    <font>
      <sz val="12"/>
      <color theme="0" tint="-0.499984740745262"/>
      <name val="Calibri"/>
      <family val="2"/>
    </font>
  </fonts>
  <fills count="10">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indexed="4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7"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97">
    <xf numFmtId="0" fontId="0" fillId="0" borderId="0" xfId="0"/>
    <xf numFmtId="168" fontId="0" fillId="0" borderId="0" xfId="1" applyNumberFormat="1" applyFont="1"/>
    <xf numFmtId="0" fontId="0" fillId="0" borderId="0" xfId="0" applyAlignment="1" applyProtection="1">
      <alignment horizontal="left"/>
    </xf>
    <xf numFmtId="0" fontId="0" fillId="0" borderId="0" xfId="0" applyFill="1"/>
    <xf numFmtId="0" fontId="2" fillId="0" borderId="0" xfId="0" applyFont="1"/>
    <xf numFmtId="3" fontId="0" fillId="0" borderId="0" xfId="0" applyNumberFormat="1"/>
    <xf numFmtId="0" fontId="5" fillId="0" borderId="0" xfId="0" applyFont="1"/>
    <xf numFmtId="0" fontId="8" fillId="2" borderId="0" xfId="0" applyFont="1" applyFill="1" applyAlignment="1" applyProtection="1">
      <alignment horizontal="left"/>
    </xf>
    <xf numFmtId="0" fontId="8" fillId="2" borderId="0" xfId="0" applyFont="1" applyFill="1" applyBorder="1" applyAlignment="1" applyProtection="1">
      <alignment horizontal="left"/>
    </xf>
    <xf numFmtId="9" fontId="0" fillId="0" borderId="0" xfId="0" applyNumberFormat="1" applyFill="1"/>
    <xf numFmtId="10" fontId="0" fillId="0" borderId="0" xfId="0" applyNumberFormat="1" applyFill="1"/>
    <xf numFmtId="1" fontId="16" fillId="3" borderId="1" xfId="1" applyNumberFormat="1" applyFont="1" applyFill="1" applyBorder="1" applyAlignment="1" applyProtection="1">
      <alignment horizontal="center"/>
      <protection locked="0"/>
    </xf>
    <xf numFmtId="0" fontId="6" fillId="2" borderId="0" xfId="0" applyFont="1" applyFill="1" applyAlignment="1" applyProtection="1">
      <alignment horizontal="left"/>
    </xf>
    <xf numFmtId="0" fontId="6" fillId="2" borderId="0" xfId="0" applyFont="1" applyFill="1" applyBorder="1" applyAlignment="1" applyProtection="1">
      <alignment horizontal="left"/>
    </xf>
    <xf numFmtId="0" fontId="35" fillId="0" borderId="0" xfId="0" applyFont="1"/>
    <xf numFmtId="0" fontId="35" fillId="0" borderId="0" xfId="0" applyFont="1" applyFill="1"/>
    <xf numFmtId="168" fontId="35" fillId="0" borderId="0" xfId="1" applyNumberFormat="1" applyFont="1"/>
    <xf numFmtId="168" fontId="0" fillId="0" borderId="0" xfId="1" applyNumberFormat="1" applyFont="1" applyFill="1"/>
    <xf numFmtId="0" fontId="43" fillId="0" borderId="0" xfId="0" applyFont="1"/>
    <xf numFmtId="0" fontId="5" fillId="0" borderId="0" xfId="0" applyFont="1" applyFill="1"/>
    <xf numFmtId="0" fontId="0" fillId="0" borderId="0" xfId="0" applyFill="1" applyAlignment="1" applyProtection="1">
      <alignment horizontal="left"/>
    </xf>
    <xf numFmtId="3" fontId="0" fillId="0" borderId="0" xfId="0" applyNumberFormat="1" applyFill="1"/>
    <xf numFmtId="1" fontId="7" fillId="0" borderId="1" xfId="1" applyNumberFormat="1" applyFont="1" applyFill="1" applyBorder="1" applyAlignment="1" applyProtection="1">
      <alignment horizontal="center"/>
    </xf>
    <xf numFmtId="9" fontId="0" fillId="0" borderId="0" xfId="4" applyFont="1"/>
    <xf numFmtId="9" fontId="0" fillId="0" borderId="0" xfId="0" applyNumberFormat="1"/>
    <xf numFmtId="9" fontId="35" fillId="0" borderId="0" xfId="1" applyNumberFormat="1" applyFont="1" applyFill="1"/>
    <xf numFmtId="1" fontId="0" fillId="0" borderId="0" xfId="1" applyNumberFormat="1" applyFont="1" applyFill="1"/>
    <xf numFmtId="0" fontId="8" fillId="2" borderId="0" xfId="0" applyFont="1" applyFill="1" applyProtection="1"/>
    <xf numFmtId="0" fontId="8" fillId="2" borderId="0" xfId="0" applyFont="1" applyFill="1" applyAlignment="1" applyProtection="1">
      <alignment horizontal="center"/>
    </xf>
    <xf numFmtId="0" fontId="37" fillId="2" borderId="0" xfId="0" applyFont="1" applyFill="1" applyAlignment="1" applyProtection="1">
      <alignment horizontal="center"/>
    </xf>
    <xf numFmtId="0" fontId="17" fillId="2" borderId="0" xfId="0" applyFont="1" applyFill="1" applyAlignment="1" applyProtection="1">
      <alignment horizontal="center"/>
    </xf>
    <xf numFmtId="0" fontId="7" fillId="2" borderId="0" xfId="0" applyFont="1" applyFill="1" applyAlignment="1" applyProtection="1">
      <alignment horizontal="center"/>
    </xf>
    <xf numFmtId="168" fontId="7" fillId="2" borderId="0" xfId="1" applyNumberFormat="1" applyFont="1" applyFill="1" applyAlignment="1" applyProtection="1">
      <alignment horizontal="center"/>
    </xf>
    <xf numFmtId="0" fontId="31" fillId="2" borderId="0" xfId="0" applyFont="1" applyFill="1" applyProtection="1"/>
    <xf numFmtId="3" fontId="7" fillId="2" borderId="0" xfId="1" applyNumberFormat="1" applyFont="1" applyFill="1" applyAlignment="1" applyProtection="1">
      <alignment horizontal="center"/>
    </xf>
    <xf numFmtId="0" fontId="8" fillId="2" borderId="0" xfId="0" applyFont="1" applyFill="1" applyBorder="1" applyProtection="1"/>
    <xf numFmtId="0" fontId="7" fillId="2" borderId="0" xfId="1" applyNumberFormat="1" applyFont="1" applyFill="1" applyAlignment="1" applyProtection="1">
      <alignment horizontal="center"/>
    </xf>
    <xf numFmtId="0" fontId="13" fillId="2" borderId="0" xfId="0" applyFont="1" applyFill="1" applyBorder="1" applyAlignment="1" applyProtection="1">
      <alignment horizontal="right"/>
    </xf>
    <xf numFmtId="0" fontId="13" fillId="2" borderId="0" xfId="0" applyFont="1" applyFill="1" applyBorder="1" applyProtection="1"/>
    <xf numFmtId="0" fontId="11" fillId="2" borderId="0" xfId="0" applyFont="1" applyFill="1" applyBorder="1" applyAlignment="1" applyProtection="1">
      <alignment horizontal="right"/>
    </xf>
    <xf numFmtId="2" fontId="9" fillId="2" borderId="0" xfId="0" applyNumberFormat="1" applyFont="1" applyFill="1" applyProtection="1"/>
    <xf numFmtId="0" fontId="14" fillId="2" borderId="0" xfId="0" applyFont="1" applyFill="1" applyBorder="1" applyProtection="1"/>
    <xf numFmtId="168" fontId="8" fillId="2" borderId="0" xfId="1" applyNumberFormat="1" applyFont="1" applyFill="1" applyProtection="1"/>
    <xf numFmtId="0" fontId="15" fillId="0" borderId="0" xfId="0" applyFont="1" applyFill="1" applyProtection="1"/>
    <xf numFmtId="0" fontId="15" fillId="2" borderId="0" xfId="0" applyFont="1" applyFill="1" applyBorder="1" applyProtection="1"/>
    <xf numFmtId="166" fontId="15" fillId="0" borderId="0" xfId="0" applyNumberFormat="1" applyFont="1" applyFill="1" applyBorder="1" applyProtection="1"/>
    <xf numFmtId="0" fontId="8" fillId="2" borderId="2" xfId="0" applyFont="1" applyFill="1" applyBorder="1" applyProtection="1"/>
    <xf numFmtId="0" fontId="20" fillId="2" borderId="3" xfId="0" applyFont="1" applyFill="1" applyBorder="1" applyAlignment="1" applyProtection="1">
      <alignment horizontal="center"/>
    </xf>
    <xf numFmtId="0" fontId="11" fillId="2" borderId="4" xfId="0" applyFont="1" applyFill="1" applyBorder="1" applyAlignment="1" applyProtection="1"/>
    <xf numFmtId="0" fontId="11" fillId="2" borderId="0" xfId="0" applyFont="1" applyFill="1" applyBorder="1" applyAlignment="1" applyProtection="1">
      <alignment horizontal="left"/>
    </xf>
    <xf numFmtId="0" fontId="12" fillId="2" borderId="0" xfId="0" applyFont="1" applyFill="1" applyBorder="1" applyAlignment="1" applyProtection="1">
      <alignment horizontal="center"/>
    </xf>
    <xf numFmtId="0" fontId="6" fillId="2" borderId="0" xfId="0" applyFont="1" applyFill="1" applyProtection="1"/>
    <xf numFmtId="169" fontId="7" fillId="2" borderId="0" xfId="1" applyNumberFormat="1" applyFont="1" applyFill="1" applyAlignment="1" applyProtection="1">
      <alignment horizontal="center"/>
    </xf>
    <xf numFmtId="165" fontId="15" fillId="2" borderId="0" xfId="0" applyNumberFormat="1" applyFont="1" applyFill="1" applyAlignment="1" applyProtection="1">
      <alignment horizontal="center"/>
    </xf>
    <xf numFmtId="0" fontId="18" fillId="2" borderId="0" xfId="0" applyFont="1" applyFill="1" applyProtection="1"/>
    <xf numFmtId="0" fontId="10" fillId="2" borderId="0" xfId="0" applyFont="1" applyFill="1" applyBorder="1" applyAlignment="1" applyProtection="1">
      <alignment wrapText="1"/>
    </xf>
    <xf numFmtId="0" fontId="19" fillId="2" borderId="0" xfId="0" applyFont="1" applyFill="1" applyBorder="1" applyAlignment="1" applyProtection="1">
      <alignment wrapText="1"/>
    </xf>
    <xf numFmtId="3" fontId="7" fillId="2" borderId="5" xfId="1" applyNumberFormat="1" applyFont="1" applyFill="1" applyBorder="1" applyAlignment="1" applyProtection="1">
      <alignment horizontal="center"/>
    </xf>
    <xf numFmtId="0" fontId="10" fillId="2" borderId="0" xfId="0" applyFont="1" applyFill="1" applyProtection="1"/>
    <xf numFmtId="1" fontId="7" fillId="2" borderId="1" xfId="1" applyNumberFormat="1" applyFont="1" applyFill="1" applyBorder="1" applyAlignment="1" applyProtection="1">
      <alignment horizontal="center"/>
    </xf>
    <xf numFmtId="169" fontId="15" fillId="2" borderId="0" xfId="1" applyNumberFormat="1" applyFont="1" applyFill="1" applyBorder="1" applyAlignment="1" applyProtection="1">
      <alignment horizontal="center"/>
    </xf>
    <xf numFmtId="1" fontId="7" fillId="2" borderId="0" xfId="1" applyNumberFormat="1" applyFont="1" applyFill="1" applyAlignment="1" applyProtection="1">
      <alignment horizontal="center"/>
    </xf>
    <xf numFmtId="1" fontId="16" fillId="2" borderId="0" xfId="1" applyNumberFormat="1" applyFont="1" applyFill="1" applyBorder="1" applyAlignment="1" applyProtection="1">
      <alignment horizontal="center"/>
    </xf>
    <xf numFmtId="0" fontId="12" fillId="2" borderId="0" xfId="0" applyFont="1" applyFill="1" applyBorder="1" applyAlignment="1" applyProtection="1">
      <alignment horizontal="center" wrapText="1"/>
    </xf>
    <xf numFmtId="0" fontId="21" fillId="2" borderId="0" xfId="0" applyFont="1" applyFill="1" applyBorder="1" applyProtection="1"/>
    <xf numFmtId="0" fontId="8" fillId="0" borderId="0" xfId="0" applyFont="1" applyFill="1" applyProtection="1"/>
    <xf numFmtId="0" fontId="7" fillId="0" borderId="0" xfId="0" applyFont="1" applyFill="1" applyAlignment="1" applyProtection="1">
      <alignment wrapText="1"/>
    </xf>
    <xf numFmtId="0" fontId="9" fillId="2" borderId="0" xfId="0" applyFont="1" applyFill="1" applyProtection="1"/>
    <xf numFmtId="168" fontId="8" fillId="2" borderId="0" xfId="1" applyNumberFormat="1" applyFont="1" applyFill="1" applyBorder="1" applyProtection="1"/>
    <xf numFmtId="0" fontId="35" fillId="0" borderId="0" xfId="0" applyFont="1" applyProtection="1"/>
    <xf numFmtId="0" fontId="0" fillId="2" borderId="0" xfId="0" applyFill="1" applyBorder="1" applyProtection="1"/>
    <xf numFmtId="0" fontId="11" fillId="2" borderId="4" xfId="0" applyFont="1" applyFill="1" applyBorder="1" applyAlignment="1" applyProtection="1">
      <alignment horizontal="center"/>
    </xf>
    <xf numFmtId="169" fontId="15" fillId="2" borderId="0" xfId="0" applyNumberFormat="1" applyFont="1" applyFill="1" applyBorder="1" applyAlignment="1" applyProtection="1">
      <alignment horizontal="center"/>
    </xf>
    <xf numFmtId="0" fontId="8" fillId="2" borderId="4" xfId="0" applyFont="1" applyFill="1" applyBorder="1" applyProtection="1"/>
    <xf numFmtId="0" fontId="8" fillId="2" borderId="0" xfId="0" applyFont="1" applyFill="1" applyBorder="1" applyAlignment="1" applyProtection="1">
      <alignment wrapText="1"/>
    </xf>
    <xf numFmtId="0" fontId="22" fillId="2" borderId="0" xfId="0" applyFont="1" applyFill="1" applyBorder="1" applyAlignment="1" applyProtection="1">
      <alignment wrapText="1"/>
    </xf>
    <xf numFmtId="0" fontId="0" fillId="2" borderId="0" xfId="0" applyFill="1" applyBorder="1" applyAlignment="1" applyProtection="1"/>
    <xf numFmtId="0" fontId="19" fillId="2" borderId="0" xfId="0" applyFont="1" applyFill="1" applyBorder="1" applyAlignment="1" applyProtection="1">
      <alignment horizontal="center"/>
    </xf>
    <xf numFmtId="0" fontId="22" fillId="0" borderId="0" xfId="0" applyFont="1" applyAlignment="1" applyProtection="1">
      <alignment wrapText="1"/>
    </xf>
    <xf numFmtId="165" fontId="15" fillId="2" borderId="0" xfId="0" applyNumberFormat="1" applyFont="1" applyFill="1" applyBorder="1" applyAlignment="1" applyProtection="1">
      <alignment horizontal="center"/>
    </xf>
    <xf numFmtId="0" fontId="11" fillId="2" borderId="0" xfId="0" applyFont="1" applyFill="1" applyBorder="1" applyProtection="1"/>
    <xf numFmtId="0" fontId="18" fillId="2" borderId="0" xfId="0" applyFont="1" applyFill="1" applyBorder="1" applyProtection="1"/>
    <xf numFmtId="0" fontId="30" fillId="2" borderId="0" xfId="0" applyFont="1" applyFill="1" applyBorder="1" applyAlignment="1" applyProtection="1"/>
    <xf numFmtId="169" fontId="7" fillId="2" borderId="0" xfId="1" applyNumberFormat="1" applyFont="1" applyFill="1" applyBorder="1" applyAlignment="1" applyProtection="1"/>
    <xf numFmtId="0" fontId="7" fillId="2" borderId="0" xfId="0" applyFont="1" applyFill="1" applyBorder="1" applyAlignment="1" applyProtection="1">
      <alignment horizontal="center"/>
    </xf>
    <xf numFmtId="168" fontId="16" fillId="2" borderId="0" xfId="1" applyNumberFormat="1" applyFont="1" applyFill="1" applyBorder="1" applyAlignment="1" applyProtection="1"/>
    <xf numFmtId="0" fontId="7" fillId="2" borderId="0" xfId="0" applyFont="1" applyFill="1" applyProtection="1"/>
    <xf numFmtId="0" fontId="8" fillId="2" borderId="0" xfId="0" applyFont="1" applyFill="1" applyBorder="1" applyAlignment="1" applyProtection="1"/>
    <xf numFmtId="0" fontId="12" fillId="2" borderId="0" xfId="0" applyFont="1" applyFill="1" applyProtection="1"/>
    <xf numFmtId="0" fontId="6" fillId="2" borderId="0" xfId="0" applyFont="1" applyFill="1" applyBorder="1" applyProtection="1"/>
    <xf numFmtId="0" fontId="12" fillId="2" borderId="0" xfId="0" applyFont="1" applyFill="1" applyBorder="1" applyProtection="1"/>
    <xf numFmtId="168" fontId="6" fillId="2" borderId="0" xfId="1" applyNumberFormat="1" applyFont="1" applyFill="1" applyBorder="1" applyProtection="1"/>
    <xf numFmtId="0" fontId="0" fillId="2" borderId="0" xfId="0" applyFill="1" applyProtection="1"/>
    <xf numFmtId="0" fontId="33" fillId="2" borderId="0" xfId="0" applyFont="1" applyFill="1" applyProtection="1"/>
    <xf numFmtId="0" fontId="24" fillId="2" borderId="0" xfId="0" applyFont="1" applyFill="1" applyProtection="1"/>
    <xf numFmtId="0" fontId="27" fillId="3" borderId="0" xfId="0" applyFont="1" applyFill="1" applyProtection="1"/>
    <xf numFmtId="0" fontId="25" fillId="3" borderId="0" xfId="0" applyFont="1" applyFill="1" applyProtection="1"/>
    <xf numFmtId="0" fontId="28" fillId="3" borderId="0" xfId="0" applyFont="1" applyFill="1" applyProtection="1"/>
    <xf numFmtId="0" fontId="26" fillId="3" borderId="0" xfId="0" applyFont="1" applyFill="1" applyProtection="1"/>
    <xf numFmtId="0" fontId="26" fillId="2" borderId="0" xfId="0" applyFont="1" applyFill="1" applyProtection="1"/>
    <xf numFmtId="0" fontId="25" fillId="2" borderId="0" xfId="0" applyFont="1" applyFill="1" applyProtection="1"/>
    <xf numFmtId="0" fontId="4" fillId="0" borderId="0" xfId="3" applyAlignment="1" applyProtection="1"/>
    <xf numFmtId="0" fontId="40" fillId="0" borderId="0" xfId="0" applyFont="1" applyAlignment="1" applyProtection="1">
      <alignment horizontal="left" indent="2"/>
    </xf>
    <xf numFmtId="0" fontId="17" fillId="2" borderId="0" xfId="0" applyFont="1" applyFill="1" applyAlignment="1" applyProtection="1">
      <alignment horizontal="left"/>
    </xf>
    <xf numFmtId="0" fontId="17" fillId="2" borderId="0" xfId="0" applyFont="1" applyFill="1" applyAlignment="1" applyProtection="1"/>
    <xf numFmtId="164" fontId="0" fillId="0" borderId="0" xfId="2" applyFont="1" applyAlignment="1" applyProtection="1">
      <alignment horizontal="left"/>
    </xf>
    <xf numFmtId="171" fontId="0" fillId="0" borderId="0" xfId="2" applyNumberFormat="1" applyFont="1" applyAlignment="1" applyProtection="1">
      <alignment horizontal="left"/>
    </xf>
    <xf numFmtId="171" fontId="0" fillId="0" borderId="0" xfId="2" applyNumberFormat="1" applyFont="1" applyFill="1"/>
    <xf numFmtId="171" fontId="0" fillId="0" borderId="0" xfId="2" applyNumberFormat="1" applyFont="1" applyBorder="1"/>
    <xf numFmtId="4" fontId="0" fillId="0" borderId="0" xfId="2" applyNumberFormat="1" applyFont="1" applyAlignment="1" applyProtection="1">
      <alignment horizontal="left"/>
    </xf>
    <xf numFmtId="170" fontId="7" fillId="2" borderId="0" xfId="1" applyNumberFormat="1" applyFont="1" applyFill="1" applyAlignment="1" applyProtection="1">
      <alignment horizontal="center"/>
    </xf>
    <xf numFmtId="3" fontId="8" fillId="2" borderId="0" xfId="0" applyNumberFormat="1" applyFont="1" applyFill="1" applyProtection="1"/>
    <xf numFmtId="171" fontId="0" fillId="0" borderId="0" xfId="0" applyNumberFormat="1" applyFill="1"/>
    <xf numFmtId="0" fontId="46" fillId="3" borderId="0" xfId="0" applyFont="1" applyFill="1" applyProtection="1"/>
    <xf numFmtId="0" fontId="5" fillId="2" borderId="0" xfId="0" applyFont="1" applyFill="1" applyAlignment="1" applyProtection="1">
      <alignment horizontal="left" wrapText="1"/>
    </xf>
    <xf numFmtId="0" fontId="7" fillId="2" borderId="0" xfId="0" applyFont="1" applyFill="1" applyAlignment="1" applyProtection="1">
      <alignment horizontal="left" wrapText="1"/>
    </xf>
    <xf numFmtId="0" fontId="12" fillId="2" borderId="0" xfId="0" applyFont="1" applyFill="1" applyBorder="1" applyAlignment="1" applyProtection="1">
      <alignment horizontal="left" vertical="top" wrapText="1"/>
    </xf>
    <xf numFmtId="0" fontId="15" fillId="0" borderId="0" xfId="0" applyFont="1" applyFill="1" applyBorder="1" applyProtection="1"/>
    <xf numFmtId="0" fontId="21" fillId="2" borderId="0" xfId="0" applyFont="1" applyFill="1" applyBorder="1" applyAlignment="1" applyProtection="1">
      <alignment wrapText="1"/>
    </xf>
    <xf numFmtId="0" fontId="21" fillId="2" borderId="0" xfId="0" applyFont="1" applyFill="1" applyBorder="1" applyAlignment="1" applyProtection="1">
      <alignment vertical="justify" wrapText="1"/>
    </xf>
    <xf numFmtId="169" fontId="7" fillId="2" borderId="0" xfId="1" applyNumberFormat="1" applyFont="1" applyFill="1" applyBorder="1" applyAlignment="1" applyProtection="1">
      <alignment horizontal="center" vertical="justify"/>
    </xf>
    <xf numFmtId="170" fontId="7" fillId="2" borderId="0" xfId="1" applyNumberFormat="1" applyFont="1" applyFill="1" applyBorder="1" applyAlignment="1" applyProtection="1">
      <alignment horizontal="center" vertical="justify"/>
    </xf>
    <xf numFmtId="0" fontId="5" fillId="2" borderId="0" xfId="0" applyFont="1" applyFill="1" applyAlignment="1" applyProtection="1">
      <alignment horizontal="center"/>
    </xf>
    <xf numFmtId="0" fontId="49" fillId="2" borderId="0" xfId="0" applyFont="1" applyFill="1" applyBorder="1" applyProtection="1"/>
    <xf numFmtId="0" fontId="31" fillId="2" borderId="0" xfId="0" applyFont="1" applyFill="1" applyAlignment="1" applyProtection="1"/>
    <xf numFmtId="0" fontId="0" fillId="2" borderId="0" xfId="0" applyFill="1" applyAlignment="1"/>
    <xf numFmtId="171" fontId="50" fillId="0" borderId="0" xfId="2" applyNumberFormat="1" applyFont="1" applyFill="1"/>
    <xf numFmtId="0" fontId="0" fillId="0" borderId="0" xfId="0" applyAlignment="1"/>
    <xf numFmtId="0" fontId="0" fillId="0" borderId="0" xfId="0" applyFill="1" applyBorder="1"/>
    <xf numFmtId="171" fontId="48" fillId="0" borderId="0" xfId="0" applyNumberFormat="1" applyFont="1" applyFill="1" applyBorder="1"/>
    <xf numFmtId="0" fontId="51" fillId="2" borderId="0" xfId="0" applyFont="1" applyFill="1" applyBorder="1" applyAlignment="1" applyProtection="1">
      <alignment vertical="top" wrapText="1"/>
    </xf>
    <xf numFmtId="0" fontId="35" fillId="0" borderId="0" xfId="0" applyFont="1" applyFill="1" applyBorder="1"/>
    <xf numFmtId="169" fontId="0" fillId="0" borderId="0" xfId="0" applyNumberFormat="1" applyFill="1" applyBorder="1"/>
    <xf numFmtId="0" fontId="0" fillId="0" borderId="6" xfId="0" applyFill="1" applyBorder="1"/>
    <xf numFmtId="0" fontId="47" fillId="4" borderId="7" xfId="0" applyFont="1" applyFill="1" applyBorder="1" applyAlignment="1">
      <alignment wrapText="1"/>
    </xf>
    <xf numFmtId="0" fontId="0" fillId="4" borderId="7" xfId="0" applyFill="1" applyBorder="1"/>
    <xf numFmtId="0" fontId="35" fillId="4" borderId="7" xfId="0" applyFont="1" applyFill="1" applyBorder="1"/>
    <xf numFmtId="169" fontId="0" fillId="4" borderId="7" xfId="0" applyNumberFormat="1" applyFill="1" applyBorder="1"/>
    <xf numFmtId="0" fontId="0" fillId="0" borderId="7" xfId="0" applyFill="1" applyBorder="1"/>
    <xf numFmtId="166" fontId="0" fillId="4" borderId="7" xfId="0" applyNumberFormat="1" applyFill="1" applyBorder="1"/>
    <xf numFmtId="0" fontId="35" fillId="0" borderId="7" xfId="0" applyFont="1" applyFill="1" applyBorder="1"/>
    <xf numFmtId="0" fontId="49" fillId="2" borderId="0" xfId="0" applyFont="1" applyFill="1" applyBorder="1" applyAlignment="1" applyProtection="1">
      <alignment vertical="justify" wrapText="1"/>
    </xf>
    <xf numFmtId="0" fontId="2" fillId="0" borderId="0" xfId="0" applyFont="1" applyFill="1" applyAlignment="1">
      <alignment horizontal="center" wrapText="1"/>
    </xf>
    <xf numFmtId="0" fontId="2" fillId="0" borderId="0" xfId="0" applyFont="1" applyFill="1" applyAlignment="1">
      <alignment horizontal="center"/>
    </xf>
    <xf numFmtId="170" fontId="32" fillId="2" borderId="0" xfId="1" applyNumberFormat="1" applyFont="1" applyFill="1" applyAlignment="1" applyProtection="1">
      <alignment horizontal="center"/>
    </xf>
    <xf numFmtId="170" fontId="32" fillId="2" borderId="0" xfId="1" applyNumberFormat="1" applyFont="1" applyFill="1" applyAlignment="1" applyProtection="1">
      <alignment horizontal="left"/>
    </xf>
    <xf numFmtId="0" fontId="21" fillId="0" borderId="8" xfId="0" applyFont="1" applyFill="1" applyBorder="1" applyAlignment="1" applyProtection="1">
      <alignment horizontal="center" vertical="center"/>
    </xf>
    <xf numFmtId="0" fontId="21" fillId="2" borderId="8" xfId="0" applyFont="1" applyFill="1" applyBorder="1" applyAlignment="1" applyProtection="1">
      <alignment horizontal="center" vertical="center" wrapText="1"/>
    </xf>
    <xf numFmtId="169" fontId="7" fillId="2" borderId="8" xfId="4" applyNumberFormat="1" applyFont="1" applyFill="1" applyBorder="1" applyAlignment="1" applyProtection="1">
      <alignment horizontal="center" vertical="center"/>
    </xf>
    <xf numFmtId="0" fontId="19" fillId="2" borderId="0" xfId="0" applyFont="1" applyFill="1" applyBorder="1" applyAlignment="1" applyProtection="1"/>
    <xf numFmtId="0" fontId="49" fillId="2" borderId="0" xfId="0" applyFont="1" applyFill="1" applyBorder="1" applyAlignment="1" applyProtection="1">
      <alignment horizontal="center" vertical="justify" wrapText="1"/>
    </xf>
    <xf numFmtId="169" fontId="49" fillId="2" borderId="0" xfId="0" applyNumberFormat="1" applyFont="1" applyFill="1" applyBorder="1" applyAlignment="1" applyProtection="1">
      <alignment horizontal="center" vertical="justify" wrapText="1"/>
    </xf>
    <xf numFmtId="0" fontId="13" fillId="2" borderId="0" xfId="0" applyFont="1" applyFill="1" applyBorder="1" applyAlignment="1" applyProtection="1"/>
    <xf numFmtId="9" fontId="7" fillId="2" borderId="0" xfId="4" applyFont="1" applyFill="1" applyAlignment="1" applyProtection="1">
      <alignment horizontal="center" vertical="center"/>
    </xf>
    <xf numFmtId="168" fontId="7" fillId="2" borderId="0" xfId="1" applyNumberFormat="1" applyFont="1" applyFill="1" applyBorder="1" applyAlignment="1" applyProtection="1">
      <alignment horizontal="center" vertical="center"/>
    </xf>
    <xf numFmtId="0" fontId="7" fillId="2" borderId="0" xfId="0" applyFont="1" applyFill="1" applyAlignment="1" applyProtection="1">
      <alignment horizontal="center" vertical="center"/>
    </xf>
    <xf numFmtId="168" fontId="7" fillId="2" borderId="0" xfId="4" applyNumberFormat="1" applyFont="1" applyFill="1" applyBorder="1" applyAlignment="1" applyProtection="1">
      <alignment horizontal="center" vertical="center"/>
    </xf>
    <xf numFmtId="0" fontId="0" fillId="2" borderId="0" xfId="0" applyFill="1" applyAlignment="1" applyProtection="1">
      <alignment textRotation="132"/>
    </xf>
    <xf numFmtId="0" fontId="56" fillId="2" borderId="0" xfId="0" applyFont="1" applyFill="1" applyAlignment="1" applyProtection="1">
      <alignment textRotation="135"/>
    </xf>
    <xf numFmtId="0" fontId="57" fillId="0" borderId="0" xfId="3" applyFont="1" applyAlignment="1" applyProtection="1"/>
    <xf numFmtId="0" fontId="30" fillId="2" borderId="0" xfId="0" applyFont="1" applyFill="1" applyProtection="1"/>
    <xf numFmtId="3" fontId="7" fillId="2" borderId="0" xfId="0" applyNumberFormat="1" applyFont="1" applyFill="1" applyAlignment="1">
      <alignment horizontal="center"/>
    </xf>
    <xf numFmtId="165" fontId="36" fillId="3" borderId="0" xfId="0" applyNumberFormat="1" applyFont="1" applyFill="1" applyBorder="1" applyAlignment="1" applyProtection="1">
      <alignment horizontal="left" vertical="center"/>
    </xf>
    <xf numFmtId="0" fontId="36" fillId="3" borderId="0" xfId="0" applyFont="1" applyFill="1" applyBorder="1" applyAlignment="1" applyProtection="1">
      <alignment horizontal="center" vertical="center"/>
    </xf>
    <xf numFmtId="165" fontId="36" fillId="3" borderId="0" xfId="0" applyNumberFormat="1" applyFont="1" applyFill="1" applyBorder="1" applyAlignment="1" applyProtection="1">
      <alignment horizontal="center" vertical="center"/>
    </xf>
    <xf numFmtId="170" fontId="7" fillId="2" borderId="0" xfId="1" applyNumberFormat="1" applyFont="1" applyFill="1" applyAlignment="1" applyProtection="1">
      <alignment horizontal="center" vertical="center"/>
    </xf>
    <xf numFmtId="3" fontId="7" fillId="2" borderId="0" xfId="0" applyNumberFormat="1" applyFont="1" applyFill="1" applyAlignment="1" applyProtection="1">
      <alignment horizontal="center"/>
    </xf>
    <xf numFmtId="0" fontId="53" fillId="2" borderId="0" xfId="0" applyFont="1" applyFill="1" applyAlignment="1"/>
    <xf numFmtId="0" fontId="27" fillId="2" borderId="0" xfId="0" applyFont="1" applyFill="1" applyProtection="1"/>
    <xf numFmtId="0" fontId="27" fillId="2" borderId="0" xfId="0" applyFont="1" applyFill="1" applyBorder="1" applyProtection="1"/>
    <xf numFmtId="0" fontId="16" fillId="2" borderId="0" xfId="1" applyNumberFormat="1" applyFont="1" applyFill="1" applyBorder="1" applyAlignment="1" applyProtection="1">
      <alignment horizontal="center"/>
    </xf>
    <xf numFmtId="0" fontId="58" fillId="0" borderId="0" xfId="0" applyFont="1"/>
    <xf numFmtId="169" fontId="58" fillId="0" borderId="0" xfId="0" applyNumberFormat="1" applyFont="1" applyFill="1" applyBorder="1"/>
    <xf numFmtId="169" fontId="58" fillId="0" borderId="6" xfId="0" applyNumberFormat="1" applyFont="1" applyFill="1" applyBorder="1"/>
    <xf numFmtId="168" fontId="58" fillId="0" borderId="0" xfId="0" applyNumberFormat="1" applyFont="1" applyFill="1"/>
    <xf numFmtId="171" fontId="58" fillId="0" borderId="0" xfId="2" applyNumberFormat="1" applyFont="1" applyFill="1"/>
    <xf numFmtId="9" fontId="58" fillId="0" borderId="0" xfId="0" applyNumberFormat="1" applyFont="1"/>
    <xf numFmtId="3" fontId="58" fillId="0" borderId="0" xfId="0" applyNumberFormat="1" applyFont="1" applyFill="1"/>
    <xf numFmtId="171" fontId="58" fillId="0" borderId="0" xfId="2" applyNumberFormat="1" applyFont="1" applyFill="1" applyBorder="1"/>
    <xf numFmtId="171" fontId="58" fillId="0" borderId="6" xfId="2" applyNumberFormat="1" applyFont="1" applyFill="1" applyBorder="1"/>
    <xf numFmtId="0" fontId="58" fillId="5" borderId="0" xfId="0" applyFont="1" applyFill="1"/>
    <xf numFmtId="168" fontId="2" fillId="5" borderId="0" xfId="1" applyNumberFormat="1" applyFont="1" applyFill="1" applyAlignment="1">
      <alignment horizontal="center"/>
    </xf>
    <xf numFmtId="168" fontId="35" fillId="5" borderId="0" xfId="1" applyNumberFormat="1" applyFont="1" applyFill="1"/>
    <xf numFmtId="3" fontId="58" fillId="5" borderId="0" xfId="0" applyNumberFormat="1" applyFont="1" applyFill="1"/>
    <xf numFmtId="168" fontId="0" fillId="5" borderId="0" xfId="1" applyNumberFormat="1" applyFont="1" applyFill="1"/>
    <xf numFmtId="0" fontId="5" fillId="5" borderId="0" xfId="0" applyFont="1" applyFill="1"/>
    <xf numFmtId="0" fontId="35" fillId="5" borderId="0" xfId="0" applyFont="1" applyFill="1"/>
    <xf numFmtId="0" fontId="2" fillId="5" borderId="0" xfId="0" applyFont="1" applyFill="1" applyAlignment="1">
      <alignment horizontal="center" wrapText="1"/>
    </xf>
    <xf numFmtId="0" fontId="2" fillId="5" borderId="0" xfId="0" applyFont="1" applyFill="1" applyAlignment="1">
      <alignment wrapText="1"/>
    </xf>
    <xf numFmtId="168" fontId="58" fillId="5" borderId="0" xfId="0" applyNumberFormat="1" applyFont="1" applyFill="1"/>
    <xf numFmtId="0" fontId="4" fillId="5" borderId="0" xfId="3" applyFill="1" applyAlignment="1" applyProtection="1"/>
    <xf numFmtId="1" fontId="0" fillId="5" borderId="0" xfId="0" applyNumberFormat="1" applyFill="1"/>
    <xf numFmtId="0" fontId="0" fillId="0" borderId="0" xfId="0" applyFill="1" applyAlignment="1">
      <alignment horizontal="center" wrapText="1"/>
    </xf>
    <xf numFmtId="0" fontId="35" fillId="0" borderId="0" xfId="0" applyFont="1" applyFill="1" applyAlignment="1">
      <alignment horizontal="center" wrapText="1"/>
    </xf>
    <xf numFmtId="0" fontId="5" fillId="0"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2" fontId="8" fillId="2" borderId="0" xfId="0" applyNumberFormat="1" applyFont="1" applyFill="1" applyProtection="1"/>
    <xf numFmtId="0" fontId="10" fillId="2" borderId="0" xfId="0" applyFont="1" applyFill="1" applyAlignment="1" applyProtection="1"/>
    <xf numFmtId="0" fontId="58" fillId="0" borderId="0" xfId="0" applyFont="1" applyFill="1"/>
    <xf numFmtId="0" fontId="4" fillId="0" borderId="0" xfId="3" applyFill="1" applyAlignment="1" applyProtection="1"/>
    <xf numFmtId="2" fontId="58" fillId="0" borderId="0" xfId="0" applyNumberFormat="1" applyFont="1" applyFill="1"/>
    <xf numFmtId="4" fontId="58" fillId="0" borderId="0" xfId="0" quotePrefix="1" applyNumberFormat="1" applyFont="1" applyFill="1" applyAlignment="1">
      <alignment horizontal="right" vertical="center"/>
    </xf>
    <xf numFmtId="0" fontId="59" fillId="0" borderId="0" xfId="0" applyFont="1" applyFill="1"/>
    <xf numFmtId="168" fontId="58" fillId="0" borderId="0" xfId="1" applyNumberFormat="1" applyFont="1" applyFill="1"/>
    <xf numFmtId="168" fontId="0" fillId="0" borderId="0" xfId="0" applyNumberFormat="1" applyFill="1"/>
    <xf numFmtId="169" fontId="5" fillId="2" borderId="8" xfId="1" applyNumberFormat="1" applyFont="1" applyFill="1" applyBorder="1" applyAlignment="1" applyProtection="1">
      <alignment horizontal="center" vertical="center"/>
    </xf>
    <xf numFmtId="168" fontId="1" fillId="2" borderId="0" xfId="1" applyNumberFormat="1" applyFill="1" applyBorder="1"/>
    <xf numFmtId="0" fontId="10" fillId="2" borderId="0" xfId="0" applyFont="1" applyFill="1" applyAlignment="1" applyProtection="1">
      <alignment horizontal="center"/>
    </xf>
    <xf numFmtId="0" fontId="0" fillId="0" borderId="0" xfId="0" applyBorder="1"/>
    <xf numFmtId="170" fontId="2" fillId="0" borderId="0" xfId="0" applyNumberFormat="1" applyFont="1" applyFill="1" applyBorder="1"/>
    <xf numFmtId="169" fontId="2" fillId="6" borderId="0" xfId="0" applyNumberFormat="1" applyFont="1" applyFill="1" applyBorder="1"/>
    <xf numFmtId="0" fontId="34" fillId="2" borderId="0" xfId="3" applyFont="1" applyFill="1" applyBorder="1" applyAlignment="1" applyProtection="1">
      <alignment horizontal="left" vertical="center"/>
      <protection locked="0"/>
    </xf>
    <xf numFmtId="169" fontId="49" fillId="2" borderId="0" xfId="0" applyNumberFormat="1" applyFont="1" applyFill="1" applyBorder="1" applyAlignment="1" applyProtection="1">
      <alignment horizontal="center"/>
    </xf>
    <xf numFmtId="165" fontId="49" fillId="2" borderId="0" xfId="0" applyNumberFormat="1" applyFont="1" applyFill="1" applyAlignment="1" applyProtection="1">
      <alignment horizontal="center"/>
    </xf>
    <xf numFmtId="0" fontId="60" fillId="2" borderId="0" xfId="0" applyFont="1" applyFill="1" applyBorder="1" applyAlignment="1" applyProtection="1">
      <alignment wrapText="1"/>
    </xf>
    <xf numFmtId="0" fontId="60" fillId="2" borderId="0" xfId="0" applyFont="1" applyFill="1" applyBorder="1" applyAlignment="1" applyProtection="1">
      <alignment horizontal="center" wrapText="1"/>
    </xf>
    <xf numFmtId="0" fontId="61" fillId="2" borderId="0" xfId="0" applyFont="1" applyFill="1" applyBorder="1" applyAlignment="1" applyProtection="1">
      <alignment wrapText="1"/>
    </xf>
    <xf numFmtId="169" fontId="62" fillId="2" borderId="0" xfId="1" applyNumberFormat="1" applyFont="1" applyFill="1" applyBorder="1" applyAlignment="1" applyProtection="1">
      <alignment horizontal="center"/>
    </xf>
    <xf numFmtId="0" fontId="62" fillId="2" borderId="0" xfId="0" applyFont="1" applyFill="1" applyBorder="1" applyProtection="1"/>
    <xf numFmtId="9" fontId="63" fillId="2" borderId="0" xfId="0" applyNumberFormat="1" applyFont="1" applyFill="1" applyBorder="1" applyAlignment="1" applyProtection="1">
      <alignment horizontal="center" wrapText="1"/>
    </xf>
    <xf numFmtId="0" fontId="63" fillId="2" borderId="0" xfId="0" applyFont="1" applyFill="1" applyBorder="1" applyAlignment="1" applyProtection="1">
      <alignment horizontal="center" wrapText="1"/>
    </xf>
    <xf numFmtId="165" fontId="62" fillId="2" borderId="0" xfId="1" applyNumberFormat="1" applyFont="1" applyFill="1" applyAlignment="1" applyProtection="1">
      <alignment horizontal="center"/>
    </xf>
    <xf numFmtId="0" fontId="63" fillId="2" borderId="0" xfId="0" applyFont="1" applyFill="1" applyBorder="1" applyAlignment="1" applyProtection="1">
      <alignment wrapText="1"/>
    </xf>
    <xf numFmtId="169" fontId="62" fillId="2" borderId="0" xfId="0" applyNumberFormat="1" applyFont="1" applyFill="1" applyBorder="1" applyAlignment="1" applyProtection="1">
      <alignment horizontal="center" wrapText="1"/>
    </xf>
    <xf numFmtId="166" fontId="0" fillId="0" borderId="0" xfId="0" applyNumberFormat="1" applyFill="1" applyBorder="1"/>
    <xf numFmtId="0" fontId="2" fillId="4" borderId="7" xfId="0" applyFont="1" applyFill="1" applyBorder="1" applyAlignment="1">
      <alignment horizontal="center" wrapText="1"/>
    </xf>
    <xf numFmtId="170" fontId="58" fillId="7" borderId="0" xfId="0" applyNumberFormat="1" applyFont="1" applyFill="1" applyBorder="1"/>
    <xf numFmtId="0" fontId="35" fillId="0" borderId="6" xfId="0" applyFont="1" applyBorder="1"/>
    <xf numFmtId="0" fontId="35" fillId="0" borderId="14" xfId="0" applyFont="1" applyBorder="1"/>
    <xf numFmtId="3" fontId="0" fillId="0" borderId="0" xfId="0" applyNumberFormat="1" applyFill="1" applyBorder="1" applyAlignment="1">
      <alignment horizontal="center"/>
    </xf>
    <xf numFmtId="168" fontId="35" fillId="0" borderId="11" xfId="1" applyNumberFormat="1" applyFont="1" applyFill="1" applyBorder="1"/>
    <xf numFmtId="0" fontId="2" fillId="0" borderId="13" xfId="0" applyFont="1" applyBorder="1"/>
    <xf numFmtId="0" fontId="2" fillId="0" borderId="7" xfId="0" applyFont="1" applyBorder="1"/>
    <xf numFmtId="0" fontId="2" fillId="0" borderId="15" xfId="0" applyFont="1" applyBorder="1"/>
    <xf numFmtId="0" fontId="21" fillId="2" borderId="0" xfId="0" applyFont="1" applyFill="1" applyBorder="1" applyAlignment="1" applyProtection="1">
      <alignment vertical="top" wrapText="1"/>
    </xf>
    <xf numFmtId="0" fontId="1" fillId="0" borderId="9" xfId="0" applyFont="1" applyBorder="1"/>
    <xf numFmtId="0" fontId="6" fillId="8" borderId="0" xfId="0" applyFont="1" applyFill="1" applyAlignment="1" applyProtection="1">
      <alignment vertical="center" wrapText="1"/>
    </xf>
    <xf numFmtId="3" fontId="7" fillId="8" borderId="0" xfId="1" applyNumberFormat="1" applyFont="1" applyFill="1" applyAlignment="1" applyProtection="1">
      <alignment horizontal="center"/>
    </xf>
    <xf numFmtId="3" fontId="7" fillId="8" borderId="0" xfId="1" applyNumberFormat="1" applyFont="1" applyFill="1" applyAlignment="1" applyProtection="1">
      <alignment horizontal="center" vertical="center"/>
    </xf>
    <xf numFmtId="0" fontId="21" fillId="8" borderId="8" xfId="0" applyFont="1" applyFill="1" applyBorder="1" applyAlignment="1" applyProtection="1">
      <alignment horizontal="center" vertical="center" wrapText="1"/>
    </xf>
    <xf numFmtId="171" fontId="0" fillId="0" borderId="0" xfId="0" applyNumberFormat="1" applyFill="1" applyBorder="1"/>
    <xf numFmtId="164" fontId="0" fillId="0" borderId="0" xfId="0" applyNumberFormat="1" applyFill="1" applyBorder="1"/>
    <xf numFmtId="0" fontId="64" fillId="2" borderId="0" xfId="0" applyFont="1" applyFill="1" applyAlignment="1" applyProtection="1">
      <alignment horizontal="right" vertical="center"/>
    </xf>
    <xf numFmtId="0" fontId="65" fillId="2" borderId="0" xfId="0" applyFont="1" applyFill="1" applyAlignment="1" applyProtection="1">
      <alignment horizontal="center" vertical="center"/>
    </xf>
    <xf numFmtId="170" fontId="7" fillId="9" borderId="8" xfId="1" applyNumberFormat="1" applyFont="1" applyFill="1" applyBorder="1" applyAlignment="1" applyProtection="1">
      <alignment horizontal="center" vertical="center"/>
    </xf>
    <xf numFmtId="170" fontId="7" fillId="9" borderId="9" xfId="1" applyNumberFormat="1" applyFont="1" applyFill="1" applyBorder="1" applyAlignment="1" applyProtection="1">
      <alignment horizontal="center" vertical="center"/>
    </xf>
    <xf numFmtId="170" fontId="7" fillId="9" borderId="10" xfId="1" applyNumberFormat="1" applyFont="1" applyFill="1" applyBorder="1" applyAlignment="1" applyProtection="1">
      <alignment horizontal="center" vertical="center"/>
    </xf>
    <xf numFmtId="170" fontId="7" fillId="9" borderId="3" xfId="1" applyNumberFormat="1" applyFont="1" applyFill="1" applyBorder="1" applyAlignment="1" applyProtection="1">
      <alignment horizontal="center" vertical="center"/>
    </xf>
    <xf numFmtId="170" fontId="7" fillId="9" borderId="2" xfId="1" applyNumberFormat="1" applyFont="1" applyFill="1" applyBorder="1" applyAlignment="1" applyProtection="1">
      <alignment horizontal="center" vertical="center"/>
    </xf>
    <xf numFmtId="169" fontId="7" fillId="9" borderId="8" xfId="4" applyNumberFormat="1" applyFont="1" applyFill="1" applyBorder="1" applyAlignment="1" applyProtection="1">
      <alignment horizontal="center" vertical="center"/>
    </xf>
    <xf numFmtId="170" fontId="7" fillId="9" borderId="4" xfId="1" applyNumberFormat="1" applyFont="1" applyFill="1" applyBorder="1" applyAlignment="1" applyProtection="1">
      <alignment horizontal="center" vertical="center"/>
    </xf>
    <xf numFmtId="0" fontId="7" fillId="2" borderId="0" xfId="0" applyFont="1" applyFill="1" applyAlignment="1" applyProtection="1">
      <alignment wrapText="1"/>
    </xf>
    <xf numFmtId="3" fontId="7" fillId="2" borderId="1" xfId="1" applyNumberFormat="1" applyFont="1" applyFill="1" applyBorder="1" applyAlignment="1" applyProtection="1">
      <alignment horizontal="center"/>
    </xf>
    <xf numFmtId="0" fontId="29" fillId="3" borderId="0" xfId="3" applyFont="1" applyFill="1" applyAlignment="1" applyProtection="1">
      <alignment horizontal="center"/>
      <protection locked="0"/>
    </xf>
    <xf numFmtId="0" fontId="12" fillId="2" borderId="0" xfId="0" applyFont="1" applyFill="1" applyBorder="1" applyAlignment="1" applyProtection="1">
      <alignment horizontal="left" vertical="top" wrapText="1"/>
    </xf>
    <xf numFmtId="0" fontId="5" fillId="2" borderId="0" xfId="0" applyFont="1" applyFill="1" applyAlignment="1" applyProtection="1">
      <alignment horizontal="left"/>
    </xf>
    <xf numFmtId="0" fontId="0" fillId="2" borderId="0" xfId="0" applyFill="1" applyAlignment="1">
      <alignment horizontal="left"/>
    </xf>
    <xf numFmtId="0" fontId="17" fillId="2" borderId="0" xfId="0" applyFont="1" applyFill="1" applyAlignment="1" applyProtection="1">
      <alignment horizontal="left"/>
    </xf>
    <xf numFmtId="0" fontId="7" fillId="8" borderId="0" xfId="0" applyFont="1" applyFill="1" applyAlignment="1" applyProtection="1">
      <alignment horizontal="center" vertical="center"/>
    </xf>
    <xf numFmtId="0" fontId="44" fillId="3" borderId="0" xfId="0" applyFont="1" applyFill="1" applyAlignment="1" applyProtection="1">
      <alignment horizontal="center" vertical="center"/>
      <protection locked="0"/>
    </xf>
    <xf numFmtId="0" fontId="7" fillId="8" borderId="0" xfId="0" applyFont="1" applyFill="1" applyAlignment="1" applyProtection="1">
      <alignment horizontal="center"/>
    </xf>
    <xf numFmtId="0" fontId="21" fillId="2" borderId="8" xfId="0" applyFont="1" applyFill="1" applyBorder="1" applyAlignment="1" applyProtection="1">
      <alignment horizontal="center" vertical="center" wrapText="1"/>
    </xf>
    <xf numFmtId="0" fontId="19" fillId="8" borderId="0" xfId="0" applyFont="1" applyFill="1" applyBorder="1" applyAlignment="1" applyProtection="1">
      <alignment horizontal="center" vertical="center"/>
    </xf>
    <xf numFmtId="0" fontId="5" fillId="8" borderId="0" xfId="0" applyFont="1" applyFill="1" applyAlignment="1" applyProtection="1">
      <alignment horizontal="left" wrapText="1"/>
    </xf>
    <xf numFmtId="0" fontId="7" fillId="8" borderId="0" xfId="0" applyFont="1" applyFill="1" applyAlignment="1" applyProtection="1">
      <alignment horizontal="left" wrapText="1"/>
    </xf>
    <xf numFmtId="169" fontId="49" fillId="2" borderId="0" xfId="0" applyNumberFormat="1" applyFont="1" applyFill="1" applyBorder="1" applyAlignment="1" applyProtection="1">
      <alignment horizontal="center"/>
    </xf>
    <xf numFmtId="0" fontId="19" fillId="0" borderId="8" xfId="0" applyFont="1" applyFill="1" applyBorder="1" applyAlignment="1" applyProtection="1">
      <alignment horizontal="center" vertical="center"/>
    </xf>
    <xf numFmtId="0" fontId="21" fillId="2" borderId="2" xfId="0" applyFont="1" applyFill="1" applyBorder="1" applyAlignment="1" applyProtection="1">
      <alignment horizontal="center" vertical="center" wrapText="1"/>
    </xf>
    <xf numFmtId="0" fontId="5" fillId="8" borderId="0" xfId="0" applyFont="1" applyFill="1" applyAlignment="1" applyProtection="1">
      <alignment horizontal="left"/>
    </xf>
    <xf numFmtId="0" fontId="0" fillId="8" borderId="0" xfId="0" applyFill="1" applyAlignment="1">
      <alignment horizontal="left"/>
    </xf>
    <xf numFmtId="0" fontId="0" fillId="8" borderId="0" xfId="0" applyFill="1" applyAlignment="1">
      <alignment horizontal="left" wrapText="1"/>
    </xf>
    <xf numFmtId="169" fontId="45" fillId="2" borderId="0" xfId="0" applyNumberFormat="1" applyFont="1" applyFill="1" applyBorder="1" applyAlignment="1" applyProtection="1">
      <alignment horizontal="center" wrapText="1"/>
    </xf>
    <xf numFmtId="0" fontId="0" fillId="0" borderId="0" xfId="0" applyAlignment="1" applyProtection="1">
      <alignment wrapText="1"/>
    </xf>
    <xf numFmtId="0" fontId="12" fillId="2" borderId="0" xfId="0" applyFont="1" applyFill="1" applyBorder="1" applyAlignment="1" applyProtection="1">
      <alignment horizontal="center" vertical="top" wrapText="1"/>
    </xf>
    <xf numFmtId="0" fontId="10" fillId="8" borderId="0" xfId="0" applyFont="1" applyFill="1" applyBorder="1" applyAlignment="1" applyProtection="1">
      <alignment horizontal="left" wrapText="1"/>
    </xf>
    <xf numFmtId="0" fontId="10" fillId="8" borderId="12" xfId="0" applyFont="1" applyFill="1" applyBorder="1" applyAlignment="1" applyProtection="1">
      <alignment horizontal="left" wrapText="1"/>
    </xf>
    <xf numFmtId="0" fontId="13" fillId="2" borderId="0" xfId="0" applyFont="1" applyFill="1" applyBorder="1" applyAlignment="1" applyProtection="1">
      <alignment horizontal="center"/>
    </xf>
    <xf numFmtId="0" fontId="44" fillId="3" borderId="0" xfId="0" applyFont="1" applyFill="1" applyAlignment="1" applyProtection="1">
      <alignment horizontal="center"/>
      <protection locked="0"/>
    </xf>
    <xf numFmtId="0" fontId="10" fillId="2" borderId="0" xfId="0" applyFont="1" applyFill="1" applyAlignment="1" applyProtection="1">
      <alignment horizontal="left" vertical="center" wrapText="1"/>
    </xf>
    <xf numFmtId="0" fontId="10" fillId="2" borderId="12" xfId="0" applyFont="1" applyFill="1" applyBorder="1" applyAlignment="1" applyProtection="1">
      <alignment horizontal="left" vertical="center" wrapText="1"/>
    </xf>
    <xf numFmtId="0" fontId="18" fillId="8" borderId="0" xfId="0" applyFont="1" applyFill="1" applyAlignment="1" applyProtection="1">
      <alignment horizontal="left" vertical="center" wrapText="1"/>
    </xf>
    <xf numFmtId="0" fontId="0" fillId="8" borderId="12" xfId="0" applyFill="1" applyBorder="1" applyAlignment="1">
      <alignment horizontal="left" vertical="center"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44" fillId="3" borderId="0" xfId="0" applyNumberFormat="1" applyFont="1" applyFill="1" applyAlignment="1" applyProtection="1">
      <alignment horizontal="center"/>
      <protection locked="0"/>
    </xf>
    <xf numFmtId="0" fontId="21" fillId="2" borderId="0" xfId="0" applyFont="1" applyFill="1" applyBorder="1" applyAlignment="1" applyProtection="1">
      <alignment horizontal="center" wrapText="1"/>
    </xf>
    <xf numFmtId="0" fontId="21" fillId="2" borderId="12" xfId="0" applyFont="1" applyFill="1" applyBorder="1" applyAlignment="1" applyProtection="1">
      <alignment horizontal="center" wrapText="1"/>
    </xf>
    <xf numFmtId="0" fontId="21" fillId="2" borderId="0" xfId="0" applyFont="1" applyFill="1" applyAlignment="1" applyProtection="1">
      <alignment horizontal="center" wrapText="1"/>
    </xf>
    <xf numFmtId="0" fontId="21" fillId="2" borderId="0" xfId="0" applyFont="1" applyFill="1" applyAlignment="1" applyProtection="1">
      <alignment horizontal="center"/>
    </xf>
    <xf numFmtId="0" fontId="21" fillId="2" borderId="12" xfId="0" applyFont="1" applyFill="1" applyBorder="1" applyAlignment="1" applyProtection="1">
      <alignment horizontal="center"/>
    </xf>
    <xf numFmtId="0" fontId="23" fillId="2" borderId="0" xfId="0" applyFont="1" applyFill="1" applyAlignment="1" applyProtection="1">
      <alignment horizontal="center" wrapText="1"/>
    </xf>
    <xf numFmtId="0" fontId="23" fillId="2" borderId="0" xfId="0" applyFont="1" applyFill="1" applyBorder="1" applyAlignment="1" applyProtection="1">
      <alignment horizontal="center" wrapText="1"/>
    </xf>
    <xf numFmtId="0" fontId="2" fillId="0" borderId="0" xfId="0" applyFont="1" applyFill="1" applyAlignment="1">
      <alignment horizontal="center"/>
    </xf>
    <xf numFmtId="0" fontId="2" fillId="0" borderId="0" xfId="0" applyFont="1" applyAlignment="1">
      <alignment horizontal="center"/>
    </xf>
    <xf numFmtId="168" fontId="2" fillId="5" borderId="0" xfId="1" applyNumberFormat="1" applyFont="1" applyFill="1" applyAlignment="1">
      <alignment horizontal="center"/>
    </xf>
    <xf numFmtId="0" fontId="2" fillId="5"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0"/>
          <c:order val="0"/>
          <c:tx>
            <c:strRef>
              <c:f>'Cumulative Payments'!$C$12:$D$12</c:f>
              <c:strCache>
                <c:ptCount val="1"/>
                <c:pt idx="0">
                  <c:v>Payments for Year 1</c:v>
                </c:pt>
              </c:strCache>
            </c:strRef>
          </c:tx>
          <c:spPr>
            <a:solidFill>
              <a:srgbClr val="666699"/>
            </a:solidFill>
            <a:ln w="25400">
              <a:noFill/>
            </a:ln>
          </c:spPr>
          <c:invertIfNegative val="0"/>
          <c:cat>
            <c:strRef>
              <c:f>'Cumulative Payments'!$E$11:$J$11</c:f>
              <c:strCache>
                <c:ptCount val="6"/>
                <c:pt idx="0">
                  <c:v>2011 / 12</c:v>
                </c:pt>
                <c:pt idx="1">
                  <c:v>2012 / 13</c:v>
                </c:pt>
                <c:pt idx="2">
                  <c:v>2013 / 14</c:v>
                </c:pt>
                <c:pt idx="3">
                  <c:v>2014 / 15</c:v>
                </c:pt>
                <c:pt idx="4">
                  <c:v>2015 / 16</c:v>
                </c:pt>
                <c:pt idx="5">
                  <c:v>2016 / 17</c:v>
                </c:pt>
              </c:strCache>
            </c:strRef>
          </c:cat>
          <c:val>
            <c:numRef>
              <c:f>'Cumulative Payments'!$E$12:$J$12</c:f>
              <c:numCache>
                <c:formatCode>"£"#,##0</c:formatCode>
                <c:ptCount val="6"/>
                <c:pt idx="0">
                  <c:v>0</c:v>
                </c:pt>
                <c:pt idx="1">
                  <c:v>0</c:v>
                </c:pt>
                <c:pt idx="2">
                  <c:v>0</c:v>
                </c:pt>
                <c:pt idx="3">
                  <c:v>0</c:v>
                </c:pt>
                <c:pt idx="4">
                  <c:v>0</c:v>
                </c:pt>
                <c:pt idx="5">
                  <c:v>0</c:v>
                </c:pt>
              </c:numCache>
            </c:numRef>
          </c:val>
        </c:ser>
        <c:ser>
          <c:idx val="1"/>
          <c:order val="1"/>
          <c:tx>
            <c:strRef>
              <c:f>'Cumulative Payments'!$C$13:$D$13</c:f>
              <c:strCache>
                <c:ptCount val="1"/>
                <c:pt idx="0">
                  <c:v>Payments for Year 2</c:v>
                </c:pt>
              </c:strCache>
            </c:strRef>
          </c:tx>
          <c:spPr>
            <a:solidFill>
              <a:srgbClr val="99CCFF"/>
            </a:solidFill>
            <a:ln w="25400">
              <a:noFill/>
            </a:ln>
          </c:spPr>
          <c:invertIfNegative val="0"/>
          <c:cat>
            <c:strRef>
              <c:f>'Cumulative Payments'!$E$11:$J$11</c:f>
              <c:strCache>
                <c:ptCount val="6"/>
                <c:pt idx="0">
                  <c:v>2011 / 12</c:v>
                </c:pt>
                <c:pt idx="1">
                  <c:v>2012 / 13</c:v>
                </c:pt>
                <c:pt idx="2">
                  <c:v>2013 / 14</c:v>
                </c:pt>
                <c:pt idx="3">
                  <c:v>2014 / 15</c:v>
                </c:pt>
                <c:pt idx="4">
                  <c:v>2015 / 16</c:v>
                </c:pt>
                <c:pt idx="5">
                  <c:v>2016 / 17</c:v>
                </c:pt>
              </c:strCache>
            </c:strRef>
          </c:cat>
          <c:val>
            <c:numRef>
              <c:f>'Cumulative Payments'!$E$13:$J$13</c:f>
              <c:numCache>
                <c:formatCode>"£"#,##0</c:formatCode>
                <c:ptCount val="6"/>
                <c:pt idx="1">
                  <c:v>0</c:v>
                </c:pt>
                <c:pt idx="2">
                  <c:v>0</c:v>
                </c:pt>
                <c:pt idx="3">
                  <c:v>0</c:v>
                </c:pt>
                <c:pt idx="4">
                  <c:v>0</c:v>
                </c:pt>
                <c:pt idx="5">
                  <c:v>0</c:v>
                </c:pt>
              </c:numCache>
            </c:numRef>
          </c:val>
        </c:ser>
        <c:ser>
          <c:idx val="2"/>
          <c:order val="2"/>
          <c:tx>
            <c:strRef>
              <c:f>'Cumulative Payments'!$C$14:$D$14</c:f>
              <c:strCache>
                <c:ptCount val="1"/>
                <c:pt idx="0">
                  <c:v>Payments for Year 3</c:v>
                </c:pt>
              </c:strCache>
            </c:strRef>
          </c:tx>
          <c:spPr>
            <a:solidFill>
              <a:srgbClr val="000080"/>
            </a:solidFill>
            <a:ln w="25400">
              <a:noFill/>
            </a:ln>
          </c:spPr>
          <c:invertIfNegative val="0"/>
          <c:cat>
            <c:strRef>
              <c:f>'Cumulative Payments'!$E$11:$J$11</c:f>
              <c:strCache>
                <c:ptCount val="6"/>
                <c:pt idx="0">
                  <c:v>2011 / 12</c:v>
                </c:pt>
                <c:pt idx="1">
                  <c:v>2012 / 13</c:v>
                </c:pt>
                <c:pt idx="2">
                  <c:v>2013 / 14</c:v>
                </c:pt>
                <c:pt idx="3">
                  <c:v>2014 / 15</c:v>
                </c:pt>
                <c:pt idx="4">
                  <c:v>2015 / 16</c:v>
                </c:pt>
                <c:pt idx="5">
                  <c:v>2016 / 17</c:v>
                </c:pt>
              </c:strCache>
            </c:strRef>
          </c:cat>
          <c:val>
            <c:numRef>
              <c:f>'Cumulative Payments'!$E$14:$J$14</c:f>
              <c:numCache>
                <c:formatCode>"£"#,##0.00</c:formatCode>
                <c:ptCount val="6"/>
                <c:pt idx="2" formatCode="&quot;£&quot;#,##0">
                  <c:v>0</c:v>
                </c:pt>
                <c:pt idx="3" formatCode="&quot;£&quot;#,##0">
                  <c:v>0</c:v>
                </c:pt>
                <c:pt idx="4" formatCode="&quot;£&quot;#,##0">
                  <c:v>0</c:v>
                </c:pt>
                <c:pt idx="5" formatCode="&quot;£&quot;#,##0">
                  <c:v>0</c:v>
                </c:pt>
              </c:numCache>
            </c:numRef>
          </c:val>
        </c:ser>
        <c:ser>
          <c:idx val="3"/>
          <c:order val="3"/>
          <c:tx>
            <c:strRef>
              <c:f>'Cumulative Payments'!$C$15:$D$15</c:f>
              <c:strCache>
                <c:ptCount val="1"/>
                <c:pt idx="0">
                  <c:v>Payments for Year 4</c:v>
                </c:pt>
              </c:strCache>
            </c:strRef>
          </c:tx>
          <c:spPr>
            <a:solidFill>
              <a:srgbClr val="808080"/>
            </a:solidFill>
            <a:ln w="25400">
              <a:noFill/>
            </a:ln>
          </c:spPr>
          <c:invertIfNegative val="0"/>
          <c:cat>
            <c:strRef>
              <c:f>'Cumulative Payments'!$E$11:$J$11</c:f>
              <c:strCache>
                <c:ptCount val="6"/>
                <c:pt idx="0">
                  <c:v>2011 / 12</c:v>
                </c:pt>
                <c:pt idx="1">
                  <c:v>2012 / 13</c:v>
                </c:pt>
                <c:pt idx="2">
                  <c:v>2013 / 14</c:v>
                </c:pt>
                <c:pt idx="3">
                  <c:v>2014 / 15</c:v>
                </c:pt>
                <c:pt idx="4">
                  <c:v>2015 / 16</c:v>
                </c:pt>
                <c:pt idx="5">
                  <c:v>2016 / 17</c:v>
                </c:pt>
              </c:strCache>
            </c:strRef>
          </c:cat>
          <c:val>
            <c:numRef>
              <c:f>'Cumulative Payments'!$E$15:$J$15</c:f>
              <c:numCache>
                <c:formatCode>"£"#,##0.00</c:formatCode>
                <c:ptCount val="6"/>
                <c:pt idx="3" formatCode="&quot;£&quot;#,##0">
                  <c:v>0</c:v>
                </c:pt>
                <c:pt idx="4" formatCode="&quot;£&quot;#,##0">
                  <c:v>0</c:v>
                </c:pt>
                <c:pt idx="5" formatCode="&quot;£&quot;#,##0">
                  <c:v>0</c:v>
                </c:pt>
              </c:numCache>
            </c:numRef>
          </c:val>
        </c:ser>
        <c:ser>
          <c:idx val="4"/>
          <c:order val="4"/>
          <c:tx>
            <c:strRef>
              <c:f>'Cumulative Payments'!$C$16:$D$16</c:f>
              <c:strCache>
                <c:ptCount val="1"/>
                <c:pt idx="0">
                  <c:v>Payments for Year 5</c:v>
                </c:pt>
              </c:strCache>
            </c:strRef>
          </c:tx>
          <c:invertIfNegative val="0"/>
          <c:cat>
            <c:strRef>
              <c:f>'Cumulative Payments'!$E$11:$J$11</c:f>
              <c:strCache>
                <c:ptCount val="6"/>
                <c:pt idx="0">
                  <c:v>2011 / 12</c:v>
                </c:pt>
                <c:pt idx="1">
                  <c:v>2012 / 13</c:v>
                </c:pt>
                <c:pt idx="2">
                  <c:v>2013 / 14</c:v>
                </c:pt>
                <c:pt idx="3">
                  <c:v>2014 / 15</c:v>
                </c:pt>
                <c:pt idx="4">
                  <c:v>2015 / 16</c:v>
                </c:pt>
                <c:pt idx="5">
                  <c:v>2016 / 17</c:v>
                </c:pt>
              </c:strCache>
            </c:strRef>
          </c:cat>
          <c:val>
            <c:numRef>
              <c:f>'Cumulative Payments'!$E$16:$J$16</c:f>
              <c:numCache>
                <c:formatCode>"£"#,##0.00</c:formatCode>
                <c:ptCount val="6"/>
                <c:pt idx="4" formatCode="&quot;£&quot;#,##0">
                  <c:v>0</c:v>
                </c:pt>
                <c:pt idx="5" formatCode="&quot;£&quot;#,##0">
                  <c:v>0</c:v>
                </c:pt>
              </c:numCache>
            </c:numRef>
          </c:val>
        </c:ser>
        <c:ser>
          <c:idx val="5"/>
          <c:order val="5"/>
          <c:tx>
            <c:strRef>
              <c:f>'Cumulative Payments'!$C$17:$D$17</c:f>
              <c:strCache>
                <c:ptCount val="1"/>
                <c:pt idx="0">
                  <c:v>Payments for Year 6</c:v>
                </c:pt>
              </c:strCache>
            </c:strRef>
          </c:tx>
          <c:spPr>
            <a:solidFill>
              <a:schemeClr val="accent1"/>
            </a:solidFill>
          </c:spPr>
          <c:invertIfNegative val="0"/>
          <c:val>
            <c:numRef>
              <c:f>'Cumulative Payments'!$E$17:$J$17</c:f>
              <c:numCache>
                <c:formatCode>"£"#,##0.00</c:formatCode>
                <c:ptCount val="6"/>
                <c:pt idx="5" formatCode="&quot;£&quot;#,##0">
                  <c:v>0</c:v>
                </c:pt>
              </c:numCache>
            </c:numRef>
          </c:val>
        </c:ser>
        <c:dLbls>
          <c:showLegendKey val="0"/>
          <c:showVal val="0"/>
          <c:showCatName val="0"/>
          <c:showSerName val="0"/>
          <c:showPercent val="0"/>
          <c:showBubbleSize val="0"/>
        </c:dLbls>
        <c:gapWidth val="70"/>
        <c:overlap val="100"/>
        <c:axId val="239588096"/>
        <c:axId val="239589632"/>
      </c:barChart>
      <c:catAx>
        <c:axId val="239588096"/>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239589632"/>
        <c:crosses val="autoZero"/>
        <c:auto val="1"/>
        <c:lblAlgn val="ctr"/>
        <c:lblOffset val="100"/>
        <c:tickLblSkip val="1"/>
        <c:tickMarkSkip val="1"/>
        <c:noMultiLvlLbl val="0"/>
      </c:catAx>
      <c:valAx>
        <c:axId val="239589632"/>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239588096"/>
        <c:crosses val="autoZero"/>
        <c:crossBetween val="between"/>
        <c:dispUnits>
          <c:builtInUnit val="millions"/>
          <c:dispUnitsLbl/>
        </c:dispUnits>
      </c:valAx>
      <c:spPr>
        <a:noFill/>
        <a:ln w="25400">
          <a:noFill/>
        </a:ln>
      </c:spPr>
    </c:plotArea>
    <c:legend>
      <c:legendPos val="b"/>
      <c:layout>
        <c:manualLayout>
          <c:xMode val="edge"/>
          <c:yMode val="edge"/>
          <c:x val="0.2336045965365772"/>
          <c:y val="0.85494722473657836"/>
          <c:w val="0.56167618017194731"/>
          <c:h val="0.12179734996830806"/>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581025</xdr:colOff>
      <xdr:row>0</xdr:row>
      <xdr:rowOff>38100</xdr:rowOff>
    </xdr:from>
    <xdr:to>
      <xdr:col>18</xdr:col>
      <xdr:colOff>514350</xdr:colOff>
      <xdr:row>6</xdr:row>
      <xdr:rowOff>57150</xdr:rowOff>
    </xdr:to>
    <xdr:pic>
      <xdr:nvPicPr>
        <xdr:cNvPr id="6192" name="Picture 19" descr="DCLG LOGO 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38100"/>
          <a:ext cx="23717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862852</xdr:colOff>
      <xdr:row>9</xdr:row>
      <xdr:rowOff>142874</xdr:rowOff>
    </xdr:from>
    <xdr:to>
      <xdr:col>14</xdr:col>
      <xdr:colOff>347382</xdr:colOff>
      <xdr:row>9</xdr:row>
      <xdr:rowOff>201706</xdr:rowOff>
    </xdr:to>
    <xdr:sp macro="" textlink="">
      <xdr:nvSpPr>
        <xdr:cNvPr id="3403" name="Line 132"/>
        <xdr:cNvSpPr>
          <a:spLocks noChangeShapeType="1"/>
        </xdr:cNvSpPr>
      </xdr:nvSpPr>
      <xdr:spPr bwMode="auto">
        <a:xfrm>
          <a:off x="4840940" y="3213286"/>
          <a:ext cx="13693589" cy="58832"/>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1476375</xdr:colOff>
      <xdr:row>10</xdr:row>
      <xdr:rowOff>28575</xdr:rowOff>
    </xdr:from>
    <xdr:to>
      <xdr:col>1</xdr:col>
      <xdr:colOff>1501588</xdr:colOff>
      <xdr:row>16</xdr:row>
      <xdr:rowOff>358588</xdr:rowOff>
    </xdr:to>
    <xdr:sp macro="" textlink="">
      <xdr:nvSpPr>
        <xdr:cNvPr id="3404" name="Line 140"/>
        <xdr:cNvSpPr>
          <a:spLocks noChangeShapeType="1"/>
        </xdr:cNvSpPr>
      </xdr:nvSpPr>
      <xdr:spPr bwMode="auto">
        <a:xfrm>
          <a:off x="1756522" y="3468781"/>
          <a:ext cx="25213" cy="3221131"/>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910479</xdr:colOff>
      <xdr:row>18</xdr:row>
      <xdr:rowOff>413495</xdr:rowOff>
    </xdr:from>
    <xdr:to>
      <xdr:col>11</xdr:col>
      <xdr:colOff>672354</xdr:colOff>
      <xdr:row>27</xdr:row>
      <xdr:rowOff>145675</xdr:rowOff>
    </xdr:to>
    <xdr:graphicFrame macro="">
      <xdr:nvGraphicFramePr>
        <xdr:cNvPr id="3405"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1" displayName="List1" ref="C44:C400" totalsRowShown="0" headerRowDxfId="2" dataDxfId="1">
  <autoFilter ref="C44:C400"/>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2:Z33"/>
  <sheetViews>
    <sheetView showRowColHeaders="0" tabSelected="1" zoomScale="85" workbookViewId="0">
      <selection activeCell="E22" sqref="E22:M22"/>
    </sheetView>
  </sheetViews>
  <sheetFormatPr defaultColWidth="9.1796875" defaultRowHeight="12.5" x14ac:dyDescent="0.25"/>
  <cols>
    <col min="1" max="1" width="17.1796875" style="92" customWidth="1"/>
    <col min="2" max="2" width="10" style="92" customWidth="1"/>
    <col min="3" max="3" width="8.26953125" style="92" customWidth="1"/>
    <col min="4" max="16384" width="9.1796875" style="92"/>
  </cols>
  <sheetData>
    <row r="2" spans="4:26" ht="36" x14ac:dyDescent="0.8">
      <c r="D2" s="103" t="s">
        <v>417</v>
      </c>
      <c r="E2" s="30"/>
      <c r="P2"/>
      <c r="V2" s="158"/>
    </row>
    <row r="5" spans="4:26" ht="18.5" x14ac:dyDescent="0.45">
      <c r="D5" s="93" t="s">
        <v>423</v>
      </c>
    </row>
    <row r="7" spans="4:26" ht="18.5" x14ac:dyDescent="0.45">
      <c r="D7" s="93" t="s">
        <v>422</v>
      </c>
      <c r="P7" s="160" t="s">
        <v>842</v>
      </c>
    </row>
    <row r="8" spans="4:26" ht="14.5" x14ac:dyDescent="0.35">
      <c r="P8" s="160" t="s">
        <v>449</v>
      </c>
    </row>
    <row r="9" spans="4:26" ht="15.5" x14ac:dyDescent="0.35">
      <c r="D9" s="94"/>
      <c r="E9" s="94"/>
      <c r="F9" s="94"/>
      <c r="G9" s="94"/>
      <c r="H9" s="94"/>
      <c r="I9" s="94"/>
      <c r="J9" s="94"/>
      <c r="K9" s="94"/>
      <c r="L9" s="94"/>
      <c r="M9" s="94"/>
      <c r="N9" s="94"/>
      <c r="P9" s="159" t="s">
        <v>338</v>
      </c>
    </row>
    <row r="10" spans="4:26" ht="12.75" customHeight="1" x14ac:dyDescent="0.3">
      <c r="D10" s="95"/>
      <c r="E10" s="95"/>
      <c r="F10" s="95"/>
      <c r="G10" s="95"/>
      <c r="H10" s="95"/>
      <c r="I10" s="95"/>
      <c r="J10" s="95"/>
      <c r="K10" s="95"/>
      <c r="L10" s="96"/>
      <c r="M10" s="96"/>
      <c r="N10" s="96"/>
      <c r="O10" s="27"/>
      <c r="P10" s="27"/>
    </row>
    <row r="11" spans="4:26" ht="21" customHeight="1" x14ac:dyDescent="0.5">
      <c r="D11" s="254" t="s">
        <v>499</v>
      </c>
      <c r="E11" s="254"/>
      <c r="F11" s="254"/>
      <c r="G11" s="254"/>
      <c r="H11" s="254"/>
      <c r="I11" s="254"/>
      <c r="J11" s="254"/>
      <c r="K11" s="254"/>
      <c r="L11" s="254"/>
      <c r="M11" s="254"/>
      <c r="N11" s="254"/>
      <c r="O11" s="27"/>
      <c r="P11" s="27"/>
    </row>
    <row r="12" spans="4:26" ht="21" customHeight="1" x14ac:dyDescent="0.5">
      <c r="D12" s="97"/>
      <c r="E12" s="97"/>
      <c r="F12" s="97"/>
      <c r="G12" s="97"/>
      <c r="H12" s="97"/>
      <c r="I12" s="97"/>
      <c r="J12" s="97"/>
      <c r="K12" s="97"/>
      <c r="L12" s="98"/>
      <c r="M12" s="98"/>
      <c r="N12" s="98"/>
      <c r="O12" s="27"/>
      <c r="P12" s="27"/>
    </row>
    <row r="13" spans="4:26" ht="21" x14ac:dyDescent="0.5">
      <c r="D13" s="99"/>
      <c r="E13" s="99"/>
      <c r="F13" s="99"/>
      <c r="G13" s="99"/>
      <c r="H13" s="99"/>
      <c r="I13" s="99"/>
      <c r="J13" s="99"/>
      <c r="K13" s="99"/>
      <c r="L13" s="99"/>
      <c r="M13" s="99"/>
      <c r="N13" s="100"/>
      <c r="O13" s="27"/>
      <c r="P13" s="255"/>
      <c r="Q13" s="255"/>
      <c r="R13" s="255"/>
      <c r="S13" s="255"/>
      <c r="T13" s="255"/>
      <c r="U13" s="255"/>
      <c r="V13" s="255"/>
      <c r="W13" s="255"/>
      <c r="X13" s="255"/>
      <c r="Y13" s="255"/>
      <c r="Z13" s="255"/>
    </row>
    <row r="14" spans="4:26" ht="21" x14ac:dyDescent="0.5">
      <c r="D14" s="99"/>
      <c r="E14" s="99"/>
      <c r="F14" s="99"/>
      <c r="G14" s="99"/>
      <c r="H14" s="99"/>
      <c r="I14" s="99"/>
      <c r="J14" s="99"/>
      <c r="K14" s="99"/>
      <c r="L14" s="99"/>
      <c r="M14" s="99"/>
      <c r="N14" s="100"/>
      <c r="O14" s="27"/>
      <c r="P14" s="27"/>
    </row>
    <row r="15" spans="4:26" ht="21" x14ac:dyDescent="0.5">
      <c r="D15" s="97"/>
      <c r="E15" s="97"/>
      <c r="F15" s="97"/>
      <c r="G15" s="97"/>
      <c r="H15" s="97"/>
      <c r="I15" s="97"/>
      <c r="J15" s="97"/>
      <c r="K15" s="97"/>
      <c r="L15" s="98"/>
      <c r="M15" s="98"/>
      <c r="N15" s="96"/>
      <c r="O15" s="27"/>
      <c r="P15" s="27"/>
    </row>
    <row r="16" spans="4:26" ht="21" customHeight="1" x14ac:dyDescent="0.5">
      <c r="D16" s="97"/>
      <c r="E16" s="254" t="s">
        <v>486</v>
      </c>
      <c r="F16" s="254"/>
      <c r="G16" s="254"/>
      <c r="H16" s="254"/>
      <c r="I16" s="254"/>
      <c r="J16" s="254"/>
      <c r="K16" s="254"/>
      <c r="L16" s="254"/>
      <c r="M16" s="254"/>
      <c r="N16" s="96"/>
      <c r="O16" s="27"/>
      <c r="P16" s="27"/>
    </row>
    <row r="17" spans="3:19" ht="21" customHeight="1" x14ac:dyDescent="0.5">
      <c r="D17" s="97"/>
      <c r="E17" s="97"/>
      <c r="F17" s="97"/>
      <c r="G17" s="97"/>
      <c r="H17" s="97"/>
      <c r="I17" s="97"/>
      <c r="J17" s="97"/>
      <c r="K17" s="97"/>
      <c r="L17" s="98"/>
      <c r="M17" s="98"/>
      <c r="N17" s="96"/>
      <c r="O17" s="27"/>
      <c r="P17" s="27"/>
    </row>
    <row r="18" spans="3:19" ht="21" customHeight="1" x14ac:dyDescent="0.5">
      <c r="D18" s="99"/>
      <c r="E18" s="99"/>
      <c r="F18" s="99"/>
      <c r="G18" s="99"/>
      <c r="H18" s="99"/>
      <c r="I18" s="99"/>
      <c r="J18" s="99"/>
      <c r="K18" s="99"/>
      <c r="L18" s="99"/>
      <c r="M18" s="99"/>
      <c r="N18" s="100"/>
      <c r="O18" s="27"/>
      <c r="P18" s="27"/>
    </row>
    <row r="19" spans="3:19" ht="13" x14ac:dyDescent="0.3">
      <c r="M19" s="27"/>
      <c r="N19" s="27"/>
      <c r="O19" s="27"/>
      <c r="P19" s="27"/>
    </row>
    <row r="20" spans="3:19" ht="21" x14ac:dyDescent="0.5">
      <c r="D20" s="99"/>
      <c r="E20" s="99"/>
      <c r="F20" s="99"/>
      <c r="G20" s="99"/>
      <c r="H20" s="99"/>
      <c r="I20" s="99"/>
      <c r="J20" s="99"/>
      <c r="K20" s="99"/>
      <c r="L20" s="99"/>
      <c r="M20" s="99"/>
      <c r="N20" s="100"/>
      <c r="S20" s="157"/>
    </row>
    <row r="21" spans="3:19" ht="21" x14ac:dyDescent="0.5">
      <c r="D21" s="97"/>
      <c r="E21" s="97"/>
      <c r="F21" s="97"/>
      <c r="G21" s="97"/>
      <c r="H21" s="97"/>
      <c r="I21" s="97"/>
      <c r="J21" s="97"/>
      <c r="K21" s="97"/>
      <c r="L21" s="97"/>
      <c r="M21" s="97"/>
      <c r="N21" s="95"/>
      <c r="O21" s="27"/>
      <c r="P21" s="27"/>
    </row>
    <row r="22" spans="3:19" ht="21" customHeight="1" x14ac:dyDescent="0.5">
      <c r="D22" s="97"/>
      <c r="E22" s="254" t="s">
        <v>448</v>
      </c>
      <c r="F22" s="254"/>
      <c r="G22" s="254"/>
      <c r="H22" s="254"/>
      <c r="I22" s="254"/>
      <c r="J22" s="254"/>
      <c r="K22" s="254"/>
      <c r="L22" s="254"/>
      <c r="M22" s="254"/>
      <c r="N22" s="113"/>
      <c r="O22" s="27"/>
      <c r="P22" s="27"/>
    </row>
    <row r="23" spans="3:19" ht="21" customHeight="1" x14ac:dyDescent="0.5">
      <c r="D23" s="97"/>
      <c r="E23" s="97"/>
      <c r="F23" s="97"/>
      <c r="G23" s="97"/>
      <c r="H23" s="97"/>
      <c r="I23" s="97"/>
      <c r="J23" s="97"/>
      <c r="K23" s="97"/>
      <c r="L23" s="97"/>
      <c r="M23" s="97"/>
      <c r="N23" s="95"/>
      <c r="O23" s="27"/>
      <c r="P23" s="27"/>
    </row>
    <row r="24" spans="3:19" ht="21" customHeight="1" x14ac:dyDescent="0.5">
      <c r="D24" s="51"/>
      <c r="E24" s="51"/>
      <c r="F24" s="51"/>
      <c r="G24" s="51"/>
      <c r="H24" s="51"/>
      <c r="I24" s="51"/>
      <c r="J24" s="51"/>
      <c r="K24" s="51"/>
      <c r="L24" s="51"/>
      <c r="M24" s="51"/>
      <c r="N24" s="27"/>
      <c r="O24" s="27"/>
      <c r="P24" s="27"/>
    </row>
    <row r="25" spans="3:19" ht="18.75" customHeight="1" x14ac:dyDescent="0.3">
      <c r="D25" s="76"/>
      <c r="E25" s="76"/>
      <c r="F25" s="76"/>
      <c r="G25" s="76"/>
      <c r="H25" s="76"/>
      <c r="I25" s="76"/>
      <c r="J25" s="76"/>
      <c r="K25" s="76"/>
      <c r="L25" s="76"/>
      <c r="M25" s="76"/>
      <c r="N25" s="27"/>
      <c r="O25" s="27"/>
      <c r="P25" s="27"/>
    </row>
    <row r="26" spans="3:19" s="27" customFormat="1" ht="19.5" customHeight="1" x14ac:dyDescent="0.3">
      <c r="C26" s="76"/>
      <c r="D26" s="235"/>
      <c r="E26" s="235"/>
      <c r="F26" s="235"/>
      <c r="G26" s="235"/>
      <c r="H26" s="235"/>
      <c r="I26" s="235"/>
      <c r="J26" s="235"/>
      <c r="K26" s="235"/>
      <c r="L26" s="235"/>
      <c r="M26" s="235"/>
      <c r="N26" s="235"/>
    </row>
    <row r="27" spans="3:19" s="27" customFormat="1" ht="42" customHeight="1" x14ac:dyDescent="0.35">
      <c r="C27" s="130" t="s">
        <v>427</v>
      </c>
      <c r="D27" s="167"/>
      <c r="E27" s="167"/>
      <c r="F27" s="167"/>
      <c r="G27" s="167"/>
      <c r="H27" s="167"/>
      <c r="I27" s="167"/>
      <c r="J27" s="167"/>
      <c r="K27" s="167"/>
      <c r="L27" s="167"/>
      <c r="M27" s="167"/>
      <c r="N27" s="167"/>
    </row>
    <row r="28" spans="3:19" ht="12.75" customHeight="1" x14ac:dyDescent="0.35">
      <c r="C28" s="167"/>
      <c r="D28" s="125"/>
      <c r="E28" s="125"/>
      <c r="F28" s="125"/>
      <c r="G28" s="125"/>
      <c r="H28" s="125"/>
      <c r="I28" s="125"/>
      <c r="J28" s="125"/>
      <c r="K28" s="125"/>
      <c r="L28" s="125"/>
      <c r="M28" s="125"/>
      <c r="N28" s="125"/>
    </row>
    <row r="29" spans="3:19" ht="15.5" x14ac:dyDescent="0.35">
      <c r="C29" s="125"/>
      <c r="E29" s="86"/>
    </row>
    <row r="30" spans="3:19" x14ac:dyDescent="0.25">
      <c r="E30" s="101"/>
    </row>
    <row r="33" spans="3:3" x14ac:dyDescent="0.25">
      <c r="C33" s="102"/>
    </row>
  </sheetData>
  <sheetProtection password="C536" sheet="1" objects="1" scenarios="1" selectLockedCells="1"/>
  <mergeCells count="4">
    <mergeCell ref="D11:N11"/>
    <mergeCell ref="P13:Z13"/>
    <mergeCell ref="E22:M22"/>
    <mergeCell ref="E16:M16"/>
  </mergeCells>
  <phoneticPr fontId="3" type="noConversion"/>
  <hyperlinks>
    <hyperlink ref="E16" location="'Net additions by band'!C14" display="Estimate payments using housing units by band"/>
    <hyperlink ref="E22" location="'2009 10 net additions'!C12" display="Estimate payments would have received based on 2009/10 delivery"/>
    <hyperlink ref="E16:M16" location="'Year 6 Payments'!B2" tooltip="If you know the number of housing units to be delivered annually by council tax band, click here" display="Instalments for Delivery in Year 6 only"/>
    <hyperlink ref="D11:N11" location="'Cumulative Payments'!B4" tooltip="If you would like to view a summary of your cumulative payments, please click here" display="Cumulative Payments"/>
    <hyperlink ref="E22:M22" location="'Estimates of Payments'!B5" tooltip="If you know the number of housing units to be delivered annually by council tax band, please click here for an illustration of payments" display="Estimate Illustrations of Future Payments by Band"/>
    <hyperlink ref="P9" r:id="rId1"/>
    <hyperlink ref="D19:L19" location="'Cumulative Payments'!B2" tooltip="If you would like to know the breakdown of in-year payments received under the New Homes Bonus, please click here" display="Instalments for Delivery in Year 6 only"/>
  </hyperlinks>
  <pageMargins left="0.75" right="0.75" top="1" bottom="1" header="0.5" footer="0.5"/>
  <pageSetup paperSize="9"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R401"/>
  <sheetViews>
    <sheetView showRowColHeaders="0" zoomScale="85" zoomScaleNormal="85" workbookViewId="0">
      <selection activeCell="B6" sqref="B6"/>
    </sheetView>
  </sheetViews>
  <sheetFormatPr defaultColWidth="9.1796875" defaultRowHeight="13" x14ac:dyDescent="0.3"/>
  <cols>
    <col min="1" max="1" width="4.1796875" style="27" customWidth="1"/>
    <col min="2" max="2" width="25.7265625" style="27" customWidth="1"/>
    <col min="3" max="3" width="29.7265625" style="27" customWidth="1"/>
    <col min="4" max="4" width="13" style="27" customWidth="1"/>
    <col min="5" max="5" width="23.1796875" style="27" customWidth="1"/>
    <col min="6" max="14" width="19.7265625" style="27" customWidth="1"/>
    <col min="15" max="15" width="20.7265625" style="27" customWidth="1"/>
    <col min="16" max="16" width="24.453125" style="27" customWidth="1"/>
    <col min="17" max="17" width="19.54296875" style="27" customWidth="1"/>
    <col min="18" max="18" width="15.54296875" style="27" customWidth="1"/>
    <col min="19" max="19" width="37.1796875" style="27" customWidth="1"/>
    <col min="20" max="20" width="24" style="27" customWidth="1"/>
    <col min="21" max="22" width="9.26953125" style="27" bestFit="1" customWidth="1"/>
    <col min="23" max="16384" width="9.1796875" style="27"/>
  </cols>
  <sheetData>
    <row r="1" spans="2:18" ht="12.75" customHeight="1" x14ac:dyDescent="0.3"/>
    <row r="2" spans="2:18" ht="33" customHeight="1" x14ac:dyDescent="0.8">
      <c r="B2" s="258" t="s">
        <v>417</v>
      </c>
      <c r="C2" s="258"/>
      <c r="D2" s="258"/>
      <c r="E2" s="258"/>
      <c r="F2" s="30"/>
      <c r="K2" s="243" t="s">
        <v>833</v>
      </c>
      <c r="L2" s="244" t="s">
        <v>834</v>
      </c>
    </row>
    <row r="3" spans="2:18" ht="15.75" customHeight="1" x14ac:dyDescent="1">
      <c r="B3" s="29"/>
      <c r="C3" s="29"/>
      <c r="D3" s="29"/>
      <c r="E3" s="30"/>
      <c r="F3" s="30"/>
    </row>
    <row r="4" spans="2:18" ht="37.5" customHeight="1" x14ac:dyDescent="0.6">
      <c r="B4" s="260" t="s">
        <v>415</v>
      </c>
      <c r="C4" s="260"/>
      <c r="D4" s="261" t="s">
        <v>492</v>
      </c>
      <c r="E4" s="261"/>
      <c r="F4" s="261"/>
      <c r="G4" s="261"/>
      <c r="H4" s="238" t="str">
        <f>VLOOKUP($B$4,Data!$D$3:$CL$359,2,0)</f>
        <v>-</v>
      </c>
      <c r="O4" s="152"/>
    </row>
    <row r="5" spans="2:18" ht="19.5" customHeight="1" x14ac:dyDescent="0.5">
      <c r="C5" s="51"/>
      <c r="D5" s="259" t="s">
        <v>493</v>
      </c>
      <c r="E5" s="259"/>
      <c r="F5" s="259"/>
      <c r="G5" s="259"/>
      <c r="H5" s="239" t="str">
        <f>VLOOKUP($B$4,Data!$D$3:$CL$359,4,0)</f>
        <v>-</v>
      </c>
      <c r="N5" s="35"/>
      <c r="O5" s="35"/>
    </row>
    <row r="6" spans="2:18" ht="21" customHeight="1" x14ac:dyDescent="0.6">
      <c r="B6" s="212" t="s">
        <v>339</v>
      </c>
      <c r="C6" s="208"/>
      <c r="D6" s="259" t="s">
        <v>494</v>
      </c>
      <c r="E6" s="259"/>
      <c r="F6" s="259"/>
      <c r="G6" s="259"/>
      <c r="H6" s="239" t="str">
        <f>VLOOKUP($B$4,Data!$D$3:$CL$359,6,0)</f>
        <v>-</v>
      </c>
      <c r="N6" s="37"/>
      <c r="P6" s="41"/>
      <c r="Q6" s="39"/>
    </row>
    <row r="7" spans="2:18" ht="18.75" customHeight="1" x14ac:dyDescent="0.3">
      <c r="D7" s="259" t="s">
        <v>495</v>
      </c>
      <c r="E7" s="259"/>
      <c r="F7" s="259"/>
      <c r="G7" s="259"/>
      <c r="H7" s="239" t="str">
        <f>VLOOKUP($B$4,Data!$D$3:$CL$359,3,0)</f>
        <v>-</v>
      </c>
      <c r="I7" s="40"/>
      <c r="J7" s="40"/>
      <c r="K7" s="40"/>
      <c r="L7" s="40"/>
      <c r="P7" s="41"/>
      <c r="Q7" s="41"/>
    </row>
    <row r="8" spans="2:18" ht="26" x14ac:dyDescent="0.6">
      <c r="B8" s="237"/>
      <c r="C8" s="237"/>
      <c r="J8" s="42"/>
      <c r="K8" s="42"/>
      <c r="L8" s="42"/>
      <c r="O8" s="35"/>
      <c r="P8" s="117"/>
      <c r="Q8" s="44"/>
      <c r="R8" s="45"/>
    </row>
    <row r="9" spans="2:18" ht="37.5" customHeight="1" x14ac:dyDescent="0.45">
      <c r="B9" s="237"/>
      <c r="C9" s="237"/>
      <c r="D9" s="110"/>
      <c r="E9" s="110"/>
      <c r="H9" s="110"/>
      <c r="I9" s="144" t="s">
        <v>446</v>
      </c>
      <c r="J9" s="110"/>
      <c r="K9" s="110"/>
      <c r="L9" s="110"/>
      <c r="M9" s="31"/>
      <c r="R9" s="87"/>
    </row>
    <row r="10" spans="2:18" ht="29.25" customHeight="1" x14ac:dyDescent="0.55000000000000004">
      <c r="C10" s="118"/>
      <c r="D10" s="110"/>
      <c r="E10" s="110"/>
      <c r="F10" s="110"/>
      <c r="G10" s="110"/>
      <c r="H10" s="110"/>
      <c r="I10" s="110"/>
      <c r="J10" s="110"/>
      <c r="K10" s="110"/>
      <c r="L10" s="110"/>
      <c r="M10" s="31"/>
      <c r="R10" s="149"/>
    </row>
    <row r="11" spans="2:18" ht="38.25" customHeight="1" x14ac:dyDescent="0.35">
      <c r="B11" s="31" t="s">
        <v>425</v>
      </c>
      <c r="C11" s="267" t="s">
        <v>418</v>
      </c>
      <c r="D11" s="267"/>
      <c r="E11" s="146" t="s">
        <v>450</v>
      </c>
      <c r="F11" s="146" t="s">
        <v>451</v>
      </c>
      <c r="G11" s="146" t="s">
        <v>454</v>
      </c>
      <c r="H11" s="146" t="s">
        <v>455</v>
      </c>
      <c r="I11" s="146" t="s">
        <v>456</v>
      </c>
      <c r="J11" s="146" t="s">
        <v>457</v>
      </c>
      <c r="K11" s="146" t="s">
        <v>458</v>
      </c>
      <c r="L11" s="146" t="s">
        <v>465</v>
      </c>
      <c r="M11" s="146" t="s">
        <v>470</v>
      </c>
      <c r="N11" s="146" t="s">
        <v>480</v>
      </c>
      <c r="O11" s="146" t="s">
        <v>485</v>
      </c>
      <c r="R11" s="87"/>
    </row>
    <row r="12" spans="2:18" ht="38.25" customHeight="1" x14ac:dyDescent="0.3">
      <c r="C12" s="262" t="s">
        <v>452</v>
      </c>
      <c r="D12" s="262"/>
      <c r="E12" s="148">
        <f>INDEX(Data!$D$5:$CM$359,MATCH($B$4,Data!$D$5:$D$359,0),INDEX(Data!$CU$13:$CV$18,MATCH('Cumulative Payments'!$C22,Data!$CU$13:$CU$18),2))</f>
        <v>0</v>
      </c>
      <c r="F12" s="148">
        <f>INDEX(Data!$D$5:$CM$359,MATCH($B$4,Data!$D$5:$D$359,0),INDEX(Data!$CU$13:$CV$18,MATCH('Cumulative Payments'!$C22,Data!$CU$13:$CU$18),2))</f>
        <v>0</v>
      </c>
      <c r="G12" s="148">
        <f>INDEX(Data!$D$5:$CM$359,MATCH($B$4,Data!$D$5:$D$359,0),INDEX(Data!$CU$13:$CV$18,MATCH('Cumulative Payments'!$C22,Data!$CU$13:$CU$18),2))</f>
        <v>0</v>
      </c>
      <c r="H12" s="148">
        <f>INDEX(Data!$D$5:$CM$359,MATCH($B$4,Data!$D$5:$D$359,0),INDEX(Data!$CU$13:$CV$18,MATCH('Cumulative Payments'!$C22,Data!$CU$13:$CU$18),2))</f>
        <v>0</v>
      </c>
      <c r="I12" s="148">
        <f>INDEX(Data!$D$5:$CM$359,MATCH($B$4,Data!$D$5:$D$359,0),INDEX(Data!$CU$13:$CV$18,MATCH('Cumulative Payments'!$C22,Data!$CU$13:$CU$18),2))</f>
        <v>0</v>
      </c>
      <c r="J12" s="148">
        <f>INDEX(Data!$D$5:$CM$359,MATCH($B$4,Data!$D$5:$D$359,0),INDEX(Data!$CU$13:$CV$18,MATCH('Cumulative Payments'!$C22,Data!$CU$13:$CU$18),2))</f>
        <v>0</v>
      </c>
      <c r="K12" s="246"/>
      <c r="L12" s="246"/>
      <c r="M12" s="246"/>
      <c r="N12" s="246"/>
      <c r="O12" s="247"/>
      <c r="R12" s="119"/>
    </row>
    <row r="13" spans="2:18" ht="38.25" customHeight="1" x14ac:dyDescent="0.3">
      <c r="C13" s="262" t="s">
        <v>453</v>
      </c>
      <c r="D13" s="262"/>
      <c r="E13" s="245"/>
      <c r="F13" s="148">
        <f>INDEX(Data!$D$5:$CM$359,MATCH($B$4,Data!$D$5:$D$359,0),INDEX(Data!$CU$13:$CV$18,MATCH('Cumulative Payments'!$C23,Data!$CU$13:$CU$18),2))</f>
        <v>0</v>
      </c>
      <c r="G13" s="148">
        <f>INDEX(Data!$D$5:$CM$359,MATCH($B$4,Data!$D$5:$D$359,0),INDEX(Data!$CU$13:$CV$18,MATCH('Cumulative Payments'!$C23,Data!$CU$13:$CU$18),2))</f>
        <v>0</v>
      </c>
      <c r="H13" s="148">
        <f>INDEX(Data!$D$5:$CM$359,MATCH($B$4,Data!$D$5:$D$359,0),INDEX(Data!$CU$13:$CV$18,MATCH('Cumulative Payments'!$C23,Data!$CU$13:$CU$18),2))</f>
        <v>0</v>
      </c>
      <c r="I13" s="148">
        <f>INDEX(Data!$D$5:$CM$359,MATCH($B$4,Data!$D$5:$D$359,0),INDEX(Data!$CU$13:$CV$18,MATCH('Cumulative Payments'!$C23,Data!$CU$13:$CU$18),2))</f>
        <v>0</v>
      </c>
      <c r="J13" s="148">
        <f>INDEX(Data!$D$5:$CM$359,MATCH($B$4,Data!$D$5:$D$359,0),INDEX(Data!$CU$13:$CV$18,MATCH('Cumulative Payments'!$C23,Data!$CU$13:$CU$18),2))</f>
        <v>0</v>
      </c>
      <c r="K13" s="148">
        <f>INDEX(Data!$D$5:$CM$359,MATCH($B$4,Data!$D$5:$D$359,0),INDEX(Data!$CU$13:$CV$18,MATCH('Cumulative Payments'!$C23,Data!$CU$13:$CU$18),2))</f>
        <v>0</v>
      </c>
      <c r="L13" s="246"/>
      <c r="M13" s="246"/>
      <c r="N13" s="246"/>
      <c r="O13" s="247"/>
      <c r="R13" s="119"/>
    </row>
    <row r="14" spans="2:18" ht="38.25" customHeight="1" x14ac:dyDescent="0.45">
      <c r="B14" s="145" t="s">
        <v>447</v>
      </c>
      <c r="C14" s="262" t="s">
        <v>464</v>
      </c>
      <c r="D14" s="262"/>
      <c r="E14" s="246"/>
      <c r="F14" s="247"/>
      <c r="G14" s="148">
        <f>INDEX(Data!$D$5:$CM$359,MATCH($B$4,Data!$D$5:$D$359,0),INDEX(Data!$CU$13:$CV$18,MATCH('Cumulative Payments'!$C24,Data!$CU$13:$CU$18),2))</f>
        <v>0</v>
      </c>
      <c r="H14" s="148">
        <f>INDEX(Data!$D$5:$CM$359,MATCH($B$4,Data!$D$5:$D$359,0),INDEX(Data!$CU$13:$CV$18,MATCH('Cumulative Payments'!$C24,Data!$CU$13:$CU$18),2))</f>
        <v>0</v>
      </c>
      <c r="I14" s="148">
        <f>INDEX(Data!$D$5:$CM$359,MATCH($B$4,Data!$D$5:$D$359,0),INDEX(Data!$CU$13:$CV$18,MATCH('Cumulative Payments'!$C24,Data!$CU$13:$CU$18),2))</f>
        <v>0</v>
      </c>
      <c r="J14" s="148">
        <f>INDEX(Data!$D$5:$CM$359,MATCH($B$4,Data!$D$5:$D$359,0),INDEX(Data!$CU$13:$CV$18,MATCH('Cumulative Payments'!$C24,Data!$CU$13:$CU$18),2))</f>
        <v>0</v>
      </c>
      <c r="K14" s="148">
        <f>INDEX(Data!$D$5:$CM$359,MATCH($B$4,Data!$D$5:$D$359,0),INDEX(Data!$CU$13:$CV$18,MATCH('Cumulative Payments'!$C24,Data!$CU$13:$CU$18),2))</f>
        <v>0</v>
      </c>
      <c r="L14" s="148">
        <f>INDEX(Data!$D$5:$CM$359,MATCH($B$4,Data!$D$5:$D$359,0),INDEX(Data!$CU$13:$CV$18,MATCH('Cumulative Payments'!$C24,Data!$CU$13:$CU$18),2))</f>
        <v>0</v>
      </c>
      <c r="M14" s="246"/>
      <c r="N14" s="246"/>
      <c r="O14" s="247"/>
      <c r="R14" s="119"/>
    </row>
    <row r="15" spans="2:18" ht="38.25" customHeight="1" x14ac:dyDescent="0.3">
      <c r="C15" s="262" t="s">
        <v>469</v>
      </c>
      <c r="D15" s="262"/>
      <c r="E15" s="246"/>
      <c r="F15" s="246"/>
      <c r="G15" s="246"/>
      <c r="H15" s="148">
        <f>INDEX(Data!$D$5:$CM$359,MATCH($B$4,Data!$D$5:$D$359,0),INDEX(Data!$CU$13:$CV$18,MATCH('Cumulative Payments'!$C25,Data!$CU$13:$CU$18),2))</f>
        <v>0</v>
      </c>
      <c r="I15" s="148">
        <f>INDEX(Data!$D$5:$CM$359,MATCH($B$4,Data!$D$5:$D$359,0),INDEX(Data!$CU$13:$CV$18,MATCH('Cumulative Payments'!$C25,Data!$CU$13:$CU$18),2))</f>
        <v>0</v>
      </c>
      <c r="J15" s="148">
        <f>INDEX(Data!$D$5:$CM$359,MATCH($B$4,Data!$D$5:$D$359,0),INDEX(Data!$CU$13:$CV$18,MATCH('Cumulative Payments'!$C25,Data!$CU$13:$CU$18),2))</f>
        <v>0</v>
      </c>
      <c r="K15" s="148">
        <f>INDEX(Data!$D$5:$CM$359,MATCH($B$4,Data!$D$5:$D$359,0),INDEX(Data!$CU$13:$CV$18,MATCH('Cumulative Payments'!$C25,Data!$CU$13:$CU$18),2))</f>
        <v>0</v>
      </c>
      <c r="L15" s="148">
        <f>INDEX(Data!$D$5:$CM$359,MATCH($B$4,Data!$D$5:$D$359,0),INDEX(Data!$CU$13:$CV$18,MATCH('Cumulative Payments'!$C25,Data!$CU$13:$CU$18),2))</f>
        <v>0</v>
      </c>
      <c r="M15" s="148">
        <f>INDEX(Data!$D$5:$CM$359,MATCH($B$4,Data!$D$5:$D$359,0),INDEX(Data!$CU$13:$CV$18,MATCH('Cumulative Payments'!$C25,Data!$CU$13:$CU$18),2))</f>
        <v>0</v>
      </c>
      <c r="N15" s="246"/>
      <c r="O15" s="247"/>
      <c r="R15" s="87"/>
    </row>
    <row r="16" spans="2:18" ht="38.25" customHeight="1" x14ac:dyDescent="0.3">
      <c r="C16" s="262" t="s">
        <v>479</v>
      </c>
      <c r="D16" s="262"/>
      <c r="E16" s="246"/>
      <c r="F16" s="246"/>
      <c r="G16" s="246"/>
      <c r="H16" s="246"/>
      <c r="I16" s="148">
        <f>INDEX(Data!$D$5:$CM$359,MATCH($B$4,Data!$D$5:$D$359,0),INDEX(Data!$CU$13:$CV$18,MATCH('Cumulative Payments'!$C26,Data!$CU$13:$CU$18),2))</f>
        <v>0</v>
      </c>
      <c r="J16" s="148">
        <f>INDEX(Data!$D$5:$CM$359,MATCH($B$4,Data!$D$5:$D$359,0),INDEX(Data!$CU$13:$CV$18,MATCH('Cumulative Payments'!$C26,Data!$CU$13:$CU$18),2))</f>
        <v>0</v>
      </c>
      <c r="K16" s="148">
        <f>INDEX(Data!$D$5:$CM$359,MATCH($B$4,Data!$D$5:$D$359,0),INDEX(Data!$CU$13:$CV$18,MATCH('Cumulative Payments'!$C26,Data!$CU$13:$CU$18),2))</f>
        <v>0</v>
      </c>
      <c r="L16" s="148">
        <f>INDEX(Data!$D$5:$CM$359,MATCH($B$4,Data!$D$5:$D$359,0),INDEX(Data!$CU$13:$CV$18,MATCH('Cumulative Payments'!$C26,Data!$CU$13:$CU$18),2))</f>
        <v>0</v>
      </c>
      <c r="M16" s="148">
        <f>INDEX(Data!$D$5:$CM$359,MATCH($B$4,Data!$D$5:$D$359,0),INDEX(Data!$CU$13:$CV$18,MATCH('Cumulative Payments'!$C26,Data!$CU$13:$CU$18),2))</f>
        <v>0</v>
      </c>
      <c r="N16" s="148">
        <f>INDEX(Data!$D$5:$CM$359,MATCH($B$4,Data!$D$5:$D$359,0),INDEX(Data!$CU$13:$CV$18,MATCH('Cumulative Payments'!$C26,Data!$CU$13:$CU$18),2))</f>
        <v>0</v>
      </c>
      <c r="O16" s="250"/>
      <c r="R16" s="87"/>
    </row>
    <row r="17" spans="2:18" ht="38.25" customHeight="1" x14ac:dyDescent="0.3">
      <c r="C17" s="262" t="s">
        <v>483</v>
      </c>
      <c r="D17" s="262"/>
      <c r="E17" s="246"/>
      <c r="F17" s="246"/>
      <c r="G17" s="246"/>
      <c r="H17" s="246"/>
      <c r="I17" s="246"/>
      <c r="J17" s="148">
        <f>INDEX(Data!$D$5:$CM$359,MATCH($B$4,Data!$D$5:$D$359,0),INDEX(Data!$CU$13:$CV$18,MATCH('Cumulative Payments'!$C27,Data!$CU$13:$CU$18),2))</f>
        <v>0</v>
      </c>
      <c r="K17" s="148">
        <f>INDEX(Data!$D$5:$CM$359,MATCH($B$4,Data!$D$5:$D$359,0),INDEX(Data!$CU$13:$CV$18,MATCH('Cumulative Payments'!$C27,Data!$CU$13:$CU$18),2))</f>
        <v>0</v>
      </c>
      <c r="L17" s="148">
        <f>INDEX(Data!$D$5:$CM$359,MATCH($B$4,Data!$D$5:$D$359,0),INDEX(Data!$CU$13:$CV$18,MATCH('Cumulative Payments'!$C27,Data!$CU$13:$CU$18),2))</f>
        <v>0</v>
      </c>
      <c r="M17" s="148">
        <f>INDEX(Data!$D$5:$CM$359,MATCH($B$4,Data!$D$5:$D$359,0),INDEX(Data!$CU$13:$CV$18,MATCH('Cumulative Payments'!$C27,Data!$CU$13:$CU$18),2))</f>
        <v>0</v>
      </c>
      <c r="N17" s="148">
        <f>INDEX(Data!$D$5:$CM$359,MATCH($B$4,Data!$D$5:$D$359,0),INDEX(Data!$CU$13:$CV$18,MATCH('Cumulative Payments'!$C27,Data!$CU$13:$CU$18),2))</f>
        <v>0</v>
      </c>
      <c r="O17" s="148">
        <f>INDEX(Data!$D$5:$CM$359,MATCH($B$4,Data!$D$5:$D$359,0),INDEX(Data!$CU$13:$CV$18,MATCH('Cumulative Payments'!$C27,Data!$CU$13:$CU$18),2))</f>
        <v>0</v>
      </c>
      <c r="R17" s="87"/>
    </row>
    <row r="18" spans="2:18" ht="38.25" customHeight="1" x14ac:dyDescent="0.3">
      <c r="C18" s="262" t="s">
        <v>829</v>
      </c>
      <c r="D18" s="268"/>
      <c r="E18" s="249"/>
      <c r="F18" s="248"/>
      <c r="G18" s="248"/>
      <c r="H18" s="248"/>
      <c r="I18" s="248"/>
      <c r="J18" s="206">
        <f>SUM(J12:J17)</f>
        <v>0</v>
      </c>
      <c r="K18" s="249"/>
      <c r="L18" s="248"/>
      <c r="M18" s="248"/>
      <c r="N18" s="248"/>
      <c r="O18" s="251"/>
      <c r="R18" s="87"/>
    </row>
    <row r="19" spans="2:18" ht="38.25" customHeight="1" x14ac:dyDescent="0.6">
      <c r="C19" s="119"/>
      <c r="D19" s="121"/>
      <c r="E19" s="120"/>
      <c r="F19" s="120"/>
      <c r="G19" s="120"/>
      <c r="H19" s="120"/>
      <c r="I19" s="120"/>
      <c r="J19" s="120"/>
      <c r="K19" s="120"/>
      <c r="L19" s="110"/>
      <c r="M19" s="122"/>
      <c r="O19" s="79"/>
      <c r="P19" s="35"/>
      <c r="Q19" s="72"/>
      <c r="R19" s="87"/>
    </row>
    <row r="20" spans="2:18" ht="38.25" customHeight="1" x14ac:dyDescent="0.6">
      <c r="C20" s="263" t="s">
        <v>491</v>
      </c>
      <c r="D20" s="263"/>
      <c r="E20" s="263"/>
      <c r="F20" s="120"/>
      <c r="G20" s="120"/>
      <c r="H20" s="120"/>
      <c r="I20" s="120"/>
      <c r="J20" s="120"/>
      <c r="K20" s="120"/>
      <c r="L20" s="110"/>
      <c r="M20" s="122"/>
      <c r="O20" s="79"/>
      <c r="P20" s="35"/>
      <c r="Q20" s="72"/>
      <c r="R20" s="87"/>
    </row>
    <row r="21" spans="2:18" ht="38.25" customHeight="1" x14ac:dyDescent="0.6">
      <c r="C21" s="35"/>
      <c r="D21" s="35"/>
      <c r="E21" s="35"/>
      <c r="F21" s="120"/>
      <c r="G21" s="120"/>
      <c r="H21" s="120"/>
      <c r="I21" s="120"/>
      <c r="J21" s="120"/>
      <c r="K21" s="120"/>
      <c r="L21" s="110"/>
      <c r="M21" s="122"/>
      <c r="O21" s="79"/>
      <c r="P21" s="35"/>
      <c r="Q21" s="72"/>
      <c r="R21" s="87"/>
    </row>
    <row r="22" spans="2:18" ht="38.25" customHeight="1" x14ac:dyDescent="0.6">
      <c r="C22" s="150" t="s">
        <v>419</v>
      </c>
      <c r="D22" s="141"/>
      <c r="E22" s="151">
        <f>E12</f>
        <v>0</v>
      </c>
      <c r="F22" s="120"/>
      <c r="G22" s="120"/>
      <c r="H22" s="120"/>
      <c r="I22" s="120"/>
      <c r="J22" s="120"/>
      <c r="K22" s="120"/>
      <c r="L22" s="110"/>
      <c r="M22" s="122"/>
      <c r="O22" s="79"/>
      <c r="P22" s="35"/>
      <c r="Q22" s="72"/>
      <c r="R22" s="87"/>
    </row>
    <row r="23" spans="2:18" ht="38.25" customHeight="1" x14ac:dyDescent="0.6">
      <c r="C23" s="150" t="s">
        <v>420</v>
      </c>
      <c r="D23" s="141"/>
      <c r="E23" s="151">
        <f>F13</f>
        <v>0</v>
      </c>
      <c r="F23" s="120"/>
      <c r="G23" s="120"/>
      <c r="H23" s="120"/>
      <c r="I23" s="120"/>
      <c r="J23" s="120"/>
      <c r="K23" s="120"/>
      <c r="L23" s="110"/>
      <c r="M23" s="122"/>
      <c r="O23" s="79"/>
      <c r="P23" s="35"/>
      <c r="Q23" s="72"/>
      <c r="R23" s="87"/>
    </row>
    <row r="24" spans="2:18" ht="38.25" customHeight="1" x14ac:dyDescent="0.6">
      <c r="C24" s="150" t="s">
        <v>466</v>
      </c>
      <c r="E24" s="151">
        <f>G14</f>
        <v>0</v>
      </c>
      <c r="F24" s="120"/>
      <c r="G24" s="120"/>
      <c r="H24" s="120"/>
      <c r="I24" s="120"/>
      <c r="J24" s="120"/>
      <c r="K24" s="120"/>
      <c r="L24" s="110"/>
      <c r="M24" s="122"/>
      <c r="O24" s="79"/>
      <c r="P24" s="35"/>
      <c r="Q24" s="72"/>
      <c r="R24" s="87"/>
    </row>
    <row r="25" spans="2:18" ht="38.25" customHeight="1" x14ac:dyDescent="0.6">
      <c r="C25" s="150" t="s">
        <v>471</v>
      </c>
      <c r="E25" s="151">
        <f>H15</f>
        <v>0</v>
      </c>
      <c r="F25" s="120"/>
      <c r="G25" s="120"/>
      <c r="H25" s="120"/>
      <c r="I25" s="120"/>
      <c r="J25" s="120"/>
      <c r="K25" s="120"/>
      <c r="L25" s="110"/>
      <c r="M25" s="122"/>
      <c r="O25" s="79"/>
      <c r="P25" s="35"/>
      <c r="Q25" s="72"/>
      <c r="R25" s="87"/>
    </row>
    <row r="26" spans="2:18" ht="38.25" customHeight="1" x14ac:dyDescent="0.6">
      <c r="C26" s="150" t="s">
        <v>478</v>
      </c>
      <c r="E26" s="151">
        <f>I16</f>
        <v>0</v>
      </c>
      <c r="F26" s="120"/>
      <c r="G26" s="120"/>
      <c r="H26" s="120"/>
      <c r="I26" s="120"/>
      <c r="J26" s="120"/>
      <c r="K26" s="120"/>
      <c r="L26" s="110"/>
      <c r="M26" s="122"/>
      <c r="O26" s="79"/>
      <c r="P26" s="35"/>
      <c r="Q26" s="72"/>
      <c r="R26" s="87"/>
    </row>
    <row r="27" spans="2:18" ht="38.25" customHeight="1" x14ac:dyDescent="0.6">
      <c r="C27" s="150" t="s">
        <v>484</v>
      </c>
      <c r="E27" s="151">
        <f>J17</f>
        <v>0</v>
      </c>
      <c r="F27" s="120"/>
      <c r="G27" s="120"/>
      <c r="H27" s="120"/>
      <c r="I27" s="120"/>
      <c r="J27" s="120"/>
      <c r="K27" s="120"/>
      <c r="L27" s="110"/>
      <c r="M27" s="122"/>
      <c r="O27" s="79"/>
      <c r="P27" s="35"/>
      <c r="Q27" s="72"/>
      <c r="R27" s="87"/>
    </row>
    <row r="28" spans="2:18" ht="38.25" customHeight="1" x14ac:dyDescent="0.6">
      <c r="C28" s="162" t="s">
        <v>421</v>
      </c>
      <c r="D28" s="163"/>
      <c r="E28" s="164">
        <f>SUM(E22:E27)</f>
        <v>0</v>
      </c>
      <c r="F28" s="120"/>
      <c r="G28" s="120"/>
      <c r="H28" s="120"/>
      <c r="I28" s="120"/>
      <c r="J28" s="120"/>
      <c r="K28" s="120"/>
      <c r="L28" s="110"/>
      <c r="M28" s="122"/>
      <c r="O28" s="79"/>
      <c r="P28" s="35"/>
      <c r="Q28" s="72"/>
      <c r="R28" s="87"/>
    </row>
    <row r="29" spans="2:18" ht="38.25" customHeight="1" x14ac:dyDescent="0.6">
      <c r="C29" s="119"/>
      <c r="D29" s="121"/>
      <c r="E29" s="120"/>
      <c r="F29" s="120"/>
      <c r="G29" s="120"/>
      <c r="H29" s="120"/>
      <c r="I29" s="120"/>
      <c r="J29" s="120"/>
      <c r="K29" s="120"/>
      <c r="L29" s="110"/>
      <c r="M29" s="122"/>
      <c r="O29" s="79"/>
      <c r="P29" s="35"/>
      <c r="Q29" s="72"/>
      <c r="R29" s="87"/>
    </row>
    <row r="30" spans="2:18" ht="21" x14ac:dyDescent="0.45">
      <c r="B30" s="64" t="s">
        <v>481</v>
      </c>
      <c r="C30" s="116"/>
      <c r="D30" s="116"/>
      <c r="E30" s="116"/>
      <c r="F30" s="116"/>
      <c r="G30" s="116"/>
      <c r="H30" s="116"/>
      <c r="I30" s="116"/>
      <c r="J30" s="116"/>
      <c r="K30" s="116"/>
      <c r="L30" s="116"/>
      <c r="M30" s="116"/>
      <c r="N30" s="116"/>
      <c r="P30" s="266"/>
    </row>
    <row r="31" spans="2:18" ht="36" customHeight="1" x14ac:dyDescent="0.35">
      <c r="B31" s="264" t="s">
        <v>482</v>
      </c>
      <c r="C31" s="265"/>
      <c r="D31" s="265"/>
      <c r="E31" s="265"/>
      <c r="F31" s="265"/>
      <c r="G31" s="265"/>
      <c r="H31" s="265"/>
      <c r="I31" s="265"/>
      <c r="J31" s="265"/>
      <c r="K31" s="265"/>
      <c r="L31" s="265"/>
      <c r="M31" s="265"/>
      <c r="N31" s="265"/>
      <c r="O31" s="265"/>
      <c r="P31" s="266"/>
      <c r="Q31" s="65"/>
    </row>
    <row r="32" spans="2:18" ht="15.5" x14ac:dyDescent="0.35">
      <c r="B32" s="269" t="s">
        <v>828</v>
      </c>
      <c r="C32" s="270"/>
      <c r="D32" s="270"/>
      <c r="E32" s="270"/>
      <c r="F32" s="270"/>
      <c r="G32" s="270"/>
      <c r="H32" s="270"/>
      <c r="I32" s="270"/>
      <c r="J32" s="270"/>
      <c r="K32" s="270"/>
      <c r="L32" s="270"/>
      <c r="M32" s="270"/>
      <c r="N32" s="270"/>
      <c r="O32" s="270"/>
      <c r="P32" s="266"/>
    </row>
    <row r="33" spans="2:18" ht="26.25" customHeight="1" x14ac:dyDescent="0.6">
      <c r="B33" s="264" t="s">
        <v>841</v>
      </c>
      <c r="C33" s="271"/>
      <c r="D33" s="271"/>
      <c r="E33" s="271"/>
      <c r="F33" s="271"/>
      <c r="G33" s="271"/>
      <c r="H33" s="271"/>
      <c r="I33" s="271"/>
      <c r="J33" s="271"/>
      <c r="K33" s="271"/>
      <c r="L33" s="271"/>
      <c r="M33" s="271"/>
      <c r="N33" s="271"/>
      <c r="O33" s="271"/>
      <c r="P33" s="266"/>
      <c r="Q33" s="123"/>
      <c r="R33" s="35"/>
    </row>
    <row r="34" spans="2:18" ht="15.5" x14ac:dyDescent="0.35">
      <c r="B34" s="256"/>
      <c r="C34" s="257"/>
      <c r="D34" s="257"/>
      <c r="E34" s="257"/>
      <c r="F34" s="257"/>
      <c r="G34" s="257"/>
      <c r="H34" s="257"/>
      <c r="I34" s="257"/>
      <c r="J34" s="257"/>
      <c r="K34" s="257"/>
      <c r="L34" s="257"/>
      <c r="M34" s="257"/>
      <c r="N34" s="257"/>
      <c r="O34" s="257"/>
    </row>
    <row r="38" spans="2:18" ht="22.5" customHeight="1" x14ac:dyDescent="0.3"/>
    <row r="39" spans="2:18" ht="21.75" customHeight="1" x14ac:dyDescent="0.3"/>
    <row r="43" spans="2:18" ht="21" hidden="1" x14ac:dyDescent="0.5">
      <c r="B43" s="51"/>
      <c r="C43" s="88" t="s">
        <v>0</v>
      </c>
      <c r="D43" s="89"/>
      <c r="E43" s="89"/>
      <c r="F43" s="35"/>
    </row>
    <row r="44" spans="2:18" ht="21" hidden="1" x14ac:dyDescent="0.5">
      <c r="B44" s="51"/>
      <c r="C44" s="67" t="s">
        <v>424</v>
      </c>
      <c r="D44" s="89"/>
      <c r="E44" s="89"/>
      <c r="F44" s="35"/>
    </row>
    <row r="45" spans="2:18" ht="21" hidden="1" x14ac:dyDescent="0.5">
      <c r="B45" s="51"/>
      <c r="C45" s="27" t="s">
        <v>415</v>
      </c>
      <c r="D45" s="90"/>
      <c r="E45" s="91"/>
      <c r="F45" s="68"/>
    </row>
    <row r="46" spans="2:18" ht="21" hidden="1" x14ac:dyDescent="0.5">
      <c r="B46" s="51"/>
      <c r="C46" s="12" t="s">
        <v>11</v>
      </c>
      <c r="D46" s="90"/>
      <c r="E46" s="91"/>
      <c r="F46" s="35"/>
    </row>
    <row r="47" spans="2:18" ht="21" hidden="1" x14ac:dyDescent="0.5">
      <c r="B47" s="51"/>
      <c r="C47" s="12" t="s">
        <v>12</v>
      </c>
      <c r="D47" s="90"/>
      <c r="E47" s="91"/>
      <c r="F47" s="35"/>
    </row>
    <row r="48" spans="2:18" ht="21" hidden="1" x14ac:dyDescent="0.5">
      <c r="B48" s="51"/>
      <c r="C48" s="12" t="s">
        <v>13</v>
      </c>
      <c r="D48" s="90"/>
      <c r="E48" s="91"/>
      <c r="F48" s="35"/>
    </row>
    <row r="49" spans="2:6" ht="21" hidden="1" x14ac:dyDescent="0.5">
      <c r="B49" s="51"/>
      <c r="C49" s="12" t="s">
        <v>14</v>
      </c>
      <c r="D49" s="90"/>
      <c r="E49" s="91"/>
      <c r="F49" s="35"/>
    </row>
    <row r="50" spans="2:6" ht="21" hidden="1" x14ac:dyDescent="0.5">
      <c r="B50" s="51"/>
      <c r="C50" s="12" t="s">
        <v>15</v>
      </c>
      <c r="D50" s="90"/>
      <c r="E50" s="91"/>
      <c r="F50" s="35"/>
    </row>
    <row r="51" spans="2:6" ht="21" hidden="1" x14ac:dyDescent="0.5">
      <c r="B51" s="51"/>
      <c r="C51" s="12" t="s">
        <v>16</v>
      </c>
      <c r="D51" s="90"/>
      <c r="E51" s="91"/>
      <c r="F51" s="35"/>
    </row>
    <row r="52" spans="2:6" ht="21" hidden="1" x14ac:dyDescent="0.5">
      <c r="B52" s="51"/>
      <c r="C52" s="12" t="s">
        <v>17</v>
      </c>
      <c r="D52" s="90"/>
      <c r="E52" s="91"/>
      <c r="F52" s="35"/>
    </row>
    <row r="53" spans="2:6" ht="21" hidden="1" x14ac:dyDescent="0.5">
      <c r="B53" s="51"/>
      <c r="C53" s="13" t="s">
        <v>18</v>
      </c>
      <c r="D53" s="90"/>
      <c r="E53" s="91"/>
      <c r="F53" s="35"/>
    </row>
    <row r="54" spans="2:6" ht="21" hidden="1" x14ac:dyDescent="0.5">
      <c r="B54" s="51"/>
      <c r="C54" s="12" t="s">
        <v>19</v>
      </c>
      <c r="D54" s="90"/>
      <c r="E54" s="91"/>
      <c r="F54" s="35"/>
    </row>
    <row r="55" spans="2:6" ht="21" hidden="1" x14ac:dyDescent="0.5">
      <c r="B55" s="51"/>
      <c r="C55" s="12" t="s">
        <v>20</v>
      </c>
      <c r="D55" s="51"/>
      <c r="E55" s="91"/>
    </row>
    <row r="56" spans="2:6" ht="21" hidden="1" x14ac:dyDescent="0.5">
      <c r="B56" s="51"/>
      <c r="C56" s="12" t="s">
        <v>21</v>
      </c>
      <c r="D56" s="51"/>
      <c r="E56" s="91"/>
    </row>
    <row r="57" spans="2:6" ht="21" hidden="1" x14ac:dyDescent="0.5">
      <c r="B57" s="51"/>
      <c r="C57" s="12" t="s">
        <v>22</v>
      </c>
      <c r="D57" s="51"/>
      <c r="E57" s="91"/>
    </row>
    <row r="58" spans="2:6" ht="21" hidden="1" x14ac:dyDescent="0.5">
      <c r="B58" s="51"/>
      <c r="C58" s="12" t="s">
        <v>23</v>
      </c>
      <c r="D58" s="51"/>
      <c r="E58" s="91"/>
    </row>
    <row r="59" spans="2:6" ht="21" hidden="1" x14ac:dyDescent="0.5">
      <c r="B59" s="51"/>
      <c r="C59" s="12" t="s">
        <v>24</v>
      </c>
      <c r="D59" s="51"/>
      <c r="E59" s="91"/>
    </row>
    <row r="60" spans="2:6" ht="21" hidden="1" x14ac:dyDescent="0.5">
      <c r="B60" s="51"/>
      <c r="C60" s="12" t="s">
        <v>25</v>
      </c>
      <c r="D60" s="51"/>
      <c r="E60" s="91"/>
    </row>
    <row r="61" spans="2:6" ht="21" hidden="1" x14ac:dyDescent="0.5">
      <c r="B61" s="51"/>
      <c r="C61" s="12" t="s">
        <v>26</v>
      </c>
      <c r="D61" s="51"/>
      <c r="E61" s="91"/>
    </row>
    <row r="62" spans="2:6" ht="21" hidden="1" x14ac:dyDescent="0.5">
      <c r="B62" s="51"/>
      <c r="C62" s="12" t="s">
        <v>27</v>
      </c>
      <c r="D62" s="51"/>
      <c r="E62" s="91"/>
    </row>
    <row r="63" spans="2:6" ht="21" hidden="1" x14ac:dyDescent="0.5">
      <c r="B63" s="51"/>
      <c r="C63" s="12" t="s">
        <v>28</v>
      </c>
      <c r="D63" s="51"/>
      <c r="E63" s="91"/>
    </row>
    <row r="64" spans="2:6" ht="21" hidden="1" x14ac:dyDescent="0.5">
      <c r="B64" s="51"/>
      <c r="C64" s="12" t="s">
        <v>29</v>
      </c>
      <c r="D64" s="51"/>
      <c r="E64" s="91"/>
    </row>
    <row r="65" spans="2:5" ht="21" hidden="1" x14ac:dyDescent="0.5">
      <c r="B65" s="51"/>
      <c r="C65" s="12" t="s">
        <v>30</v>
      </c>
      <c r="D65" s="51"/>
      <c r="E65" s="91"/>
    </row>
    <row r="66" spans="2:5" ht="21" hidden="1" x14ac:dyDescent="0.5">
      <c r="B66" s="51"/>
      <c r="C66" s="12" t="s">
        <v>31</v>
      </c>
      <c r="D66" s="51"/>
      <c r="E66" s="91"/>
    </row>
    <row r="67" spans="2:5" ht="21" hidden="1" x14ac:dyDescent="0.5">
      <c r="B67" s="51"/>
      <c r="C67" s="12" t="s">
        <v>32</v>
      </c>
      <c r="D67" s="51"/>
      <c r="E67" s="91"/>
    </row>
    <row r="68" spans="2:5" ht="21" hidden="1" x14ac:dyDescent="0.5">
      <c r="B68" s="51"/>
      <c r="C68" s="12" t="s">
        <v>33</v>
      </c>
      <c r="D68" s="51"/>
      <c r="E68" s="91"/>
    </row>
    <row r="69" spans="2:5" ht="21" hidden="1" x14ac:dyDescent="0.5">
      <c r="B69" s="51"/>
      <c r="C69" s="12" t="s">
        <v>34</v>
      </c>
      <c r="D69" s="51"/>
      <c r="E69" s="91"/>
    </row>
    <row r="70" spans="2:5" ht="21" hidden="1" x14ac:dyDescent="0.5">
      <c r="B70" s="51"/>
      <c r="C70" s="12" t="s">
        <v>35</v>
      </c>
      <c r="D70" s="51"/>
      <c r="E70" s="91"/>
    </row>
    <row r="71" spans="2:5" ht="21" hidden="1" x14ac:dyDescent="0.5">
      <c r="B71" s="51"/>
      <c r="C71" s="12" t="s">
        <v>36</v>
      </c>
      <c r="D71" s="51"/>
      <c r="E71" s="91"/>
    </row>
    <row r="72" spans="2:5" ht="21" hidden="1" x14ac:dyDescent="0.5">
      <c r="B72" s="51"/>
      <c r="C72" s="12" t="s">
        <v>37</v>
      </c>
      <c r="D72" s="51"/>
      <c r="E72" s="91"/>
    </row>
    <row r="73" spans="2:5" ht="21" hidden="1" x14ac:dyDescent="0.5">
      <c r="B73" s="51"/>
      <c r="C73" s="12" t="s">
        <v>38</v>
      </c>
      <c r="D73" s="51"/>
      <c r="E73" s="91"/>
    </row>
    <row r="74" spans="2:5" ht="21" hidden="1" x14ac:dyDescent="0.5">
      <c r="B74" s="51"/>
      <c r="C74" s="12" t="s">
        <v>39</v>
      </c>
      <c r="D74" s="51"/>
      <c r="E74" s="91"/>
    </row>
    <row r="75" spans="2:5" ht="21" hidden="1" x14ac:dyDescent="0.5">
      <c r="B75" s="51"/>
      <c r="C75" s="12" t="s">
        <v>40</v>
      </c>
      <c r="D75" s="51"/>
      <c r="E75" s="91"/>
    </row>
    <row r="76" spans="2:5" ht="21" hidden="1" x14ac:dyDescent="0.5">
      <c r="B76" s="51"/>
      <c r="C76" s="12" t="s">
        <v>41</v>
      </c>
      <c r="D76" s="51"/>
      <c r="E76" s="91"/>
    </row>
    <row r="77" spans="2:5" ht="21" hidden="1" x14ac:dyDescent="0.5">
      <c r="B77" s="51"/>
      <c r="C77" s="12" t="s">
        <v>42</v>
      </c>
      <c r="D77" s="51"/>
      <c r="E77" s="91"/>
    </row>
    <row r="78" spans="2:5" ht="21" hidden="1" x14ac:dyDescent="0.5">
      <c r="B78" s="51"/>
      <c r="C78" s="12" t="s">
        <v>43</v>
      </c>
      <c r="D78" s="51"/>
      <c r="E78" s="91"/>
    </row>
    <row r="79" spans="2:5" ht="21" hidden="1" x14ac:dyDescent="0.5">
      <c r="B79" s="51"/>
      <c r="C79" s="12" t="s">
        <v>44</v>
      </c>
      <c r="D79" s="51"/>
      <c r="E79" s="91"/>
    </row>
    <row r="80" spans="2:5" ht="21" hidden="1" x14ac:dyDescent="0.5">
      <c r="B80" s="51"/>
      <c r="C80" s="12" t="s">
        <v>45</v>
      </c>
      <c r="D80" s="51"/>
      <c r="E80" s="91"/>
    </row>
    <row r="81" spans="2:5" ht="21" hidden="1" x14ac:dyDescent="0.5">
      <c r="B81" s="51"/>
      <c r="C81" s="12" t="s">
        <v>46</v>
      </c>
      <c r="D81" s="51"/>
      <c r="E81" s="91"/>
    </row>
    <row r="82" spans="2:5" ht="21" hidden="1" x14ac:dyDescent="0.5">
      <c r="B82" s="51"/>
      <c r="C82" s="12" t="s">
        <v>47</v>
      </c>
      <c r="D82" s="51"/>
      <c r="E82" s="91"/>
    </row>
    <row r="83" spans="2:5" ht="21" hidden="1" x14ac:dyDescent="0.5">
      <c r="B83" s="51"/>
      <c r="C83" s="12" t="s">
        <v>48</v>
      </c>
      <c r="D83" s="51"/>
      <c r="E83" s="91"/>
    </row>
    <row r="84" spans="2:5" ht="21" hidden="1" x14ac:dyDescent="0.5">
      <c r="B84" s="51"/>
      <c r="C84" s="12" t="s">
        <v>49</v>
      </c>
      <c r="D84" s="51"/>
      <c r="E84" s="91"/>
    </row>
    <row r="85" spans="2:5" ht="21" hidden="1" x14ac:dyDescent="0.5">
      <c r="B85" s="51"/>
      <c r="C85" s="12" t="s">
        <v>50</v>
      </c>
      <c r="D85" s="51"/>
      <c r="E85" s="91"/>
    </row>
    <row r="86" spans="2:5" ht="21" hidden="1" x14ac:dyDescent="0.5">
      <c r="B86" s="51"/>
      <c r="C86" s="12" t="s">
        <v>51</v>
      </c>
      <c r="D86" s="51"/>
      <c r="E86" s="91"/>
    </row>
    <row r="87" spans="2:5" ht="21" hidden="1" x14ac:dyDescent="0.5">
      <c r="B87" s="51"/>
      <c r="C87" s="12" t="s">
        <v>52</v>
      </c>
      <c r="D87" s="51"/>
      <c r="E87" s="91"/>
    </row>
    <row r="88" spans="2:5" ht="21" hidden="1" x14ac:dyDescent="0.5">
      <c r="B88" s="51"/>
      <c r="C88" s="12" t="s">
        <v>53</v>
      </c>
      <c r="D88" s="51"/>
      <c r="E88" s="91"/>
    </row>
    <row r="89" spans="2:5" ht="21" hidden="1" x14ac:dyDescent="0.5">
      <c r="B89" s="51"/>
      <c r="C89" s="12" t="s">
        <v>54</v>
      </c>
      <c r="D89" s="51"/>
      <c r="E89" s="91"/>
    </row>
    <row r="90" spans="2:5" ht="21" hidden="1" x14ac:dyDescent="0.5">
      <c r="B90" s="51"/>
      <c r="C90" s="12" t="s">
        <v>55</v>
      </c>
      <c r="D90" s="51"/>
      <c r="E90" s="91"/>
    </row>
    <row r="91" spans="2:5" ht="21" hidden="1" x14ac:dyDescent="0.5">
      <c r="B91" s="51"/>
      <c r="C91" s="12" t="s">
        <v>56</v>
      </c>
      <c r="D91" s="51"/>
      <c r="E91" s="91"/>
    </row>
    <row r="92" spans="2:5" ht="21" hidden="1" x14ac:dyDescent="0.5">
      <c r="B92" s="51"/>
      <c r="C92" s="12" t="s">
        <v>57</v>
      </c>
      <c r="D92" s="51"/>
      <c r="E92" s="91"/>
    </row>
    <row r="93" spans="2:5" ht="21" hidden="1" x14ac:dyDescent="0.5">
      <c r="B93" s="51"/>
      <c r="C93" s="12" t="s">
        <v>58</v>
      </c>
      <c r="D93" s="51"/>
      <c r="E93" s="91"/>
    </row>
    <row r="94" spans="2:5" ht="21" hidden="1" x14ac:dyDescent="0.5">
      <c r="B94" s="51"/>
      <c r="C94" s="12" t="s">
        <v>59</v>
      </c>
      <c r="D94" s="51"/>
      <c r="E94" s="91"/>
    </row>
    <row r="95" spans="2:5" ht="21" hidden="1" x14ac:dyDescent="0.5">
      <c r="B95" s="51"/>
      <c r="C95" s="12" t="s">
        <v>60</v>
      </c>
      <c r="D95" s="51"/>
      <c r="E95" s="91"/>
    </row>
    <row r="96" spans="2:5" ht="21" hidden="1" x14ac:dyDescent="0.5">
      <c r="B96" s="51"/>
      <c r="C96" s="12" t="s">
        <v>61</v>
      </c>
      <c r="D96" s="51"/>
      <c r="E96" s="91"/>
    </row>
    <row r="97" spans="2:5" ht="21" hidden="1" x14ac:dyDescent="0.5">
      <c r="B97" s="51"/>
      <c r="C97" s="12" t="s">
        <v>62</v>
      </c>
      <c r="D97" s="51"/>
      <c r="E97" s="91"/>
    </row>
    <row r="98" spans="2:5" ht="21" hidden="1" x14ac:dyDescent="0.5">
      <c r="B98" s="51"/>
      <c r="C98" s="12" t="s">
        <v>63</v>
      </c>
      <c r="D98" s="51"/>
      <c r="E98" s="91"/>
    </row>
    <row r="99" spans="2:5" ht="21" hidden="1" x14ac:dyDescent="0.5">
      <c r="B99" s="51"/>
      <c r="C99" s="12" t="s">
        <v>64</v>
      </c>
      <c r="D99" s="51"/>
      <c r="E99" s="91"/>
    </row>
    <row r="100" spans="2:5" ht="21" hidden="1" x14ac:dyDescent="0.5">
      <c r="B100" s="51"/>
      <c r="C100" s="12" t="s">
        <v>65</v>
      </c>
      <c r="D100" s="51"/>
      <c r="E100" s="91"/>
    </row>
    <row r="101" spans="2:5" ht="21" hidden="1" x14ac:dyDescent="0.5">
      <c r="B101" s="51"/>
      <c r="C101" s="12" t="s">
        <v>66</v>
      </c>
      <c r="D101" s="51"/>
      <c r="E101" s="91"/>
    </row>
    <row r="102" spans="2:5" ht="21" hidden="1" x14ac:dyDescent="0.5">
      <c r="B102" s="51"/>
      <c r="C102" s="12" t="s">
        <v>67</v>
      </c>
      <c r="D102" s="51"/>
      <c r="E102" s="91"/>
    </row>
    <row r="103" spans="2:5" ht="21" hidden="1" x14ac:dyDescent="0.5">
      <c r="B103" s="51"/>
      <c r="C103" s="12" t="s">
        <v>68</v>
      </c>
      <c r="D103" s="51"/>
      <c r="E103" s="91"/>
    </row>
    <row r="104" spans="2:5" ht="21" hidden="1" x14ac:dyDescent="0.5">
      <c r="B104" s="51"/>
      <c r="C104" s="12" t="s">
        <v>69</v>
      </c>
      <c r="D104" s="51"/>
      <c r="E104" s="91"/>
    </row>
    <row r="105" spans="2:5" ht="21" hidden="1" x14ac:dyDescent="0.5">
      <c r="B105" s="51"/>
      <c r="C105" s="12" t="s">
        <v>70</v>
      </c>
      <c r="D105" s="51"/>
      <c r="E105" s="91"/>
    </row>
    <row r="106" spans="2:5" ht="21" hidden="1" x14ac:dyDescent="0.5">
      <c r="B106" s="51"/>
      <c r="C106" s="12" t="s">
        <v>71</v>
      </c>
      <c r="D106" s="51"/>
      <c r="E106" s="91"/>
    </row>
    <row r="107" spans="2:5" ht="21" hidden="1" x14ac:dyDescent="0.5">
      <c r="B107" s="51"/>
      <c r="C107" s="12" t="s">
        <v>72</v>
      </c>
      <c r="D107" s="51"/>
      <c r="E107" s="91"/>
    </row>
    <row r="108" spans="2:5" ht="21" hidden="1" x14ac:dyDescent="0.5">
      <c r="B108" s="51"/>
      <c r="C108" s="12" t="s">
        <v>73</v>
      </c>
      <c r="D108" s="51"/>
      <c r="E108" s="91"/>
    </row>
    <row r="109" spans="2:5" ht="21" hidden="1" x14ac:dyDescent="0.5">
      <c r="B109" s="51"/>
      <c r="C109" s="12" t="s">
        <v>74</v>
      </c>
      <c r="D109" s="51"/>
      <c r="E109" s="91"/>
    </row>
    <row r="110" spans="2:5" ht="21" hidden="1" x14ac:dyDescent="0.5">
      <c r="B110" s="51"/>
      <c r="C110" s="12" t="s">
        <v>75</v>
      </c>
      <c r="D110" s="51"/>
      <c r="E110" s="91"/>
    </row>
    <row r="111" spans="2:5" ht="21" hidden="1" x14ac:dyDescent="0.5">
      <c r="B111" s="51"/>
      <c r="C111" s="12" t="s">
        <v>76</v>
      </c>
      <c r="D111" s="51"/>
      <c r="E111" s="91"/>
    </row>
    <row r="112" spans="2:5" ht="21" hidden="1" x14ac:dyDescent="0.5">
      <c r="B112" s="51"/>
      <c r="C112" s="12" t="s">
        <v>77</v>
      </c>
      <c r="D112" s="51"/>
      <c r="E112" s="91"/>
    </row>
    <row r="113" spans="2:5" ht="21" hidden="1" x14ac:dyDescent="0.5">
      <c r="B113" s="51"/>
      <c r="C113" s="12" t="s">
        <v>78</v>
      </c>
      <c r="D113" s="51"/>
      <c r="E113" s="91"/>
    </row>
    <row r="114" spans="2:5" ht="21" hidden="1" x14ac:dyDescent="0.5">
      <c r="B114" s="51"/>
      <c r="C114" s="12" t="s">
        <v>79</v>
      </c>
      <c r="D114" s="51"/>
      <c r="E114" s="91"/>
    </row>
    <row r="115" spans="2:5" ht="21" hidden="1" x14ac:dyDescent="0.5">
      <c r="B115" s="51"/>
      <c r="C115" s="12" t="s">
        <v>80</v>
      </c>
      <c r="D115" s="51"/>
      <c r="E115" s="91"/>
    </row>
    <row r="116" spans="2:5" ht="21" hidden="1" x14ac:dyDescent="0.5">
      <c r="B116" s="51"/>
      <c r="C116" s="12" t="s">
        <v>81</v>
      </c>
      <c r="D116" s="51"/>
      <c r="E116" s="91"/>
    </row>
    <row r="117" spans="2:5" ht="21" hidden="1" x14ac:dyDescent="0.5">
      <c r="B117" s="51"/>
      <c r="C117" s="12" t="s">
        <v>82</v>
      </c>
      <c r="D117" s="51"/>
      <c r="E117" s="91"/>
    </row>
    <row r="118" spans="2:5" ht="21" hidden="1" x14ac:dyDescent="0.5">
      <c r="B118" s="51"/>
      <c r="C118" s="12" t="s">
        <v>83</v>
      </c>
      <c r="D118" s="51"/>
      <c r="E118" s="91"/>
    </row>
    <row r="119" spans="2:5" ht="21" hidden="1" x14ac:dyDescent="0.5">
      <c r="B119" s="51"/>
      <c r="C119" s="12" t="s">
        <v>84</v>
      </c>
      <c r="D119" s="51"/>
      <c r="E119" s="91"/>
    </row>
    <row r="120" spans="2:5" ht="21" hidden="1" x14ac:dyDescent="0.5">
      <c r="B120" s="51"/>
      <c r="C120" s="12" t="s">
        <v>85</v>
      </c>
      <c r="D120" s="51"/>
      <c r="E120" s="91"/>
    </row>
    <row r="121" spans="2:5" ht="21" hidden="1" x14ac:dyDescent="0.5">
      <c r="B121" s="51"/>
      <c r="C121" s="12" t="s">
        <v>86</v>
      </c>
      <c r="D121" s="51"/>
      <c r="E121" s="91"/>
    </row>
    <row r="122" spans="2:5" ht="21" hidden="1" x14ac:dyDescent="0.5">
      <c r="B122" s="51"/>
      <c r="C122" s="12" t="s">
        <v>87</v>
      </c>
      <c r="D122" s="51"/>
      <c r="E122" s="91"/>
    </row>
    <row r="123" spans="2:5" ht="21" hidden="1" x14ac:dyDescent="0.5">
      <c r="B123" s="51"/>
      <c r="C123" s="12" t="s">
        <v>88</v>
      </c>
      <c r="D123" s="51"/>
      <c r="E123" s="91"/>
    </row>
    <row r="124" spans="2:5" ht="21" hidden="1" x14ac:dyDescent="0.5">
      <c r="B124" s="51"/>
      <c r="C124" s="12" t="s">
        <v>89</v>
      </c>
      <c r="D124" s="51"/>
      <c r="E124" s="91"/>
    </row>
    <row r="125" spans="2:5" ht="21" hidden="1" x14ac:dyDescent="0.5">
      <c r="B125" s="51"/>
      <c r="C125" s="12" t="s">
        <v>90</v>
      </c>
      <c r="D125" s="51"/>
      <c r="E125" s="91"/>
    </row>
    <row r="126" spans="2:5" ht="21" hidden="1" x14ac:dyDescent="0.5">
      <c r="B126" s="51"/>
      <c r="C126" s="12" t="s">
        <v>91</v>
      </c>
      <c r="D126" s="51"/>
      <c r="E126" s="91"/>
    </row>
    <row r="127" spans="2:5" ht="21" hidden="1" x14ac:dyDescent="0.5">
      <c r="B127" s="51"/>
      <c r="C127" s="12" t="s">
        <v>92</v>
      </c>
      <c r="D127" s="51"/>
      <c r="E127" s="91"/>
    </row>
    <row r="128" spans="2:5" ht="21" hidden="1" x14ac:dyDescent="0.5">
      <c r="B128" s="51"/>
      <c r="C128" s="12" t="s">
        <v>93</v>
      </c>
      <c r="D128" s="51"/>
      <c r="E128" s="91"/>
    </row>
    <row r="129" spans="2:5" ht="21" hidden="1" x14ac:dyDescent="0.5">
      <c r="B129" s="51"/>
      <c r="C129" s="12" t="s">
        <v>94</v>
      </c>
      <c r="D129" s="51"/>
      <c r="E129" s="91"/>
    </row>
    <row r="130" spans="2:5" ht="21" hidden="1" x14ac:dyDescent="0.5">
      <c r="B130" s="51"/>
      <c r="C130" s="12" t="s">
        <v>95</v>
      </c>
      <c r="D130" s="51"/>
      <c r="E130" s="91"/>
    </row>
    <row r="131" spans="2:5" ht="21" hidden="1" x14ac:dyDescent="0.5">
      <c r="B131" s="51"/>
      <c r="C131" s="12" t="s">
        <v>96</v>
      </c>
      <c r="D131" s="51"/>
      <c r="E131" s="91"/>
    </row>
    <row r="132" spans="2:5" ht="21" hidden="1" x14ac:dyDescent="0.5">
      <c r="B132" s="51"/>
      <c r="C132" s="12" t="s">
        <v>97</v>
      </c>
      <c r="D132" s="51"/>
      <c r="E132" s="91"/>
    </row>
    <row r="133" spans="2:5" ht="21" hidden="1" x14ac:dyDescent="0.5">
      <c r="B133" s="51"/>
      <c r="C133" s="12" t="s">
        <v>98</v>
      </c>
      <c r="D133" s="51"/>
      <c r="E133" s="91"/>
    </row>
    <row r="134" spans="2:5" ht="21" hidden="1" x14ac:dyDescent="0.5">
      <c r="B134" s="51"/>
      <c r="C134" s="12" t="s">
        <v>99</v>
      </c>
      <c r="D134" s="51"/>
      <c r="E134" s="91"/>
    </row>
    <row r="135" spans="2:5" ht="21" hidden="1" x14ac:dyDescent="0.5">
      <c r="B135" s="51"/>
      <c r="C135" s="12" t="s">
        <v>100</v>
      </c>
      <c r="D135" s="51"/>
      <c r="E135" s="91"/>
    </row>
    <row r="136" spans="2:5" ht="21" hidden="1" x14ac:dyDescent="0.5">
      <c r="B136" s="51"/>
      <c r="C136" s="12" t="s">
        <v>101</v>
      </c>
      <c r="D136" s="51"/>
      <c r="E136" s="91"/>
    </row>
    <row r="137" spans="2:5" ht="21" hidden="1" x14ac:dyDescent="0.5">
      <c r="B137" s="51"/>
      <c r="C137" s="12" t="s">
        <v>102</v>
      </c>
      <c r="D137" s="51"/>
      <c r="E137" s="91"/>
    </row>
    <row r="138" spans="2:5" ht="21" hidden="1" x14ac:dyDescent="0.5">
      <c r="B138" s="51"/>
      <c r="C138" s="12" t="s">
        <v>103</v>
      </c>
      <c r="D138" s="51"/>
      <c r="E138" s="91"/>
    </row>
    <row r="139" spans="2:5" ht="21" hidden="1" x14ac:dyDescent="0.5">
      <c r="B139" s="51"/>
      <c r="C139" s="12" t="s">
        <v>104</v>
      </c>
      <c r="D139" s="51"/>
      <c r="E139" s="91"/>
    </row>
    <row r="140" spans="2:5" ht="21" hidden="1" x14ac:dyDescent="0.5">
      <c r="B140" s="51"/>
      <c r="C140" s="12" t="s">
        <v>105</v>
      </c>
      <c r="D140" s="51"/>
      <c r="E140" s="91"/>
    </row>
    <row r="141" spans="2:5" ht="21" hidden="1" x14ac:dyDescent="0.5">
      <c r="B141" s="51"/>
      <c r="C141" s="12" t="s">
        <v>106</v>
      </c>
      <c r="D141" s="51"/>
      <c r="E141" s="91"/>
    </row>
    <row r="142" spans="2:5" ht="21" hidden="1" x14ac:dyDescent="0.5">
      <c r="B142" s="51"/>
      <c r="C142" s="12" t="s">
        <v>107</v>
      </c>
      <c r="D142" s="51"/>
      <c r="E142" s="91"/>
    </row>
    <row r="143" spans="2:5" ht="21" hidden="1" x14ac:dyDescent="0.5">
      <c r="B143" s="51"/>
      <c r="C143" s="12" t="s">
        <v>108</v>
      </c>
      <c r="D143" s="51"/>
      <c r="E143" s="91"/>
    </row>
    <row r="144" spans="2:5" ht="21" hidden="1" x14ac:dyDescent="0.5">
      <c r="B144" s="51"/>
      <c r="C144" s="12" t="s">
        <v>109</v>
      </c>
      <c r="D144" s="51"/>
      <c r="E144" s="91"/>
    </row>
    <row r="145" spans="2:5" ht="21" hidden="1" x14ac:dyDescent="0.5">
      <c r="B145" s="51"/>
      <c r="C145" s="12" t="s">
        <v>110</v>
      </c>
      <c r="D145" s="51"/>
      <c r="E145" s="91"/>
    </row>
    <row r="146" spans="2:5" ht="21" hidden="1" x14ac:dyDescent="0.5">
      <c r="B146" s="51"/>
      <c r="C146" s="12" t="s">
        <v>111</v>
      </c>
      <c r="D146" s="51"/>
      <c r="E146" s="91"/>
    </row>
    <row r="147" spans="2:5" ht="21" hidden="1" x14ac:dyDescent="0.5">
      <c r="B147" s="51"/>
      <c r="C147" s="12" t="s">
        <v>112</v>
      </c>
      <c r="D147" s="51"/>
      <c r="E147" s="91"/>
    </row>
    <row r="148" spans="2:5" ht="21" hidden="1" x14ac:dyDescent="0.5">
      <c r="B148" s="51"/>
      <c r="C148" s="12" t="s">
        <v>113</v>
      </c>
      <c r="D148" s="51"/>
      <c r="E148" s="91"/>
    </row>
    <row r="149" spans="2:5" ht="21" hidden="1" x14ac:dyDescent="0.5">
      <c r="B149" s="51"/>
      <c r="C149" s="12" t="s">
        <v>114</v>
      </c>
      <c r="D149" s="51"/>
      <c r="E149" s="91"/>
    </row>
    <row r="150" spans="2:5" ht="21" hidden="1" x14ac:dyDescent="0.5">
      <c r="B150" s="51"/>
      <c r="C150" s="12" t="s">
        <v>115</v>
      </c>
      <c r="D150" s="51"/>
      <c r="E150" s="91"/>
    </row>
    <row r="151" spans="2:5" ht="21" hidden="1" x14ac:dyDescent="0.5">
      <c r="B151" s="51"/>
      <c r="C151" s="12" t="s">
        <v>116</v>
      </c>
      <c r="D151" s="51"/>
      <c r="E151" s="91"/>
    </row>
    <row r="152" spans="2:5" ht="21" hidden="1" x14ac:dyDescent="0.5">
      <c r="B152" s="51"/>
      <c r="C152" s="12" t="s">
        <v>117</v>
      </c>
      <c r="D152" s="51"/>
      <c r="E152" s="91"/>
    </row>
    <row r="153" spans="2:5" ht="21" hidden="1" x14ac:dyDescent="0.5">
      <c r="B153" s="51"/>
      <c r="C153" s="12" t="s">
        <v>118</v>
      </c>
      <c r="D153" s="51"/>
      <c r="E153" s="91"/>
    </row>
    <row r="154" spans="2:5" ht="21" hidden="1" x14ac:dyDescent="0.5">
      <c r="B154" s="51"/>
      <c r="C154" s="12" t="s">
        <v>119</v>
      </c>
      <c r="D154" s="51"/>
      <c r="E154" s="91"/>
    </row>
    <row r="155" spans="2:5" ht="21" hidden="1" x14ac:dyDescent="0.5">
      <c r="B155" s="51"/>
      <c r="C155" s="12" t="s">
        <v>120</v>
      </c>
      <c r="D155" s="51"/>
      <c r="E155" s="91"/>
    </row>
    <row r="156" spans="2:5" ht="21" hidden="1" x14ac:dyDescent="0.5">
      <c r="B156" s="51"/>
      <c r="C156" s="12" t="s">
        <v>121</v>
      </c>
      <c r="D156" s="51"/>
      <c r="E156" s="91"/>
    </row>
    <row r="157" spans="2:5" ht="21" hidden="1" x14ac:dyDescent="0.5">
      <c r="B157" s="51"/>
      <c r="C157" s="12" t="s">
        <v>122</v>
      </c>
      <c r="D157" s="51"/>
      <c r="E157" s="91"/>
    </row>
    <row r="158" spans="2:5" ht="21" hidden="1" x14ac:dyDescent="0.5">
      <c r="B158" s="51"/>
      <c r="C158" s="12" t="s">
        <v>123</v>
      </c>
      <c r="D158" s="51"/>
      <c r="E158" s="91"/>
    </row>
    <row r="159" spans="2:5" ht="21" hidden="1" x14ac:dyDescent="0.5">
      <c r="B159" s="51"/>
      <c r="C159" s="12" t="s">
        <v>124</v>
      </c>
      <c r="D159" s="51"/>
      <c r="E159" s="91"/>
    </row>
    <row r="160" spans="2:5" ht="21" hidden="1" x14ac:dyDescent="0.5">
      <c r="B160" s="51"/>
      <c r="C160" s="12" t="s">
        <v>125</v>
      </c>
      <c r="D160" s="51"/>
      <c r="E160" s="91"/>
    </row>
    <row r="161" spans="2:5" ht="21" hidden="1" x14ac:dyDescent="0.5">
      <c r="B161" s="51"/>
      <c r="C161" s="12" t="s">
        <v>126</v>
      </c>
      <c r="D161" s="51"/>
      <c r="E161" s="91"/>
    </row>
    <row r="162" spans="2:5" ht="21" hidden="1" x14ac:dyDescent="0.5">
      <c r="B162" s="51"/>
      <c r="C162" s="12" t="s">
        <v>127</v>
      </c>
      <c r="D162" s="51"/>
      <c r="E162" s="91"/>
    </row>
    <row r="163" spans="2:5" ht="21" hidden="1" x14ac:dyDescent="0.5">
      <c r="B163" s="51"/>
      <c r="C163" s="12" t="s">
        <v>128</v>
      </c>
      <c r="D163" s="51"/>
      <c r="E163" s="91"/>
    </row>
    <row r="164" spans="2:5" ht="21" hidden="1" x14ac:dyDescent="0.5">
      <c r="B164" s="51"/>
      <c r="C164" s="12" t="s">
        <v>129</v>
      </c>
      <c r="D164" s="51"/>
      <c r="E164" s="91"/>
    </row>
    <row r="165" spans="2:5" ht="21" hidden="1" x14ac:dyDescent="0.5">
      <c r="B165" s="51"/>
      <c r="C165" s="12" t="s">
        <v>130</v>
      </c>
      <c r="D165" s="51"/>
      <c r="E165" s="91"/>
    </row>
    <row r="166" spans="2:5" ht="21" hidden="1" x14ac:dyDescent="0.5">
      <c r="B166" s="51"/>
      <c r="C166" s="12" t="s">
        <v>131</v>
      </c>
      <c r="D166" s="51"/>
      <c r="E166" s="91"/>
    </row>
    <row r="167" spans="2:5" ht="21" hidden="1" x14ac:dyDescent="0.5">
      <c r="B167" s="51"/>
      <c r="C167" s="12" t="s">
        <v>132</v>
      </c>
      <c r="D167" s="51"/>
      <c r="E167" s="91"/>
    </row>
    <row r="168" spans="2:5" ht="21" hidden="1" x14ac:dyDescent="0.5">
      <c r="B168" s="51"/>
      <c r="C168" s="12" t="s">
        <v>133</v>
      </c>
      <c r="D168" s="51"/>
      <c r="E168" s="91"/>
    </row>
    <row r="169" spans="2:5" ht="21" hidden="1" x14ac:dyDescent="0.5">
      <c r="B169" s="51"/>
      <c r="C169" s="12" t="s">
        <v>134</v>
      </c>
      <c r="D169" s="51"/>
      <c r="E169" s="91"/>
    </row>
    <row r="170" spans="2:5" ht="21" hidden="1" x14ac:dyDescent="0.5">
      <c r="B170" s="51"/>
      <c r="C170" s="12" t="s">
        <v>135</v>
      </c>
      <c r="D170" s="51"/>
      <c r="E170" s="91"/>
    </row>
    <row r="171" spans="2:5" ht="21" hidden="1" x14ac:dyDescent="0.5">
      <c r="B171" s="51"/>
      <c r="C171" s="12" t="s">
        <v>136</v>
      </c>
      <c r="D171" s="51"/>
      <c r="E171" s="91"/>
    </row>
    <row r="172" spans="2:5" ht="21" hidden="1" x14ac:dyDescent="0.5">
      <c r="B172" s="51"/>
      <c r="C172" s="12" t="s">
        <v>137</v>
      </c>
      <c r="D172" s="51"/>
      <c r="E172" s="91"/>
    </row>
    <row r="173" spans="2:5" ht="21" hidden="1" x14ac:dyDescent="0.5">
      <c r="B173" s="51"/>
      <c r="C173" s="12" t="s">
        <v>138</v>
      </c>
      <c r="D173" s="51"/>
      <c r="E173" s="91"/>
    </row>
    <row r="174" spans="2:5" ht="21" hidden="1" x14ac:dyDescent="0.5">
      <c r="B174" s="51"/>
      <c r="C174" s="12" t="s">
        <v>139</v>
      </c>
      <c r="D174" s="51"/>
      <c r="E174" s="91"/>
    </row>
    <row r="175" spans="2:5" ht="21" hidden="1" x14ac:dyDescent="0.5">
      <c r="B175" s="51"/>
      <c r="C175" s="12" t="s">
        <v>140</v>
      </c>
      <c r="D175" s="51"/>
      <c r="E175" s="91"/>
    </row>
    <row r="176" spans="2:5" ht="21" hidden="1" x14ac:dyDescent="0.5">
      <c r="B176" s="51"/>
      <c r="C176" s="12" t="s">
        <v>141</v>
      </c>
      <c r="D176" s="51"/>
      <c r="E176" s="91"/>
    </row>
    <row r="177" spans="2:5" ht="21" hidden="1" x14ac:dyDescent="0.5">
      <c r="B177" s="51"/>
      <c r="C177" s="12" t="s">
        <v>142</v>
      </c>
      <c r="D177" s="51"/>
      <c r="E177" s="91"/>
    </row>
    <row r="178" spans="2:5" ht="21" hidden="1" x14ac:dyDescent="0.5">
      <c r="B178" s="51"/>
      <c r="C178" s="12" t="s">
        <v>143</v>
      </c>
      <c r="D178" s="51"/>
      <c r="E178" s="91"/>
    </row>
    <row r="179" spans="2:5" ht="21" hidden="1" x14ac:dyDescent="0.5">
      <c r="B179" s="51"/>
      <c r="C179" s="12" t="s">
        <v>459</v>
      </c>
      <c r="D179" s="51"/>
      <c r="E179" s="91"/>
    </row>
    <row r="180" spans="2:5" ht="21" hidden="1" x14ac:dyDescent="0.5">
      <c r="B180" s="51"/>
      <c r="C180" s="12" t="s">
        <v>144</v>
      </c>
      <c r="D180" s="51"/>
      <c r="E180" s="91"/>
    </row>
    <row r="181" spans="2:5" ht="21" hidden="1" x14ac:dyDescent="0.5">
      <c r="B181" s="51"/>
      <c r="C181" s="12" t="s">
        <v>145</v>
      </c>
      <c r="D181" s="51"/>
      <c r="E181" s="91"/>
    </row>
    <row r="182" spans="2:5" ht="21" hidden="1" x14ac:dyDescent="0.5">
      <c r="B182" s="51"/>
      <c r="C182" s="12" t="s">
        <v>146</v>
      </c>
      <c r="D182" s="51"/>
      <c r="E182" s="91"/>
    </row>
    <row r="183" spans="2:5" ht="21" hidden="1" x14ac:dyDescent="0.5">
      <c r="B183" s="51"/>
      <c r="C183" s="12" t="s">
        <v>147</v>
      </c>
      <c r="D183" s="51"/>
      <c r="E183" s="91"/>
    </row>
    <row r="184" spans="2:5" ht="21" hidden="1" x14ac:dyDescent="0.5">
      <c r="B184" s="51"/>
      <c r="C184" s="12" t="s">
        <v>148</v>
      </c>
      <c r="D184" s="51"/>
      <c r="E184" s="91"/>
    </row>
    <row r="185" spans="2:5" ht="21" hidden="1" x14ac:dyDescent="0.5">
      <c r="B185" s="51"/>
      <c r="C185" s="12" t="s">
        <v>149</v>
      </c>
      <c r="D185" s="51"/>
      <c r="E185" s="91"/>
    </row>
    <row r="186" spans="2:5" ht="21" hidden="1" x14ac:dyDescent="0.5">
      <c r="B186" s="51"/>
      <c r="C186" s="12" t="s">
        <v>150</v>
      </c>
      <c r="D186" s="51"/>
      <c r="E186" s="91"/>
    </row>
    <row r="187" spans="2:5" ht="21" hidden="1" x14ac:dyDescent="0.5">
      <c r="B187" s="51"/>
      <c r="C187" s="12" t="s">
        <v>151</v>
      </c>
      <c r="D187" s="51"/>
      <c r="E187" s="91"/>
    </row>
    <row r="188" spans="2:5" ht="21" hidden="1" x14ac:dyDescent="0.5">
      <c r="B188" s="51"/>
      <c r="C188" s="12" t="s">
        <v>152</v>
      </c>
      <c r="D188" s="51"/>
      <c r="E188" s="91"/>
    </row>
    <row r="189" spans="2:5" ht="21" hidden="1" x14ac:dyDescent="0.5">
      <c r="B189" s="51"/>
      <c r="C189" s="12" t="s">
        <v>153</v>
      </c>
      <c r="D189" s="51"/>
      <c r="E189" s="91"/>
    </row>
    <row r="190" spans="2:5" ht="21" hidden="1" x14ac:dyDescent="0.5">
      <c r="B190" s="51"/>
      <c r="C190" s="12" t="s">
        <v>154</v>
      </c>
      <c r="D190" s="51"/>
      <c r="E190" s="91"/>
    </row>
    <row r="191" spans="2:5" ht="21" hidden="1" x14ac:dyDescent="0.5">
      <c r="B191" s="51"/>
      <c r="C191" s="12" t="s">
        <v>155</v>
      </c>
      <c r="D191" s="51"/>
      <c r="E191" s="91"/>
    </row>
    <row r="192" spans="2:5" ht="21" hidden="1" x14ac:dyDescent="0.5">
      <c r="B192" s="51"/>
      <c r="C192" s="12" t="s">
        <v>156</v>
      </c>
      <c r="D192" s="51"/>
      <c r="E192" s="91"/>
    </row>
    <row r="193" spans="2:5" ht="21" hidden="1" x14ac:dyDescent="0.5">
      <c r="B193" s="51"/>
      <c r="C193" s="12" t="s">
        <v>157</v>
      </c>
      <c r="D193" s="51"/>
      <c r="E193" s="91"/>
    </row>
    <row r="194" spans="2:5" ht="21" hidden="1" x14ac:dyDescent="0.5">
      <c r="B194" s="51"/>
      <c r="C194" s="12" t="s">
        <v>158</v>
      </c>
      <c r="D194" s="51"/>
      <c r="E194" s="91"/>
    </row>
    <row r="195" spans="2:5" ht="21" hidden="1" x14ac:dyDescent="0.5">
      <c r="B195" s="51"/>
      <c r="C195" s="12" t="s">
        <v>159</v>
      </c>
      <c r="D195" s="51"/>
      <c r="E195" s="91"/>
    </row>
    <row r="196" spans="2:5" ht="21" hidden="1" x14ac:dyDescent="0.5">
      <c r="B196" s="51"/>
      <c r="C196" s="12" t="s">
        <v>160</v>
      </c>
      <c r="D196" s="51"/>
      <c r="E196" s="91"/>
    </row>
    <row r="197" spans="2:5" ht="21" hidden="1" x14ac:dyDescent="0.5">
      <c r="B197" s="51"/>
      <c r="C197" s="12" t="s">
        <v>161</v>
      </c>
      <c r="D197" s="51"/>
      <c r="E197" s="91"/>
    </row>
    <row r="198" spans="2:5" ht="21" hidden="1" x14ac:dyDescent="0.5">
      <c r="B198" s="51"/>
      <c r="C198" s="12" t="s">
        <v>162</v>
      </c>
      <c r="D198" s="51"/>
      <c r="E198" s="91"/>
    </row>
    <row r="199" spans="2:5" ht="21" hidden="1" x14ac:dyDescent="0.5">
      <c r="B199" s="51"/>
      <c r="C199" s="12" t="s">
        <v>163</v>
      </c>
      <c r="D199" s="51"/>
      <c r="E199" s="91"/>
    </row>
    <row r="200" spans="2:5" ht="21" hidden="1" x14ac:dyDescent="0.5">
      <c r="B200" s="51"/>
      <c r="C200" s="12" t="s">
        <v>164</v>
      </c>
      <c r="D200" s="51"/>
      <c r="E200" s="91"/>
    </row>
    <row r="201" spans="2:5" ht="21" hidden="1" x14ac:dyDescent="0.5">
      <c r="B201" s="51"/>
      <c r="C201" s="12" t="s">
        <v>165</v>
      </c>
      <c r="D201" s="51"/>
      <c r="E201" s="91"/>
    </row>
    <row r="202" spans="2:5" ht="21" hidden="1" x14ac:dyDescent="0.5">
      <c r="B202" s="51"/>
      <c r="C202" s="12" t="s">
        <v>166</v>
      </c>
      <c r="D202" s="51"/>
      <c r="E202" s="91"/>
    </row>
    <row r="203" spans="2:5" ht="21" hidden="1" x14ac:dyDescent="0.5">
      <c r="B203" s="51"/>
      <c r="C203" s="12" t="s">
        <v>167</v>
      </c>
      <c r="D203" s="51"/>
      <c r="E203" s="91"/>
    </row>
    <row r="204" spans="2:5" ht="21" hidden="1" x14ac:dyDescent="0.5">
      <c r="B204" s="51"/>
      <c r="C204" s="12" t="s">
        <v>460</v>
      </c>
      <c r="D204" s="51"/>
      <c r="E204" s="91"/>
    </row>
    <row r="205" spans="2:5" ht="21" hidden="1" x14ac:dyDescent="0.5">
      <c r="B205" s="51"/>
      <c r="C205" s="12" t="s">
        <v>168</v>
      </c>
      <c r="D205" s="51"/>
      <c r="E205" s="91"/>
    </row>
    <row r="206" spans="2:5" ht="21" hidden="1" x14ac:dyDescent="0.5">
      <c r="B206" s="51"/>
      <c r="C206" s="12" t="s">
        <v>169</v>
      </c>
      <c r="D206" s="51"/>
      <c r="E206" s="91"/>
    </row>
    <row r="207" spans="2:5" ht="21" hidden="1" x14ac:dyDescent="0.5">
      <c r="B207" s="51"/>
      <c r="C207" s="12" t="s">
        <v>170</v>
      </c>
      <c r="D207" s="51"/>
      <c r="E207" s="91"/>
    </row>
    <row r="208" spans="2:5" ht="21" hidden="1" x14ac:dyDescent="0.5">
      <c r="B208" s="51"/>
      <c r="C208" s="12" t="s">
        <v>171</v>
      </c>
      <c r="D208" s="51"/>
      <c r="E208" s="91"/>
    </row>
    <row r="209" spans="2:5" ht="21" hidden="1" x14ac:dyDescent="0.5">
      <c r="B209" s="51"/>
      <c r="C209" s="12" t="s">
        <v>172</v>
      </c>
      <c r="D209" s="51"/>
      <c r="E209" s="91"/>
    </row>
    <row r="210" spans="2:5" ht="21" hidden="1" x14ac:dyDescent="0.5">
      <c r="B210" s="51"/>
      <c r="C210" s="12" t="s">
        <v>173</v>
      </c>
      <c r="D210" s="51"/>
      <c r="E210" s="91"/>
    </row>
    <row r="211" spans="2:5" ht="21" hidden="1" x14ac:dyDescent="0.5">
      <c r="B211" s="51"/>
      <c r="C211" s="12" t="s">
        <v>174</v>
      </c>
      <c r="D211" s="51"/>
      <c r="E211" s="91"/>
    </row>
    <row r="212" spans="2:5" ht="21" hidden="1" x14ac:dyDescent="0.5">
      <c r="B212" s="51"/>
      <c r="C212" s="12" t="s">
        <v>175</v>
      </c>
      <c r="D212" s="51"/>
      <c r="E212" s="91"/>
    </row>
    <row r="213" spans="2:5" ht="21" hidden="1" x14ac:dyDescent="0.5">
      <c r="B213" s="51"/>
      <c r="C213" s="12" t="s">
        <v>176</v>
      </c>
      <c r="D213" s="51"/>
      <c r="E213" s="91"/>
    </row>
    <row r="214" spans="2:5" ht="21" hidden="1" x14ac:dyDescent="0.5">
      <c r="B214" s="51"/>
      <c r="C214" s="12" t="s">
        <v>177</v>
      </c>
      <c r="D214" s="51"/>
      <c r="E214" s="91"/>
    </row>
    <row r="215" spans="2:5" ht="21" hidden="1" x14ac:dyDescent="0.5">
      <c r="B215" s="51"/>
      <c r="C215" s="12" t="s">
        <v>178</v>
      </c>
      <c r="D215" s="51"/>
      <c r="E215" s="91"/>
    </row>
    <row r="216" spans="2:5" ht="21" hidden="1" x14ac:dyDescent="0.5">
      <c r="B216" s="51"/>
      <c r="C216" s="12" t="s">
        <v>179</v>
      </c>
      <c r="D216" s="51"/>
      <c r="E216" s="91"/>
    </row>
    <row r="217" spans="2:5" ht="21" hidden="1" x14ac:dyDescent="0.5">
      <c r="B217" s="51"/>
      <c r="C217" s="12" t="s">
        <v>180</v>
      </c>
      <c r="D217" s="51"/>
      <c r="E217" s="91"/>
    </row>
    <row r="218" spans="2:5" ht="21" hidden="1" x14ac:dyDescent="0.5">
      <c r="B218" s="51"/>
      <c r="C218" s="12" t="s">
        <v>181</v>
      </c>
      <c r="D218" s="51"/>
      <c r="E218" s="91"/>
    </row>
    <row r="219" spans="2:5" ht="21" hidden="1" x14ac:dyDescent="0.5">
      <c r="B219" s="51"/>
      <c r="C219" s="12" t="s">
        <v>182</v>
      </c>
      <c r="D219" s="51"/>
      <c r="E219" s="91"/>
    </row>
    <row r="220" spans="2:5" ht="21" hidden="1" x14ac:dyDescent="0.5">
      <c r="B220" s="51"/>
      <c r="C220" s="12" t="s">
        <v>183</v>
      </c>
      <c r="D220" s="51"/>
      <c r="E220" s="91"/>
    </row>
    <row r="221" spans="2:5" ht="21" hidden="1" x14ac:dyDescent="0.5">
      <c r="B221" s="51"/>
      <c r="C221" s="12" t="s">
        <v>184</v>
      </c>
      <c r="D221" s="51"/>
      <c r="E221" s="91"/>
    </row>
    <row r="222" spans="2:5" ht="21" hidden="1" x14ac:dyDescent="0.5">
      <c r="B222" s="51"/>
      <c r="C222" s="12" t="s">
        <v>185</v>
      </c>
      <c r="D222" s="51"/>
      <c r="E222" s="91"/>
    </row>
    <row r="223" spans="2:5" ht="21" hidden="1" x14ac:dyDescent="0.5">
      <c r="B223" s="51"/>
      <c r="C223" s="12" t="s">
        <v>186</v>
      </c>
      <c r="D223" s="51"/>
      <c r="E223" s="91"/>
    </row>
    <row r="224" spans="2:5" ht="21" hidden="1" x14ac:dyDescent="0.5">
      <c r="B224" s="51"/>
      <c r="C224" s="12" t="s">
        <v>187</v>
      </c>
      <c r="D224" s="51"/>
      <c r="E224" s="91"/>
    </row>
    <row r="225" spans="2:5" ht="21" hidden="1" x14ac:dyDescent="0.5">
      <c r="B225" s="51"/>
      <c r="C225" s="12" t="s">
        <v>188</v>
      </c>
      <c r="D225" s="51"/>
      <c r="E225" s="91"/>
    </row>
    <row r="226" spans="2:5" ht="21" hidden="1" x14ac:dyDescent="0.5">
      <c r="B226" s="51"/>
      <c r="C226" s="12" t="s">
        <v>189</v>
      </c>
      <c r="D226" s="51"/>
      <c r="E226" s="91"/>
    </row>
    <row r="227" spans="2:5" ht="21" hidden="1" x14ac:dyDescent="0.5">
      <c r="B227" s="51"/>
      <c r="C227" s="12" t="s">
        <v>190</v>
      </c>
      <c r="D227" s="51"/>
      <c r="E227" s="91"/>
    </row>
    <row r="228" spans="2:5" ht="21" hidden="1" x14ac:dyDescent="0.5">
      <c r="B228" s="51"/>
      <c r="C228" s="12" t="s">
        <v>191</v>
      </c>
      <c r="D228" s="51"/>
      <c r="E228" s="91"/>
    </row>
    <row r="229" spans="2:5" ht="21" hidden="1" x14ac:dyDescent="0.5">
      <c r="B229" s="51"/>
      <c r="C229" s="12" t="s">
        <v>192</v>
      </c>
      <c r="D229" s="51"/>
      <c r="E229" s="91"/>
    </row>
    <row r="230" spans="2:5" ht="21" hidden="1" x14ac:dyDescent="0.5">
      <c r="B230" s="51"/>
      <c r="C230" s="12" t="s">
        <v>193</v>
      </c>
      <c r="D230" s="51"/>
      <c r="E230" s="91"/>
    </row>
    <row r="231" spans="2:5" ht="21" hidden="1" x14ac:dyDescent="0.5">
      <c r="B231" s="51"/>
      <c r="C231" s="12" t="s">
        <v>194</v>
      </c>
      <c r="D231" s="51"/>
      <c r="E231" s="91"/>
    </row>
    <row r="232" spans="2:5" ht="21" hidden="1" x14ac:dyDescent="0.5">
      <c r="B232" s="51"/>
      <c r="C232" s="12" t="s">
        <v>195</v>
      </c>
      <c r="D232" s="51"/>
      <c r="E232" s="91"/>
    </row>
    <row r="233" spans="2:5" ht="21" hidden="1" x14ac:dyDescent="0.5">
      <c r="B233" s="51"/>
      <c r="C233" s="12" t="s">
        <v>196</v>
      </c>
      <c r="D233" s="51"/>
      <c r="E233" s="91"/>
    </row>
    <row r="234" spans="2:5" ht="21" hidden="1" x14ac:dyDescent="0.5">
      <c r="B234" s="51"/>
      <c r="C234" s="12" t="s">
        <v>197</v>
      </c>
      <c r="D234" s="51"/>
      <c r="E234" s="91"/>
    </row>
    <row r="235" spans="2:5" ht="21" hidden="1" x14ac:dyDescent="0.5">
      <c r="B235" s="51"/>
      <c r="C235" s="12" t="s">
        <v>198</v>
      </c>
      <c r="D235" s="51"/>
      <c r="E235" s="91"/>
    </row>
    <row r="236" spans="2:5" ht="21" hidden="1" x14ac:dyDescent="0.5">
      <c r="B236" s="51"/>
      <c r="C236" s="12" t="s">
        <v>199</v>
      </c>
      <c r="D236" s="51"/>
      <c r="E236" s="91"/>
    </row>
    <row r="237" spans="2:5" ht="21" hidden="1" x14ac:dyDescent="0.5">
      <c r="B237" s="51"/>
      <c r="C237" s="12" t="s">
        <v>200</v>
      </c>
      <c r="D237" s="51"/>
      <c r="E237" s="91"/>
    </row>
    <row r="238" spans="2:5" ht="21" hidden="1" x14ac:dyDescent="0.5">
      <c r="B238" s="51"/>
      <c r="C238" s="12" t="s">
        <v>201</v>
      </c>
      <c r="D238" s="51"/>
      <c r="E238" s="91"/>
    </row>
    <row r="239" spans="2:5" ht="21" hidden="1" x14ac:dyDescent="0.5">
      <c r="B239" s="51"/>
      <c r="C239" s="12" t="s">
        <v>202</v>
      </c>
      <c r="D239" s="51"/>
      <c r="E239" s="91"/>
    </row>
    <row r="240" spans="2:5" ht="21" hidden="1" x14ac:dyDescent="0.5">
      <c r="B240" s="51"/>
      <c r="C240" s="12" t="s">
        <v>203</v>
      </c>
      <c r="D240" s="51"/>
      <c r="E240" s="91"/>
    </row>
    <row r="241" spans="2:5" ht="21" hidden="1" x14ac:dyDescent="0.5">
      <c r="B241" s="51"/>
      <c r="C241" s="12" t="s">
        <v>204</v>
      </c>
      <c r="D241" s="51"/>
      <c r="E241" s="91"/>
    </row>
    <row r="242" spans="2:5" ht="21" hidden="1" x14ac:dyDescent="0.5">
      <c r="B242" s="51"/>
      <c r="C242" s="12" t="s">
        <v>205</v>
      </c>
      <c r="D242" s="51"/>
      <c r="E242" s="91"/>
    </row>
    <row r="243" spans="2:5" ht="21" hidden="1" x14ac:dyDescent="0.5">
      <c r="B243" s="51"/>
      <c r="C243" s="12" t="s">
        <v>206</v>
      </c>
      <c r="D243" s="51"/>
      <c r="E243" s="91"/>
    </row>
    <row r="244" spans="2:5" ht="21" hidden="1" x14ac:dyDescent="0.5">
      <c r="B244" s="51"/>
      <c r="C244" s="12" t="s">
        <v>207</v>
      </c>
      <c r="D244" s="51"/>
      <c r="E244" s="91"/>
    </row>
    <row r="245" spans="2:5" ht="21" hidden="1" x14ac:dyDescent="0.5">
      <c r="B245" s="51"/>
      <c r="C245" s="12" t="s">
        <v>208</v>
      </c>
      <c r="D245" s="51"/>
      <c r="E245" s="91"/>
    </row>
    <row r="246" spans="2:5" ht="21" hidden="1" x14ac:dyDescent="0.5">
      <c r="B246" s="51"/>
      <c r="C246" s="12" t="s">
        <v>209</v>
      </c>
      <c r="D246" s="51"/>
      <c r="E246" s="91"/>
    </row>
    <row r="247" spans="2:5" ht="21" hidden="1" x14ac:dyDescent="0.5">
      <c r="B247" s="51"/>
      <c r="C247" s="12" t="s">
        <v>210</v>
      </c>
      <c r="D247" s="51"/>
      <c r="E247" s="91"/>
    </row>
    <row r="248" spans="2:5" ht="21" hidden="1" x14ac:dyDescent="0.5">
      <c r="B248" s="51"/>
      <c r="C248" s="12" t="s">
        <v>211</v>
      </c>
      <c r="D248" s="51"/>
      <c r="E248" s="91"/>
    </row>
    <row r="249" spans="2:5" ht="21" hidden="1" x14ac:dyDescent="0.5">
      <c r="B249" s="51"/>
      <c r="C249" s="12" t="s">
        <v>212</v>
      </c>
      <c r="D249" s="51"/>
      <c r="E249" s="91"/>
    </row>
    <row r="250" spans="2:5" ht="21" hidden="1" x14ac:dyDescent="0.5">
      <c r="B250" s="51"/>
      <c r="C250" s="12" t="s">
        <v>213</v>
      </c>
      <c r="D250" s="51"/>
      <c r="E250" s="91"/>
    </row>
    <row r="251" spans="2:5" ht="21" hidden="1" x14ac:dyDescent="0.5">
      <c r="B251" s="51"/>
      <c r="C251" s="12" t="s">
        <v>214</v>
      </c>
      <c r="D251" s="51"/>
      <c r="E251" s="91"/>
    </row>
    <row r="252" spans="2:5" ht="21" hidden="1" x14ac:dyDescent="0.5">
      <c r="B252" s="51"/>
      <c r="C252" s="12" t="s">
        <v>215</v>
      </c>
      <c r="D252" s="51"/>
      <c r="E252" s="91"/>
    </row>
    <row r="253" spans="2:5" ht="21" hidden="1" x14ac:dyDescent="0.5">
      <c r="B253" s="51"/>
      <c r="C253" s="12" t="s">
        <v>216</v>
      </c>
      <c r="D253" s="51"/>
      <c r="E253" s="91"/>
    </row>
    <row r="254" spans="2:5" ht="21" hidden="1" x14ac:dyDescent="0.5">
      <c r="B254" s="51"/>
      <c r="C254" s="12" t="s">
        <v>217</v>
      </c>
      <c r="D254" s="51"/>
      <c r="E254" s="91"/>
    </row>
    <row r="255" spans="2:5" ht="21" hidden="1" x14ac:dyDescent="0.5">
      <c r="B255" s="51"/>
      <c r="C255" s="12" t="s">
        <v>218</v>
      </c>
      <c r="D255" s="51"/>
      <c r="E255" s="91"/>
    </row>
    <row r="256" spans="2:5" ht="21" hidden="1" x14ac:dyDescent="0.5">
      <c r="B256" s="51"/>
      <c r="C256" s="12" t="s">
        <v>219</v>
      </c>
      <c r="D256" s="51"/>
      <c r="E256" s="91"/>
    </row>
    <row r="257" spans="2:5" ht="21" hidden="1" x14ac:dyDescent="0.5">
      <c r="B257" s="51"/>
      <c r="C257" s="12" t="s">
        <v>220</v>
      </c>
      <c r="D257" s="51"/>
      <c r="E257" s="91"/>
    </row>
    <row r="258" spans="2:5" ht="21" hidden="1" x14ac:dyDescent="0.5">
      <c r="B258" s="51"/>
      <c r="C258" s="12" t="s">
        <v>221</v>
      </c>
      <c r="D258" s="51"/>
      <c r="E258" s="91"/>
    </row>
    <row r="259" spans="2:5" ht="21" hidden="1" x14ac:dyDescent="0.5">
      <c r="B259" s="51"/>
      <c r="C259" s="12" t="s">
        <v>222</v>
      </c>
      <c r="D259" s="51"/>
      <c r="E259" s="91"/>
    </row>
    <row r="260" spans="2:5" ht="21" hidden="1" x14ac:dyDescent="0.5">
      <c r="B260" s="51"/>
      <c r="C260" s="12" t="s">
        <v>223</v>
      </c>
      <c r="D260" s="51"/>
      <c r="E260" s="91"/>
    </row>
    <row r="261" spans="2:5" ht="21" hidden="1" x14ac:dyDescent="0.5">
      <c r="B261" s="51"/>
      <c r="C261" s="12" t="s">
        <v>224</v>
      </c>
      <c r="D261" s="51"/>
      <c r="E261" s="91"/>
    </row>
    <row r="262" spans="2:5" ht="21" hidden="1" x14ac:dyDescent="0.5">
      <c r="B262" s="51"/>
      <c r="C262" s="12" t="s">
        <v>225</v>
      </c>
      <c r="D262" s="51"/>
      <c r="E262" s="91"/>
    </row>
    <row r="263" spans="2:5" ht="21" hidden="1" x14ac:dyDescent="0.5">
      <c r="B263" s="51"/>
      <c r="C263" s="12" t="s">
        <v>226</v>
      </c>
      <c r="D263" s="51"/>
      <c r="E263" s="91"/>
    </row>
    <row r="264" spans="2:5" ht="21" hidden="1" x14ac:dyDescent="0.5">
      <c r="B264" s="51"/>
      <c r="C264" s="12" t="s">
        <v>227</v>
      </c>
      <c r="D264" s="51"/>
      <c r="E264" s="91"/>
    </row>
    <row r="265" spans="2:5" ht="21" hidden="1" x14ac:dyDescent="0.5">
      <c r="B265" s="51"/>
      <c r="C265" s="12" t="s">
        <v>228</v>
      </c>
      <c r="D265" s="51"/>
      <c r="E265" s="91"/>
    </row>
    <row r="266" spans="2:5" ht="21" hidden="1" x14ac:dyDescent="0.5">
      <c r="B266" s="51"/>
      <c r="C266" s="12" t="s">
        <v>229</v>
      </c>
      <c r="D266" s="51"/>
      <c r="E266" s="91"/>
    </row>
    <row r="267" spans="2:5" ht="21" hidden="1" x14ac:dyDescent="0.5">
      <c r="B267" s="51"/>
      <c r="C267" s="12" t="s">
        <v>230</v>
      </c>
      <c r="D267" s="51"/>
      <c r="E267" s="91"/>
    </row>
    <row r="268" spans="2:5" ht="21" hidden="1" x14ac:dyDescent="0.5">
      <c r="B268" s="51"/>
      <c r="C268" s="12" t="s">
        <v>231</v>
      </c>
      <c r="D268" s="51"/>
      <c r="E268" s="91"/>
    </row>
    <row r="269" spans="2:5" ht="21" hidden="1" x14ac:dyDescent="0.5">
      <c r="B269" s="51"/>
      <c r="C269" s="12" t="s">
        <v>232</v>
      </c>
      <c r="D269" s="51"/>
      <c r="E269" s="91"/>
    </row>
    <row r="270" spans="2:5" ht="21" hidden="1" x14ac:dyDescent="0.5">
      <c r="B270" s="51"/>
      <c r="C270" s="12" t="s">
        <v>233</v>
      </c>
      <c r="D270" s="51"/>
      <c r="E270" s="91"/>
    </row>
    <row r="271" spans="2:5" ht="21" hidden="1" x14ac:dyDescent="0.5">
      <c r="B271" s="51"/>
      <c r="C271" s="12" t="s">
        <v>234</v>
      </c>
      <c r="D271" s="51"/>
      <c r="E271" s="91"/>
    </row>
    <row r="272" spans="2:5" ht="21" hidden="1" x14ac:dyDescent="0.5">
      <c r="B272" s="51"/>
      <c r="C272" s="12" t="s">
        <v>235</v>
      </c>
      <c r="D272" s="51"/>
      <c r="E272" s="91"/>
    </row>
    <row r="273" spans="2:5" ht="21" hidden="1" x14ac:dyDescent="0.5">
      <c r="B273" s="51"/>
      <c r="C273" s="12" t="s">
        <v>236</v>
      </c>
      <c r="D273" s="51"/>
      <c r="E273" s="91"/>
    </row>
    <row r="274" spans="2:5" ht="21" hidden="1" x14ac:dyDescent="0.5">
      <c r="B274" s="51"/>
      <c r="C274" s="12" t="s">
        <v>237</v>
      </c>
      <c r="D274" s="51"/>
      <c r="E274" s="91"/>
    </row>
    <row r="275" spans="2:5" ht="21" hidden="1" x14ac:dyDescent="0.5">
      <c r="B275" s="51"/>
      <c r="C275" s="12" t="s">
        <v>238</v>
      </c>
      <c r="D275" s="51"/>
      <c r="E275" s="91"/>
    </row>
    <row r="276" spans="2:5" ht="21" hidden="1" x14ac:dyDescent="0.5">
      <c r="B276" s="51"/>
      <c r="C276" s="12" t="s">
        <v>239</v>
      </c>
      <c r="D276" s="51"/>
      <c r="E276" s="91"/>
    </row>
    <row r="277" spans="2:5" ht="21" hidden="1" x14ac:dyDescent="0.5">
      <c r="B277" s="51"/>
      <c r="C277" s="12" t="s">
        <v>240</v>
      </c>
      <c r="D277" s="51"/>
      <c r="E277" s="91"/>
    </row>
    <row r="278" spans="2:5" ht="21" hidden="1" x14ac:dyDescent="0.5">
      <c r="B278" s="51"/>
      <c r="C278" s="12" t="s">
        <v>241</v>
      </c>
      <c r="D278" s="51"/>
      <c r="E278" s="91"/>
    </row>
    <row r="279" spans="2:5" ht="21" hidden="1" x14ac:dyDescent="0.5">
      <c r="B279" s="51"/>
      <c r="C279" s="12" t="s">
        <v>242</v>
      </c>
      <c r="D279" s="51"/>
      <c r="E279" s="91"/>
    </row>
    <row r="280" spans="2:5" ht="21" hidden="1" x14ac:dyDescent="0.5">
      <c r="B280" s="51"/>
      <c r="C280" s="12" t="s">
        <v>243</v>
      </c>
      <c r="D280" s="51"/>
      <c r="E280" s="91"/>
    </row>
    <row r="281" spans="2:5" ht="21" hidden="1" x14ac:dyDescent="0.5">
      <c r="B281" s="51"/>
      <c r="C281" s="12" t="s">
        <v>244</v>
      </c>
      <c r="D281" s="51"/>
      <c r="E281" s="91"/>
    </row>
    <row r="282" spans="2:5" ht="21" hidden="1" x14ac:dyDescent="0.5">
      <c r="B282" s="51"/>
      <c r="C282" s="12" t="s">
        <v>245</v>
      </c>
      <c r="D282" s="51"/>
      <c r="E282" s="91"/>
    </row>
    <row r="283" spans="2:5" ht="21" hidden="1" x14ac:dyDescent="0.5">
      <c r="B283" s="51"/>
      <c r="C283" s="12" t="s">
        <v>246</v>
      </c>
      <c r="D283" s="51"/>
      <c r="E283" s="91"/>
    </row>
    <row r="284" spans="2:5" ht="21" hidden="1" x14ac:dyDescent="0.5">
      <c r="B284" s="51"/>
      <c r="C284" s="12" t="s">
        <v>247</v>
      </c>
      <c r="D284" s="51"/>
      <c r="E284" s="91"/>
    </row>
    <row r="285" spans="2:5" ht="21" hidden="1" x14ac:dyDescent="0.5">
      <c r="B285" s="51"/>
      <c r="C285" s="12" t="s">
        <v>248</v>
      </c>
      <c r="D285" s="51"/>
      <c r="E285" s="91"/>
    </row>
    <row r="286" spans="2:5" ht="21" hidden="1" x14ac:dyDescent="0.5">
      <c r="B286" s="51"/>
      <c r="C286" s="12" t="s">
        <v>249</v>
      </c>
      <c r="D286" s="51"/>
      <c r="E286" s="91"/>
    </row>
    <row r="287" spans="2:5" ht="21" hidden="1" x14ac:dyDescent="0.5">
      <c r="B287" s="51"/>
      <c r="C287" s="12" t="s">
        <v>250</v>
      </c>
      <c r="D287" s="51"/>
      <c r="E287" s="91"/>
    </row>
    <row r="288" spans="2:5" ht="21" hidden="1" x14ac:dyDescent="0.5">
      <c r="B288" s="51"/>
      <c r="C288" s="12" t="s">
        <v>251</v>
      </c>
      <c r="D288" s="51"/>
      <c r="E288" s="91"/>
    </row>
    <row r="289" spans="2:5" ht="21" hidden="1" x14ac:dyDescent="0.5">
      <c r="B289" s="51"/>
      <c r="C289" s="12" t="s">
        <v>252</v>
      </c>
      <c r="D289" s="51"/>
      <c r="E289" s="91"/>
    </row>
    <row r="290" spans="2:5" ht="21" hidden="1" x14ac:dyDescent="0.5">
      <c r="B290" s="51"/>
      <c r="C290" s="12" t="s">
        <v>253</v>
      </c>
      <c r="D290" s="51"/>
      <c r="E290" s="91"/>
    </row>
    <row r="291" spans="2:5" ht="21" hidden="1" x14ac:dyDescent="0.5">
      <c r="B291" s="51"/>
      <c r="C291" s="12" t="s">
        <v>254</v>
      </c>
      <c r="D291" s="51"/>
      <c r="E291" s="91"/>
    </row>
    <row r="292" spans="2:5" ht="21" hidden="1" x14ac:dyDescent="0.5">
      <c r="B292" s="51"/>
      <c r="C292" s="12" t="s">
        <v>255</v>
      </c>
      <c r="D292" s="51"/>
      <c r="E292" s="91"/>
    </row>
    <row r="293" spans="2:5" ht="21" hidden="1" x14ac:dyDescent="0.5">
      <c r="B293" s="51"/>
      <c r="C293" s="12" t="s">
        <v>256</v>
      </c>
      <c r="D293" s="51"/>
      <c r="E293" s="91"/>
    </row>
    <row r="294" spans="2:5" ht="21" hidden="1" x14ac:dyDescent="0.5">
      <c r="B294" s="51"/>
      <c r="C294" s="12" t="s">
        <v>257</v>
      </c>
      <c r="D294" s="51"/>
      <c r="E294" s="91"/>
    </row>
    <row r="295" spans="2:5" ht="21" hidden="1" x14ac:dyDescent="0.5">
      <c r="B295" s="51"/>
      <c r="C295" s="12" t="s">
        <v>258</v>
      </c>
      <c r="D295" s="51"/>
      <c r="E295" s="91"/>
    </row>
    <row r="296" spans="2:5" ht="21" hidden="1" x14ac:dyDescent="0.5">
      <c r="B296" s="51"/>
      <c r="C296" s="12" t="s">
        <v>259</v>
      </c>
      <c r="D296" s="51"/>
      <c r="E296" s="91"/>
    </row>
    <row r="297" spans="2:5" ht="21" hidden="1" x14ac:dyDescent="0.5">
      <c r="B297" s="51"/>
      <c r="C297" s="12" t="s">
        <v>260</v>
      </c>
      <c r="D297" s="51"/>
      <c r="E297" s="91"/>
    </row>
    <row r="298" spans="2:5" ht="21" hidden="1" x14ac:dyDescent="0.5">
      <c r="B298" s="51"/>
      <c r="C298" s="12" t="s">
        <v>261</v>
      </c>
      <c r="D298" s="51"/>
      <c r="E298" s="91"/>
    </row>
    <row r="299" spans="2:5" ht="21" hidden="1" x14ac:dyDescent="0.5">
      <c r="B299" s="51"/>
      <c r="C299" s="12" t="s">
        <v>262</v>
      </c>
      <c r="D299" s="51"/>
      <c r="E299" s="91"/>
    </row>
    <row r="300" spans="2:5" ht="21" hidden="1" x14ac:dyDescent="0.5">
      <c r="B300" s="51"/>
      <c r="C300" s="12" t="s">
        <v>263</v>
      </c>
      <c r="D300" s="51"/>
      <c r="E300" s="91"/>
    </row>
    <row r="301" spans="2:5" ht="21" hidden="1" x14ac:dyDescent="0.5">
      <c r="B301" s="51"/>
      <c r="C301" s="12" t="s">
        <v>264</v>
      </c>
      <c r="D301" s="51"/>
      <c r="E301" s="91"/>
    </row>
    <row r="302" spans="2:5" ht="21" hidden="1" x14ac:dyDescent="0.5">
      <c r="B302" s="51"/>
      <c r="C302" s="12" t="s">
        <v>265</v>
      </c>
      <c r="D302" s="51"/>
      <c r="E302" s="91"/>
    </row>
    <row r="303" spans="2:5" ht="21" hidden="1" x14ac:dyDescent="0.5">
      <c r="B303" s="51"/>
      <c r="C303" s="12" t="s">
        <v>266</v>
      </c>
      <c r="D303" s="51"/>
      <c r="E303" s="91"/>
    </row>
    <row r="304" spans="2:5" ht="21" hidden="1" x14ac:dyDescent="0.5">
      <c r="B304" s="51"/>
      <c r="C304" s="12" t="s">
        <v>267</v>
      </c>
      <c r="D304" s="51"/>
      <c r="E304" s="91"/>
    </row>
    <row r="305" spans="2:5" ht="21" hidden="1" x14ac:dyDescent="0.5">
      <c r="B305" s="51"/>
      <c r="C305" s="12" t="s">
        <v>268</v>
      </c>
      <c r="D305" s="51"/>
      <c r="E305" s="91"/>
    </row>
    <row r="306" spans="2:5" ht="21" hidden="1" x14ac:dyDescent="0.5">
      <c r="B306" s="51"/>
      <c r="C306" s="12" t="s">
        <v>269</v>
      </c>
      <c r="D306" s="51"/>
      <c r="E306" s="91"/>
    </row>
    <row r="307" spans="2:5" ht="21" hidden="1" x14ac:dyDescent="0.5">
      <c r="B307" s="51"/>
      <c r="C307" s="12" t="s">
        <v>270</v>
      </c>
      <c r="D307" s="51"/>
      <c r="E307" s="91"/>
    </row>
    <row r="308" spans="2:5" ht="21" hidden="1" x14ac:dyDescent="0.5">
      <c r="B308" s="51"/>
      <c r="C308" s="12" t="s">
        <v>271</v>
      </c>
      <c r="D308" s="51"/>
      <c r="E308" s="91"/>
    </row>
    <row r="309" spans="2:5" ht="21" hidden="1" x14ac:dyDescent="0.5">
      <c r="B309" s="51"/>
      <c r="C309" s="12" t="s">
        <v>272</v>
      </c>
      <c r="D309" s="51"/>
      <c r="E309" s="91"/>
    </row>
    <row r="310" spans="2:5" ht="21" hidden="1" x14ac:dyDescent="0.5">
      <c r="B310" s="51"/>
      <c r="C310" s="12" t="s">
        <v>273</v>
      </c>
      <c r="D310" s="51"/>
      <c r="E310" s="91"/>
    </row>
    <row r="311" spans="2:5" ht="21" hidden="1" x14ac:dyDescent="0.5">
      <c r="B311" s="51"/>
      <c r="C311" s="12" t="s">
        <v>274</v>
      </c>
      <c r="D311" s="51"/>
      <c r="E311" s="91"/>
    </row>
    <row r="312" spans="2:5" ht="21" hidden="1" x14ac:dyDescent="0.5">
      <c r="B312" s="51"/>
      <c r="C312" s="12" t="s">
        <v>275</v>
      </c>
      <c r="D312" s="51"/>
      <c r="E312" s="91"/>
    </row>
    <row r="313" spans="2:5" ht="21" hidden="1" x14ac:dyDescent="0.5">
      <c r="B313" s="51"/>
      <c r="C313" s="12" t="s">
        <v>276</v>
      </c>
      <c r="D313" s="51"/>
      <c r="E313" s="91"/>
    </row>
    <row r="314" spans="2:5" ht="21" hidden="1" x14ac:dyDescent="0.5">
      <c r="B314" s="51"/>
      <c r="C314" s="12" t="s">
        <v>277</v>
      </c>
      <c r="D314" s="51"/>
      <c r="E314" s="91"/>
    </row>
    <row r="315" spans="2:5" ht="21" hidden="1" x14ac:dyDescent="0.5">
      <c r="B315" s="51"/>
      <c r="C315" s="12" t="s">
        <v>278</v>
      </c>
      <c r="D315" s="51"/>
      <c r="E315" s="91"/>
    </row>
    <row r="316" spans="2:5" ht="21" hidden="1" x14ac:dyDescent="0.5">
      <c r="B316" s="51"/>
      <c r="C316" s="12" t="s">
        <v>279</v>
      </c>
      <c r="D316" s="51"/>
      <c r="E316" s="91"/>
    </row>
    <row r="317" spans="2:5" ht="21" hidden="1" x14ac:dyDescent="0.5">
      <c r="B317" s="51"/>
      <c r="C317" s="12" t="s">
        <v>280</v>
      </c>
      <c r="D317" s="51"/>
      <c r="E317" s="91"/>
    </row>
    <row r="318" spans="2:5" ht="21" hidden="1" x14ac:dyDescent="0.5">
      <c r="B318" s="51"/>
      <c r="C318" s="12" t="s">
        <v>281</v>
      </c>
      <c r="D318" s="51"/>
      <c r="E318" s="91"/>
    </row>
    <row r="319" spans="2:5" ht="21" hidden="1" x14ac:dyDescent="0.5">
      <c r="B319" s="51"/>
      <c r="C319" s="12" t="s">
        <v>282</v>
      </c>
      <c r="D319" s="51"/>
      <c r="E319" s="91"/>
    </row>
    <row r="320" spans="2:5" ht="21" hidden="1" x14ac:dyDescent="0.5">
      <c r="B320" s="51"/>
      <c r="C320" s="12" t="s">
        <v>283</v>
      </c>
      <c r="D320" s="51"/>
      <c r="E320" s="91"/>
    </row>
    <row r="321" spans="2:5" ht="21" hidden="1" x14ac:dyDescent="0.5">
      <c r="B321" s="51"/>
      <c r="C321" s="12" t="s">
        <v>284</v>
      </c>
      <c r="D321" s="51"/>
      <c r="E321" s="91"/>
    </row>
    <row r="322" spans="2:5" ht="21" hidden="1" x14ac:dyDescent="0.5">
      <c r="B322" s="51"/>
      <c r="C322" s="12" t="s">
        <v>285</v>
      </c>
      <c r="D322" s="51"/>
      <c r="E322" s="91"/>
    </row>
    <row r="323" spans="2:5" ht="21" hidden="1" x14ac:dyDescent="0.5">
      <c r="B323" s="51"/>
      <c r="C323" s="12" t="s">
        <v>286</v>
      </c>
      <c r="D323" s="51"/>
      <c r="E323" s="91"/>
    </row>
    <row r="324" spans="2:5" ht="21" hidden="1" x14ac:dyDescent="0.5">
      <c r="B324" s="51"/>
      <c r="C324" s="12" t="s">
        <v>287</v>
      </c>
      <c r="D324" s="51"/>
      <c r="E324" s="91"/>
    </row>
    <row r="325" spans="2:5" ht="21" hidden="1" x14ac:dyDescent="0.5">
      <c r="B325" s="51"/>
      <c r="C325" s="12" t="s">
        <v>288</v>
      </c>
      <c r="D325" s="51"/>
      <c r="E325" s="91"/>
    </row>
    <row r="326" spans="2:5" ht="21" hidden="1" x14ac:dyDescent="0.5">
      <c r="B326" s="51"/>
      <c r="C326" s="12" t="s">
        <v>289</v>
      </c>
      <c r="D326" s="51"/>
      <c r="E326" s="91"/>
    </row>
    <row r="327" spans="2:5" ht="21" hidden="1" x14ac:dyDescent="0.5">
      <c r="B327" s="51"/>
      <c r="C327" s="12" t="s">
        <v>290</v>
      </c>
      <c r="D327" s="51"/>
      <c r="E327" s="91"/>
    </row>
    <row r="328" spans="2:5" ht="21" hidden="1" x14ac:dyDescent="0.5">
      <c r="B328" s="51"/>
      <c r="C328" s="12" t="s">
        <v>291</v>
      </c>
      <c r="D328" s="51"/>
      <c r="E328" s="91"/>
    </row>
    <row r="329" spans="2:5" ht="21" hidden="1" x14ac:dyDescent="0.5">
      <c r="B329" s="51"/>
      <c r="C329" s="12" t="s">
        <v>292</v>
      </c>
      <c r="D329" s="51"/>
      <c r="E329" s="91"/>
    </row>
    <row r="330" spans="2:5" ht="21" hidden="1" x14ac:dyDescent="0.5">
      <c r="B330" s="51"/>
      <c r="C330" s="12" t="s">
        <v>293</v>
      </c>
      <c r="D330" s="51"/>
      <c r="E330" s="91"/>
    </row>
    <row r="331" spans="2:5" ht="21" hidden="1" x14ac:dyDescent="0.5">
      <c r="B331" s="51"/>
      <c r="C331" s="12" t="s">
        <v>294</v>
      </c>
      <c r="D331" s="51"/>
      <c r="E331" s="91"/>
    </row>
    <row r="332" spans="2:5" ht="21" hidden="1" x14ac:dyDescent="0.5">
      <c r="B332" s="51"/>
      <c r="C332" s="12" t="s">
        <v>295</v>
      </c>
      <c r="D332" s="51"/>
      <c r="E332" s="91"/>
    </row>
    <row r="333" spans="2:5" ht="21" hidden="1" x14ac:dyDescent="0.5">
      <c r="B333" s="51"/>
      <c r="C333" s="12" t="s">
        <v>296</v>
      </c>
      <c r="D333" s="51"/>
      <c r="E333" s="91"/>
    </row>
    <row r="334" spans="2:5" ht="21" hidden="1" x14ac:dyDescent="0.5">
      <c r="B334" s="51"/>
      <c r="C334" s="12" t="s">
        <v>297</v>
      </c>
      <c r="D334" s="51"/>
      <c r="E334" s="91"/>
    </row>
    <row r="335" spans="2:5" ht="21" hidden="1" x14ac:dyDescent="0.5">
      <c r="B335" s="51"/>
      <c r="C335" s="12" t="s">
        <v>298</v>
      </c>
      <c r="D335" s="51"/>
      <c r="E335" s="91"/>
    </row>
    <row r="336" spans="2:5" ht="21" hidden="1" x14ac:dyDescent="0.5">
      <c r="B336" s="51"/>
      <c r="C336" s="12" t="s">
        <v>299</v>
      </c>
      <c r="D336" s="51"/>
      <c r="E336" s="91"/>
    </row>
    <row r="337" spans="2:5" ht="21" hidden="1" x14ac:dyDescent="0.5">
      <c r="B337" s="51"/>
      <c r="C337" s="12" t="s">
        <v>300</v>
      </c>
      <c r="D337" s="51"/>
      <c r="E337" s="91"/>
    </row>
    <row r="338" spans="2:5" ht="21" hidden="1" x14ac:dyDescent="0.5">
      <c r="B338" s="51"/>
      <c r="C338" s="12" t="s">
        <v>301</v>
      </c>
      <c r="D338" s="51"/>
      <c r="E338" s="91"/>
    </row>
    <row r="339" spans="2:5" ht="21" hidden="1" x14ac:dyDescent="0.5">
      <c r="B339" s="51"/>
      <c r="C339" s="12" t="s">
        <v>302</v>
      </c>
      <c r="D339" s="51"/>
      <c r="E339" s="91"/>
    </row>
    <row r="340" spans="2:5" ht="21" hidden="1" x14ac:dyDescent="0.5">
      <c r="B340" s="51"/>
      <c r="C340" s="12" t="s">
        <v>303</v>
      </c>
      <c r="D340" s="51"/>
      <c r="E340" s="91"/>
    </row>
    <row r="341" spans="2:5" ht="21" hidden="1" x14ac:dyDescent="0.5">
      <c r="B341" s="51"/>
      <c r="C341" s="12" t="s">
        <v>304</v>
      </c>
      <c r="D341" s="51"/>
      <c r="E341" s="91"/>
    </row>
    <row r="342" spans="2:5" ht="21" hidden="1" x14ac:dyDescent="0.5">
      <c r="B342" s="51"/>
      <c r="C342" s="12" t="s">
        <v>305</v>
      </c>
      <c r="D342" s="51"/>
      <c r="E342" s="91"/>
    </row>
    <row r="343" spans="2:5" ht="21" hidden="1" x14ac:dyDescent="0.5">
      <c r="B343" s="51"/>
      <c r="C343" s="12" t="s">
        <v>306</v>
      </c>
      <c r="D343" s="51"/>
      <c r="E343" s="91"/>
    </row>
    <row r="344" spans="2:5" ht="21" hidden="1" x14ac:dyDescent="0.5">
      <c r="B344" s="51"/>
      <c r="C344" s="12" t="s">
        <v>307</v>
      </c>
      <c r="D344" s="51"/>
      <c r="E344" s="91"/>
    </row>
    <row r="345" spans="2:5" ht="21" hidden="1" x14ac:dyDescent="0.5">
      <c r="B345" s="51"/>
      <c r="C345" s="12" t="s">
        <v>308</v>
      </c>
      <c r="D345" s="51"/>
      <c r="E345" s="91"/>
    </row>
    <row r="346" spans="2:5" ht="21" hidden="1" x14ac:dyDescent="0.5">
      <c r="B346" s="51"/>
      <c r="C346" s="12" t="s">
        <v>309</v>
      </c>
      <c r="D346" s="51"/>
      <c r="E346" s="91"/>
    </row>
    <row r="347" spans="2:5" ht="21" hidden="1" x14ac:dyDescent="0.5">
      <c r="B347" s="51"/>
      <c r="C347" s="12" t="s">
        <v>310</v>
      </c>
      <c r="D347" s="51"/>
      <c r="E347" s="91"/>
    </row>
    <row r="348" spans="2:5" ht="21" hidden="1" x14ac:dyDescent="0.5">
      <c r="B348" s="51"/>
      <c r="C348" s="12" t="s">
        <v>311</v>
      </c>
      <c r="D348" s="51"/>
      <c r="E348" s="91"/>
    </row>
    <row r="349" spans="2:5" ht="21" hidden="1" x14ac:dyDescent="0.5">
      <c r="B349" s="51"/>
      <c r="C349" s="12" t="s">
        <v>312</v>
      </c>
      <c r="D349" s="51"/>
      <c r="E349" s="91"/>
    </row>
    <row r="350" spans="2:5" ht="21" hidden="1" x14ac:dyDescent="0.5">
      <c r="B350" s="51"/>
      <c r="C350" s="12" t="s">
        <v>313</v>
      </c>
      <c r="D350" s="51"/>
      <c r="E350" s="91"/>
    </row>
    <row r="351" spans="2:5" ht="21" hidden="1" x14ac:dyDescent="0.5">
      <c r="B351" s="51"/>
      <c r="C351" s="12" t="s">
        <v>314</v>
      </c>
      <c r="D351" s="51"/>
      <c r="E351" s="91"/>
    </row>
    <row r="352" spans="2:5" ht="21" hidden="1" x14ac:dyDescent="0.5">
      <c r="B352" s="51"/>
      <c r="C352" s="12" t="s">
        <v>315</v>
      </c>
      <c r="D352" s="51"/>
      <c r="E352" s="91"/>
    </row>
    <row r="353" spans="2:5" ht="21" hidden="1" x14ac:dyDescent="0.5">
      <c r="B353" s="51"/>
      <c r="C353" s="12" t="s">
        <v>316</v>
      </c>
      <c r="D353" s="51"/>
      <c r="E353" s="91"/>
    </row>
    <row r="354" spans="2:5" ht="21" hidden="1" x14ac:dyDescent="0.5">
      <c r="B354" s="51"/>
      <c r="C354" s="12" t="s">
        <v>317</v>
      </c>
      <c r="D354" s="51"/>
      <c r="E354" s="91"/>
    </row>
    <row r="355" spans="2:5" ht="21" hidden="1" x14ac:dyDescent="0.5">
      <c r="B355" s="51"/>
      <c r="C355" s="12" t="s">
        <v>318</v>
      </c>
      <c r="D355" s="51"/>
      <c r="E355" s="91"/>
    </row>
    <row r="356" spans="2:5" ht="21" hidden="1" x14ac:dyDescent="0.5">
      <c r="B356" s="51"/>
      <c r="C356" s="12" t="s">
        <v>319</v>
      </c>
      <c r="D356" s="51"/>
      <c r="E356" s="91"/>
    </row>
    <row r="357" spans="2:5" ht="21" hidden="1" x14ac:dyDescent="0.5">
      <c r="B357" s="51"/>
      <c r="C357" s="12" t="s">
        <v>320</v>
      </c>
      <c r="D357" s="51"/>
      <c r="E357" s="91"/>
    </row>
    <row r="358" spans="2:5" ht="21" hidden="1" x14ac:dyDescent="0.5">
      <c r="B358" s="51"/>
      <c r="C358" s="12" t="s">
        <v>321</v>
      </c>
      <c r="D358" s="51"/>
      <c r="E358" s="91"/>
    </row>
    <row r="359" spans="2:5" ht="21" hidden="1" x14ac:dyDescent="0.5">
      <c r="B359" s="51"/>
      <c r="C359" s="12" t="s">
        <v>322</v>
      </c>
      <c r="D359" s="51"/>
      <c r="E359" s="91"/>
    </row>
    <row r="360" spans="2:5" ht="21" hidden="1" x14ac:dyDescent="0.5">
      <c r="B360" s="51"/>
      <c r="C360" s="12" t="s">
        <v>323</v>
      </c>
      <c r="D360" s="51"/>
      <c r="E360" s="91"/>
    </row>
    <row r="361" spans="2:5" ht="21" hidden="1" x14ac:dyDescent="0.5">
      <c r="B361" s="51"/>
      <c r="C361" s="12" t="s">
        <v>324</v>
      </c>
      <c r="D361" s="51"/>
      <c r="E361" s="91"/>
    </row>
    <row r="362" spans="2:5" ht="21" hidden="1" x14ac:dyDescent="0.5">
      <c r="B362" s="51"/>
      <c r="C362" s="12" t="s">
        <v>325</v>
      </c>
      <c r="D362" s="51"/>
      <c r="E362" s="91"/>
    </row>
    <row r="363" spans="2:5" ht="21" hidden="1" x14ac:dyDescent="0.5">
      <c r="B363" s="51"/>
      <c r="C363" s="12" t="s">
        <v>326</v>
      </c>
      <c r="D363" s="51"/>
      <c r="E363" s="91"/>
    </row>
    <row r="364" spans="2:5" ht="21" hidden="1" x14ac:dyDescent="0.5">
      <c r="B364" s="51"/>
      <c r="C364" s="12" t="s">
        <v>327</v>
      </c>
      <c r="D364" s="51"/>
      <c r="E364" s="91"/>
    </row>
    <row r="365" spans="2:5" ht="21" hidden="1" x14ac:dyDescent="0.5">
      <c r="B365" s="51"/>
      <c r="C365" s="12" t="s">
        <v>328</v>
      </c>
      <c r="D365" s="51"/>
      <c r="E365" s="91"/>
    </row>
    <row r="366" spans="2:5" ht="21" hidden="1" x14ac:dyDescent="0.5">
      <c r="B366" s="51"/>
      <c r="C366" s="12" t="s">
        <v>329</v>
      </c>
      <c r="D366" s="51"/>
      <c r="E366" s="91"/>
    </row>
    <row r="367" spans="2:5" ht="21" hidden="1" x14ac:dyDescent="0.5">
      <c r="B367" s="51"/>
      <c r="C367" s="12" t="s">
        <v>330</v>
      </c>
      <c r="D367" s="51"/>
      <c r="E367" s="91"/>
    </row>
    <row r="368" spans="2:5" ht="21" hidden="1" x14ac:dyDescent="0.5">
      <c r="B368" s="51"/>
      <c r="C368" s="12" t="s">
        <v>331</v>
      </c>
      <c r="D368" s="51"/>
      <c r="E368" s="91"/>
    </row>
    <row r="369" spans="2:5" ht="21" hidden="1" x14ac:dyDescent="0.5">
      <c r="B369" s="51"/>
      <c r="C369" s="12" t="s">
        <v>332</v>
      </c>
      <c r="D369" s="51"/>
      <c r="E369" s="91"/>
    </row>
    <row r="370" spans="2:5" ht="21" hidden="1" x14ac:dyDescent="0.5">
      <c r="B370" s="51"/>
      <c r="C370" s="12" t="s">
        <v>333</v>
      </c>
      <c r="D370" s="51"/>
      <c r="E370" s="91"/>
    </row>
    <row r="371" spans="2:5" ht="21" hidden="1" x14ac:dyDescent="0.5">
      <c r="B371" s="51"/>
      <c r="C371" s="12" t="s">
        <v>334</v>
      </c>
      <c r="D371" s="51"/>
      <c r="E371" s="91"/>
    </row>
    <row r="372" spans="2:5" ht="21" hidden="1" x14ac:dyDescent="0.5">
      <c r="B372" s="51"/>
      <c r="C372" s="69"/>
      <c r="D372" s="51"/>
      <c r="E372" s="91"/>
    </row>
    <row r="373" spans="2:5" ht="21" hidden="1" x14ac:dyDescent="0.5">
      <c r="B373" s="51"/>
      <c r="C373" s="14" t="s">
        <v>414</v>
      </c>
      <c r="D373" s="51"/>
      <c r="E373" s="91"/>
    </row>
    <row r="374" spans="2:5" ht="21" hidden="1" x14ac:dyDescent="0.5">
      <c r="B374" s="51"/>
      <c r="C374" s="3" t="s">
        <v>350</v>
      </c>
      <c r="D374" s="51"/>
      <c r="E374" s="91"/>
    </row>
    <row r="375" spans="2:5" ht="21" hidden="1" x14ac:dyDescent="0.5">
      <c r="B375" s="51"/>
      <c r="C375" s="3" t="s">
        <v>344</v>
      </c>
      <c r="D375" s="51"/>
      <c r="E375" s="91"/>
    </row>
    <row r="376" spans="2:5" ht="21" hidden="1" x14ac:dyDescent="0.5">
      <c r="B376" s="51"/>
      <c r="C376" s="3" t="s">
        <v>370</v>
      </c>
      <c r="D376" s="51"/>
      <c r="E376" s="91"/>
    </row>
    <row r="377" spans="2:5" ht="21" hidden="1" x14ac:dyDescent="0.5">
      <c r="B377" s="51"/>
      <c r="C377" s="3" t="s">
        <v>366</v>
      </c>
      <c r="D377" s="51"/>
      <c r="E377" s="91"/>
    </row>
    <row r="378" spans="2:5" ht="21" hidden="1" x14ac:dyDescent="0.5">
      <c r="B378" s="51"/>
      <c r="C378" s="3" t="s">
        <v>363</v>
      </c>
      <c r="D378" s="51"/>
      <c r="E378" s="91"/>
    </row>
    <row r="379" spans="2:5" ht="21" hidden="1" x14ac:dyDescent="0.5">
      <c r="B379" s="51"/>
      <c r="C379" s="3" t="s">
        <v>358</v>
      </c>
      <c r="D379" s="51"/>
      <c r="E379" s="91"/>
    </row>
    <row r="380" spans="2:5" ht="21" hidden="1" x14ac:dyDescent="0.5">
      <c r="C380" s="3" t="s">
        <v>355</v>
      </c>
      <c r="E380" s="91"/>
    </row>
    <row r="381" spans="2:5" ht="21" hidden="1" x14ac:dyDescent="0.5">
      <c r="C381" s="3" t="s">
        <v>351</v>
      </c>
      <c r="E381" s="91"/>
    </row>
    <row r="382" spans="2:5" ht="21" hidden="1" x14ac:dyDescent="0.5">
      <c r="C382" s="3" t="s">
        <v>356</v>
      </c>
      <c r="E382" s="91"/>
    </row>
    <row r="383" spans="2:5" ht="21" hidden="1" x14ac:dyDescent="0.5">
      <c r="C383" s="3" t="s">
        <v>346</v>
      </c>
      <c r="E383" s="91"/>
    </row>
    <row r="384" spans="2:5" ht="21" hidden="1" x14ac:dyDescent="0.5">
      <c r="C384" s="3" t="s">
        <v>352</v>
      </c>
      <c r="E384" s="91"/>
    </row>
    <row r="385" spans="3:5" ht="21" hidden="1" x14ac:dyDescent="0.5">
      <c r="C385" s="3" t="s">
        <v>353</v>
      </c>
      <c r="E385" s="91"/>
    </row>
    <row r="386" spans="3:5" ht="21" hidden="1" x14ac:dyDescent="0.5">
      <c r="C386" s="3" t="s">
        <v>365</v>
      </c>
      <c r="E386" s="91"/>
    </row>
    <row r="387" spans="3:5" ht="21" hidden="1" x14ac:dyDescent="0.5">
      <c r="C387" s="3" t="s">
        <v>349</v>
      </c>
      <c r="E387" s="91"/>
    </row>
    <row r="388" spans="3:5" ht="21" hidden="1" x14ac:dyDescent="0.5">
      <c r="C388" s="3" t="s">
        <v>368</v>
      </c>
      <c r="E388" s="91"/>
    </row>
    <row r="389" spans="3:5" ht="21" hidden="1" x14ac:dyDescent="0.5">
      <c r="C389" s="3" t="s">
        <v>369</v>
      </c>
      <c r="E389" s="91"/>
    </row>
    <row r="390" spans="3:5" ht="21" hidden="1" x14ac:dyDescent="0.5">
      <c r="C390" s="3" t="s">
        <v>359</v>
      </c>
      <c r="E390" s="91"/>
    </row>
    <row r="391" spans="3:5" ht="21" hidden="1" x14ac:dyDescent="0.5">
      <c r="C391" s="3" t="s">
        <v>357</v>
      </c>
      <c r="E391" s="91"/>
    </row>
    <row r="392" spans="3:5" ht="21" hidden="1" x14ac:dyDescent="0.5">
      <c r="C392" s="3" t="s">
        <v>362</v>
      </c>
      <c r="E392" s="91"/>
    </row>
    <row r="393" spans="3:5" ht="21" hidden="1" x14ac:dyDescent="0.5">
      <c r="C393" s="3" t="s">
        <v>345</v>
      </c>
      <c r="E393" s="91"/>
    </row>
    <row r="394" spans="3:5" ht="21" hidden="1" x14ac:dyDescent="0.5">
      <c r="C394" s="3" t="s">
        <v>364</v>
      </c>
      <c r="E394" s="91"/>
    </row>
    <row r="395" spans="3:5" ht="21" hidden="1" x14ac:dyDescent="0.5">
      <c r="C395" s="3" t="s">
        <v>361</v>
      </c>
      <c r="E395" s="91"/>
    </row>
    <row r="396" spans="3:5" ht="21" hidden="1" x14ac:dyDescent="0.5">
      <c r="C396" s="3" t="s">
        <v>367</v>
      </c>
      <c r="E396" s="91"/>
    </row>
    <row r="397" spans="3:5" ht="21" hidden="1" x14ac:dyDescent="0.5">
      <c r="C397" s="3" t="s">
        <v>360</v>
      </c>
      <c r="E397" s="91"/>
    </row>
    <row r="398" spans="3:5" ht="21" hidden="1" x14ac:dyDescent="0.5">
      <c r="C398" s="3" t="s">
        <v>347</v>
      </c>
      <c r="E398" s="91"/>
    </row>
    <row r="399" spans="3:5" ht="21" hidden="1" x14ac:dyDescent="0.5">
      <c r="C399" s="3" t="s">
        <v>348</v>
      </c>
      <c r="E399" s="91"/>
    </row>
    <row r="400" spans="3:5" ht="21" hidden="1" x14ac:dyDescent="0.5">
      <c r="C400" s="3" t="s">
        <v>354</v>
      </c>
      <c r="E400" s="91"/>
    </row>
    <row r="401" spans="3:3" x14ac:dyDescent="0.3">
      <c r="C401"/>
    </row>
  </sheetData>
  <sheetProtection password="C536" sheet="1" objects="1" scenarios="1" selectLockedCells="1"/>
  <mergeCells count="20">
    <mergeCell ref="P30:P33"/>
    <mergeCell ref="C11:D11"/>
    <mergeCell ref="C12:D12"/>
    <mergeCell ref="C13:D13"/>
    <mergeCell ref="C18:D18"/>
    <mergeCell ref="B32:O32"/>
    <mergeCell ref="B33:O33"/>
    <mergeCell ref="C14:D14"/>
    <mergeCell ref="C16:D16"/>
    <mergeCell ref="C15:D15"/>
    <mergeCell ref="B34:O34"/>
    <mergeCell ref="B2:E2"/>
    <mergeCell ref="D7:G7"/>
    <mergeCell ref="D6:G6"/>
    <mergeCell ref="B4:C4"/>
    <mergeCell ref="D4:G4"/>
    <mergeCell ref="D5:G5"/>
    <mergeCell ref="C17:D17"/>
    <mergeCell ref="C20:E20"/>
    <mergeCell ref="B31:O31"/>
  </mergeCells>
  <phoneticPr fontId="3" type="noConversion"/>
  <dataValidations xWindow="51" yWindow="332" count="2">
    <dataValidation type="list" allowBlank="1" showErrorMessage="1" prompt="1. Please select your Local Authority._x000a_2. Please enter your estimates in the green boxes." sqref="B4:C4">
      <formula1>$C$45:$C$400</formula1>
    </dataValidation>
    <dataValidation type="list" allowBlank="1" showInputMessage="1" showErrorMessage="1" sqref="L2">
      <formula1>"Yes, No"</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2" orientation="landscape" r:id="rId1"/>
  <headerFooter alignWithMargins="0"/>
  <cellWatches>
    <cellWatch r="B6"/>
  </cellWatche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Q516"/>
  <sheetViews>
    <sheetView showRowColHeaders="0" zoomScale="85" zoomScaleNormal="85" workbookViewId="0">
      <selection activeCell="B6" sqref="B6"/>
    </sheetView>
  </sheetViews>
  <sheetFormatPr defaultColWidth="9.1796875" defaultRowHeight="13" x14ac:dyDescent="0.3"/>
  <cols>
    <col min="1" max="1" width="4" style="27" customWidth="1"/>
    <col min="2" max="2" width="25.7265625" style="27" customWidth="1"/>
    <col min="3" max="3" width="29.81640625" style="27" customWidth="1"/>
    <col min="4" max="12" width="13" style="27" customWidth="1"/>
    <col min="13" max="13" width="8.453125" style="27" customWidth="1"/>
    <col min="14" max="14" width="22.26953125" style="27" customWidth="1"/>
    <col min="15" max="15" width="16.54296875" style="27" customWidth="1"/>
    <col min="16" max="16" width="21.54296875" style="27" customWidth="1"/>
    <col min="17" max="17" width="15.54296875" style="27" customWidth="1"/>
    <col min="18" max="18" width="37.1796875" style="27" customWidth="1"/>
    <col min="19" max="19" width="24" style="27" customWidth="1"/>
    <col min="20" max="21" width="9.26953125" style="27" bestFit="1" customWidth="1"/>
    <col min="22" max="16384" width="9.1796875" style="27"/>
  </cols>
  <sheetData>
    <row r="2" spans="2:17" ht="33" customHeight="1" x14ac:dyDescent="0.8">
      <c r="B2" s="258" t="s">
        <v>417</v>
      </c>
      <c r="C2" s="258"/>
      <c r="D2" s="258"/>
      <c r="E2" s="258"/>
      <c r="F2" s="104"/>
    </row>
    <row r="3" spans="2:17" ht="15.75" customHeight="1" x14ac:dyDescent="1">
      <c r="B3" s="28"/>
      <c r="C3" s="29"/>
      <c r="D3" s="30"/>
      <c r="E3" s="30"/>
      <c r="F3" s="30"/>
    </row>
    <row r="4" spans="2:17" ht="37.5" customHeight="1" x14ac:dyDescent="0.6">
      <c r="B4" s="278" t="s">
        <v>415</v>
      </c>
      <c r="C4" s="278"/>
      <c r="D4" s="261" t="s">
        <v>492</v>
      </c>
      <c r="E4" s="261"/>
      <c r="F4" s="261"/>
      <c r="G4" s="261"/>
      <c r="H4" s="34" t="str">
        <f>VLOOKUP($B$4,Data!$D$3:$I$359,2,0)</f>
        <v>-</v>
      </c>
      <c r="M4" s="277"/>
      <c r="N4" s="277"/>
    </row>
    <row r="5" spans="2:17" ht="19.5" customHeight="1" x14ac:dyDescent="0.55000000000000004">
      <c r="B5" s="33"/>
      <c r="C5" s="33"/>
      <c r="D5" s="261" t="s">
        <v>493</v>
      </c>
      <c r="E5" s="261"/>
      <c r="F5" s="261"/>
      <c r="G5" s="261"/>
      <c r="H5" s="34" t="str">
        <f>VLOOKUP($B$4,Data!$D$3:$BG$359,4,0)</f>
        <v>-</v>
      </c>
      <c r="I5" s="111"/>
      <c r="M5" s="35"/>
      <c r="N5" s="35"/>
    </row>
    <row r="6" spans="2:17" ht="21.75" customHeight="1" x14ac:dyDescent="0.55000000000000004">
      <c r="B6" s="212" t="s">
        <v>339</v>
      </c>
      <c r="C6" s="124"/>
      <c r="D6" s="259" t="s">
        <v>494</v>
      </c>
      <c r="E6" s="259"/>
      <c r="F6" s="259"/>
      <c r="G6" s="259"/>
      <c r="H6" s="161" t="str">
        <f>VLOOKUP($B$4,Data!$D$3:$I$359,6,0)</f>
        <v>-</v>
      </c>
      <c r="I6" s="125"/>
      <c r="J6" s="125"/>
      <c r="M6" s="35"/>
      <c r="N6" s="35"/>
    </row>
    <row r="7" spans="2:17" ht="18.75" customHeight="1" x14ac:dyDescent="0.35">
      <c r="D7" s="261" t="s">
        <v>495</v>
      </c>
      <c r="E7" s="261"/>
      <c r="F7" s="261"/>
      <c r="G7" s="261"/>
      <c r="H7" s="34" t="str">
        <f>VLOOKUP($B$4,Data!$D$3:$I$359,3,0)</f>
        <v>-</v>
      </c>
      <c r="I7" s="40"/>
      <c r="J7" s="40"/>
      <c r="K7" s="40"/>
      <c r="O7" s="41"/>
      <c r="P7" s="41"/>
    </row>
    <row r="8" spans="2:17" ht="25.5" customHeight="1" x14ac:dyDescent="0.6">
      <c r="J8" s="42"/>
      <c r="K8" s="42"/>
      <c r="N8" s="35"/>
      <c r="O8" s="43"/>
      <c r="P8" s="44"/>
      <c r="Q8" s="45"/>
    </row>
    <row r="9" spans="2:17" ht="34.5" customHeight="1" x14ac:dyDescent="0.65">
      <c r="C9" s="146" t="s">
        <v>1</v>
      </c>
      <c r="D9" s="146" t="s">
        <v>2</v>
      </c>
      <c r="E9" s="146" t="s">
        <v>3</v>
      </c>
      <c r="F9" s="146" t="s">
        <v>4</v>
      </c>
      <c r="G9" s="146" t="s">
        <v>5</v>
      </c>
      <c r="H9" s="146" t="s">
        <v>6</v>
      </c>
      <c r="I9" s="146" t="s">
        <v>7</v>
      </c>
      <c r="J9" s="146" t="s">
        <v>8</v>
      </c>
      <c r="K9" s="146" t="s">
        <v>9</v>
      </c>
      <c r="L9" s="146" t="s">
        <v>335</v>
      </c>
      <c r="N9" s="46"/>
      <c r="O9" s="47" t="s">
        <v>487</v>
      </c>
      <c r="P9" s="48"/>
      <c r="Q9" s="49"/>
    </row>
    <row r="10" spans="2:17" ht="36.75" customHeight="1" x14ac:dyDescent="0.5">
      <c r="C10" s="240" t="s">
        <v>496</v>
      </c>
      <c r="D10" s="153">
        <f>VLOOKUP($B$4,Data!$D$4:$AB$359,18,0)</f>
        <v>0</v>
      </c>
      <c r="E10" s="153">
        <f>VLOOKUP($B$4,Data!$D$4:$AB$359,19,0)</f>
        <v>0</v>
      </c>
      <c r="F10" s="153">
        <f>VLOOKUP($B$4,Data!$D$4:$AB$359,20,0)</f>
        <v>0</v>
      </c>
      <c r="G10" s="153">
        <f>VLOOKUP($B$4,Data!$D$4:$AB$359,21,0)</f>
        <v>0</v>
      </c>
      <c r="H10" s="153">
        <f>VLOOKUP($B$4,Data!$D$4:$AB$359,22,0)</f>
        <v>0</v>
      </c>
      <c r="I10" s="153">
        <f>VLOOKUP($B$4,Data!$D$4:$AB$359,23,0)</f>
        <v>0</v>
      </c>
      <c r="J10" s="153">
        <f>VLOOKUP($B$4,Data!$D$4:$AB$359,24,0)</f>
        <v>0</v>
      </c>
      <c r="K10" s="153">
        <f>VLOOKUP($B$4,Data!$D$4:$AB$359,25,0)</f>
        <v>0</v>
      </c>
      <c r="L10" s="154" t="str">
        <f>H4</f>
        <v>-</v>
      </c>
      <c r="N10" s="50" t="s">
        <v>413</v>
      </c>
      <c r="O10" s="51"/>
      <c r="P10" s="50" t="s">
        <v>412</v>
      </c>
      <c r="Q10" s="35"/>
    </row>
    <row r="11" spans="2:17" ht="53.25" customHeight="1" x14ac:dyDescent="0.6">
      <c r="C11" s="240" t="s">
        <v>497</v>
      </c>
      <c r="D11" s="165">
        <f>Data!CU10</f>
        <v>989.05333333333328</v>
      </c>
      <c r="E11" s="165">
        <f>Data!CV10</f>
        <v>1153.8955555555556</v>
      </c>
      <c r="F11" s="165">
        <f>Data!CW10</f>
        <v>1318.7377777777776</v>
      </c>
      <c r="G11" s="165">
        <f>Data!CX10</f>
        <v>1483.58</v>
      </c>
      <c r="H11" s="165">
        <f>Data!CY10</f>
        <v>1813.2644444444445</v>
      </c>
      <c r="I11" s="165">
        <f>Data!CZ10</f>
        <v>2142.9488888888886</v>
      </c>
      <c r="J11" s="165">
        <f>Data!DA10</f>
        <v>2472.6333333333332</v>
      </c>
      <c r="K11" s="165">
        <f>Data!DB10</f>
        <v>2967.16</v>
      </c>
      <c r="L11" s="155"/>
      <c r="N11" s="53">
        <f>(VLOOKUP($B$4,Data!$D$4:$CM$359,84,0))</f>
        <v>0</v>
      </c>
      <c r="P11" s="53">
        <f>(VLOOKUP($B$4,Data!$D$4:$CM$359,85,0))</f>
        <v>0</v>
      </c>
      <c r="Q11" s="35"/>
    </row>
    <row r="12" spans="2:17" ht="33" customHeight="1" thickBot="1" x14ac:dyDescent="0.6">
      <c r="B12" s="54"/>
      <c r="C12" s="55"/>
      <c r="D12" s="52"/>
      <c r="E12" s="52"/>
      <c r="F12" s="52"/>
      <c r="G12" s="52"/>
      <c r="H12" s="52"/>
      <c r="I12" s="52"/>
      <c r="J12" s="52"/>
      <c r="K12" s="52"/>
      <c r="L12" s="31"/>
      <c r="N12" s="56"/>
      <c r="P12" s="56"/>
      <c r="Q12" s="56"/>
    </row>
    <row r="13" spans="2:17" ht="41.25" customHeight="1" thickBot="1" x14ac:dyDescent="0.7">
      <c r="B13" s="281" t="s">
        <v>498</v>
      </c>
      <c r="C13" s="282"/>
      <c r="D13" s="57" t="str">
        <f>VLOOKUP($B$4,Data!$D$3:$CL$359,4,0)</f>
        <v>-</v>
      </c>
      <c r="E13" s="52"/>
      <c r="F13" s="52"/>
      <c r="G13" s="52"/>
      <c r="H13" s="52"/>
      <c r="I13" s="52"/>
      <c r="J13" s="52"/>
      <c r="K13" s="52"/>
      <c r="L13" s="31"/>
      <c r="N13" s="46"/>
      <c r="O13" s="47" t="s">
        <v>463</v>
      </c>
      <c r="P13" s="48"/>
      <c r="Q13" s="56"/>
    </row>
    <row r="14" spans="2:17" ht="41.25" customHeight="1" thickBot="1" x14ac:dyDescent="0.6">
      <c r="B14" s="283" t="s">
        <v>461</v>
      </c>
      <c r="C14" s="284"/>
      <c r="D14" s="59">
        <f>VLOOKUP($B$4,Data!$D$4:$CL$359,27,0)</f>
        <v>0</v>
      </c>
      <c r="E14" s="59">
        <f>VLOOKUP($B$4,Data!$D$4:$CL$359,28,0)</f>
        <v>0</v>
      </c>
      <c r="F14" s="59">
        <f>VLOOKUP($B$4,Data!$D$4:$CL$359,29,0)</f>
        <v>0</v>
      </c>
      <c r="G14" s="59">
        <f>VLOOKUP($B$4,Data!$D$4:$CL$359,30,0)</f>
        <v>0</v>
      </c>
      <c r="H14" s="59">
        <f>VLOOKUP($B$4,Data!$D$4:$CL$359,31,0)</f>
        <v>0</v>
      </c>
      <c r="I14" s="59">
        <f>VLOOKUP($B$4,Data!$D$4:$CL$359,32,0)</f>
        <v>0</v>
      </c>
      <c r="J14" s="59">
        <f>VLOOKUP($B$4,Data!$D$4:$CL$359,33,0)</f>
        <v>0</v>
      </c>
      <c r="K14" s="59">
        <f>VLOOKUP($B$4,Data!$D$4:$CL$359,34,0)</f>
        <v>0</v>
      </c>
      <c r="L14" s="253">
        <f>SUM(D14:K14)</f>
        <v>0</v>
      </c>
      <c r="N14" s="50" t="s">
        <v>413</v>
      </c>
      <c r="O14" s="51"/>
      <c r="P14" s="50" t="s">
        <v>412</v>
      </c>
      <c r="Q14" s="56"/>
    </row>
    <row r="15" spans="2:17" ht="40.5" customHeight="1" thickBot="1" x14ac:dyDescent="0.65">
      <c r="B15" s="279" t="s">
        <v>836</v>
      </c>
      <c r="C15" s="280"/>
      <c r="D15" s="22">
        <f>VLOOKUP($B$4,Data!$D$4:$CL$359,46,0)</f>
        <v>0</v>
      </c>
      <c r="E15" s="22">
        <f>VLOOKUP($B$4,Data!$D$4:$CL$359,47,0)</f>
        <v>0</v>
      </c>
      <c r="F15" s="22">
        <f>VLOOKUP($B$4,Data!$D$4:$CL$359,48,0)</f>
        <v>0</v>
      </c>
      <c r="G15" s="22">
        <f>VLOOKUP($B$4,Data!$D$4:$CL$359,49,0)</f>
        <v>0</v>
      </c>
      <c r="H15" s="22">
        <f>VLOOKUP($B$4,Data!$D$4:$CL$359,50,0)</f>
        <v>0</v>
      </c>
      <c r="I15" s="22">
        <f>VLOOKUP($B$4,Data!$D$4:$CL$359,51,0)</f>
        <v>0</v>
      </c>
      <c r="J15" s="22">
        <f>VLOOKUP($B$4,Data!$D$4:$CL$359,52,0)</f>
        <v>0</v>
      </c>
      <c r="K15" s="22">
        <f>VLOOKUP($B$4,Data!$D$4:$CL$359,53,0)</f>
        <v>0</v>
      </c>
      <c r="L15" s="59">
        <f>SUM(D15:K15)</f>
        <v>0</v>
      </c>
      <c r="N15" s="60">
        <f>(VLOOKUP($B$4,Data!$D$4:$CM$359,86,0))</f>
        <v>0</v>
      </c>
      <c r="P15" s="53">
        <f>(VLOOKUP($B$4,Data!$D$4:$CM$359,87,0))</f>
        <v>0</v>
      </c>
      <c r="Q15" s="35"/>
    </row>
    <row r="16" spans="2:17" ht="41.25" customHeight="1" thickBot="1" x14ac:dyDescent="0.65">
      <c r="L16" s="166">
        <f>SUM(L14:L15)</f>
        <v>0</v>
      </c>
      <c r="N16" s="60"/>
      <c r="P16" s="53"/>
      <c r="Q16" s="35"/>
    </row>
    <row r="17" spans="2:17" ht="41.25" customHeight="1" thickBot="1" x14ac:dyDescent="0.65">
      <c r="B17" s="275" t="s">
        <v>837</v>
      </c>
      <c r="C17" s="276"/>
      <c r="D17" s="59" t="str">
        <f>VLOOKUP($B$4,Data!$D$4:$CL$359,6,0)</f>
        <v>-</v>
      </c>
      <c r="E17" s="170"/>
      <c r="F17" s="32"/>
      <c r="G17" s="32"/>
      <c r="H17" s="32"/>
      <c r="I17" s="32"/>
      <c r="J17" s="32"/>
      <c r="K17" s="32"/>
      <c r="L17" s="31" t="str">
        <f>D17</f>
        <v>-</v>
      </c>
      <c r="N17" s="60"/>
      <c r="P17" s="53"/>
      <c r="Q17" s="35"/>
    </row>
    <row r="18" spans="2:17" ht="17.25" customHeight="1" x14ac:dyDescent="0.45">
      <c r="B18" s="58"/>
      <c r="C18" s="58"/>
      <c r="D18" s="28"/>
      <c r="E18" s="28"/>
      <c r="F18" s="28"/>
      <c r="G18" s="28"/>
      <c r="H18" s="28"/>
      <c r="I18" s="28"/>
      <c r="J18" s="28"/>
      <c r="K18" s="28"/>
      <c r="L18" s="31"/>
      <c r="N18" s="272"/>
      <c r="O18" s="273"/>
      <c r="P18" s="273"/>
      <c r="Q18" s="35"/>
    </row>
    <row r="19" spans="2:17" ht="41.25" customHeight="1" x14ac:dyDescent="0.45">
      <c r="B19" s="118"/>
      <c r="C19" s="118"/>
      <c r="D19" s="274"/>
      <c r="E19" s="274"/>
      <c r="F19" s="274"/>
      <c r="G19" s="274"/>
      <c r="H19" s="274"/>
      <c r="I19" s="274"/>
      <c r="J19" s="274"/>
      <c r="K19" s="274"/>
      <c r="L19" s="274"/>
      <c r="N19" s="273"/>
      <c r="O19" s="273"/>
      <c r="P19" s="273"/>
      <c r="Q19" s="35"/>
    </row>
    <row r="20" spans="2:17" ht="21" customHeight="1" x14ac:dyDescent="0.5">
      <c r="B20" s="63"/>
      <c r="C20" s="63"/>
      <c r="D20" s="63"/>
      <c r="E20" s="63"/>
      <c r="F20" s="63"/>
      <c r="G20" s="63"/>
      <c r="H20" s="63"/>
      <c r="I20" s="63"/>
      <c r="J20" s="63"/>
    </row>
    <row r="21" spans="2:17" ht="18.5" x14ac:dyDescent="0.45">
      <c r="B21" s="64" t="s">
        <v>481</v>
      </c>
    </row>
    <row r="22" spans="2:17" ht="36" customHeight="1" x14ac:dyDescent="0.35">
      <c r="B22" s="264" t="s">
        <v>482</v>
      </c>
      <c r="C22" s="265"/>
      <c r="D22" s="265"/>
      <c r="E22" s="265"/>
      <c r="F22" s="265"/>
      <c r="G22" s="265"/>
      <c r="H22" s="265"/>
      <c r="I22" s="265"/>
      <c r="J22" s="265"/>
      <c r="K22" s="265"/>
      <c r="L22" s="265"/>
      <c r="M22" s="265"/>
      <c r="N22" s="265"/>
      <c r="O22" s="265"/>
      <c r="Q22" s="65"/>
    </row>
    <row r="23" spans="2:17" ht="15.75" customHeight="1" x14ac:dyDescent="0.35">
      <c r="B23" s="269" t="s">
        <v>828</v>
      </c>
      <c r="C23" s="270"/>
      <c r="D23" s="270"/>
      <c r="E23" s="270"/>
      <c r="F23" s="270"/>
      <c r="G23" s="270"/>
      <c r="H23" s="270"/>
      <c r="I23" s="270"/>
      <c r="J23" s="270"/>
      <c r="K23" s="270"/>
      <c r="L23" s="270"/>
      <c r="M23" s="270"/>
      <c r="N23" s="270"/>
      <c r="O23" s="270"/>
    </row>
    <row r="24" spans="2:17" ht="18.75" customHeight="1" x14ac:dyDescent="0.35">
      <c r="B24" s="264" t="s">
        <v>841</v>
      </c>
      <c r="C24" s="271"/>
      <c r="D24" s="271"/>
      <c r="E24" s="271"/>
      <c r="F24" s="271"/>
      <c r="G24" s="271"/>
      <c r="H24" s="271"/>
      <c r="I24" s="271"/>
      <c r="J24" s="271"/>
      <c r="K24" s="271"/>
      <c r="L24" s="271"/>
      <c r="M24" s="271"/>
      <c r="N24" s="271"/>
      <c r="O24" s="271"/>
    </row>
    <row r="25" spans="2:17" ht="34.5" customHeight="1" x14ac:dyDescent="0.35">
      <c r="B25" s="264" t="s">
        <v>835</v>
      </c>
      <c r="C25" s="264"/>
      <c r="D25" s="264"/>
      <c r="E25" s="264"/>
      <c r="F25" s="264"/>
      <c r="G25" s="264"/>
      <c r="H25" s="264"/>
      <c r="I25" s="264"/>
      <c r="J25" s="264"/>
      <c r="K25" s="264"/>
      <c r="L25" s="264"/>
      <c r="M25" s="264"/>
      <c r="N25" s="264"/>
      <c r="O25" s="264"/>
    </row>
    <row r="26" spans="2:17" ht="34.5" customHeight="1" x14ac:dyDescent="0.35">
      <c r="B26" s="264" t="s">
        <v>830</v>
      </c>
      <c r="C26" s="265"/>
      <c r="D26" s="265"/>
      <c r="E26" s="265"/>
      <c r="F26" s="265"/>
      <c r="G26" s="265"/>
      <c r="H26" s="265"/>
      <c r="I26" s="265"/>
      <c r="J26" s="265"/>
      <c r="K26" s="265"/>
      <c r="L26" s="265"/>
      <c r="M26" s="265"/>
      <c r="N26" s="265"/>
      <c r="O26" s="265"/>
    </row>
    <row r="28" spans="2:17" hidden="1" x14ac:dyDescent="0.3"/>
    <row r="29" spans="2:17" hidden="1" x14ac:dyDescent="0.3">
      <c r="C29" s="67" t="s">
        <v>0</v>
      </c>
      <c r="D29" s="35"/>
      <c r="E29" s="35"/>
      <c r="F29" s="35"/>
    </row>
    <row r="30" spans="2:17" hidden="1" x14ac:dyDescent="0.3">
      <c r="C30" s="27" t="s">
        <v>415</v>
      </c>
      <c r="D30" s="35"/>
      <c r="E30" s="35"/>
      <c r="F30" s="35"/>
    </row>
    <row r="31" spans="2:17" hidden="1" x14ac:dyDescent="0.3">
      <c r="C31" s="7" t="s">
        <v>11</v>
      </c>
      <c r="D31" s="35"/>
      <c r="E31" s="68"/>
      <c r="F31" s="68"/>
    </row>
    <row r="32" spans="2:17" hidden="1" x14ac:dyDescent="0.3">
      <c r="C32" s="7" t="s">
        <v>12</v>
      </c>
      <c r="D32" s="35"/>
      <c r="E32" s="68"/>
      <c r="F32" s="35"/>
    </row>
    <row r="33" spans="3:6" hidden="1" x14ac:dyDescent="0.3">
      <c r="C33" s="7" t="s">
        <v>13</v>
      </c>
      <c r="D33" s="35"/>
      <c r="E33" s="68"/>
      <c r="F33" s="35"/>
    </row>
    <row r="34" spans="3:6" hidden="1" x14ac:dyDescent="0.3">
      <c r="C34" s="7" t="s">
        <v>14</v>
      </c>
      <c r="D34" s="35"/>
      <c r="E34" s="68"/>
      <c r="F34" s="35"/>
    </row>
    <row r="35" spans="3:6" hidden="1" x14ac:dyDescent="0.3">
      <c r="C35" s="7" t="s">
        <v>15</v>
      </c>
      <c r="D35" s="35"/>
      <c r="E35" s="68"/>
      <c r="F35" s="35"/>
    </row>
    <row r="36" spans="3:6" hidden="1" x14ac:dyDescent="0.3">
      <c r="C36" s="7" t="s">
        <v>16</v>
      </c>
      <c r="D36" s="35"/>
      <c r="E36" s="68"/>
      <c r="F36" s="35"/>
    </row>
    <row r="37" spans="3:6" hidden="1" x14ac:dyDescent="0.3">
      <c r="C37" s="7" t="s">
        <v>17</v>
      </c>
      <c r="D37" s="35"/>
      <c r="E37" s="68"/>
      <c r="F37" s="35"/>
    </row>
    <row r="38" spans="3:6" hidden="1" x14ac:dyDescent="0.3">
      <c r="C38" s="8" t="s">
        <v>18</v>
      </c>
      <c r="D38" s="35"/>
      <c r="E38" s="68"/>
      <c r="F38" s="35"/>
    </row>
    <row r="39" spans="3:6" hidden="1" x14ac:dyDescent="0.3">
      <c r="C39" s="7" t="s">
        <v>19</v>
      </c>
      <c r="D39" s="35"/>
      <c r="E39" s="68"/>
      <c r="F39" s="35"/>
    </row>
    <row r="40" spans="3:6" hidden="1" x14ac:dyDescent="0.3">
      <c r="C40" s="7" t="s">
        <v>20</v>
      </c>
      <c r="D40" s="35"/>
      <c r="E40" s="68"/>
      <c r="F40" s="35"/>
    </row>
    <row r="41" spans="3:6" hidden="1" x14ac:dyDescent="0.3">
      <c r="C41" s="7" t="s">
        <v>21</v>
      </c>
      <c r="D41" s="35"/>
    </row>
    <row r="42" spans="3:6" hidden="1" x14ac:dyDescent="0.3">
      <c r="C42" s="7" t="s">
        <v>22</v>
      </c>
      <c r="D42" s="35"/>
    </row>
    <row r="43" spans="3:6" hidden="1" x14ac:dyDescent="0.3">
      <c r="C43" s="7" t="s">
        <v>23</v>
      </c>
      <c r="D43" s="35"/>
    </row>
    <row r="44" spans="3:6" hidden="1" x14ac:dyDescent="0.3">
      <c r="C44" s="7" t="s">
        <v>24</v>
      </c>
      <c r="D44" s="35"/>
    </row>
    <row r="45" spans="3:6" hidden="1" x14ac:dyDescent="0.3">
      <c r="C45" s="7" t="s">
        <v>25</v>
      </c>
      <c r="D45" s="35"/>
    </row>
    <row r="46" spans="3:6" hidden="1" x14ac:dyDescent="0.3">
      <c r="C46" s="7" t="s">
        <v>26</v>
      </c>
      <c r="D46" s="35"/>
    </row>
    <row r="47" spans="3:6" hidden="1" x14ac:dyDescent="0.3">
      <c r="C47" s="7" t="s">
        <v>27</v>
      </c>
      <c r="D47" s="35"/>
    </row>
    <row r="48" spans="3:6" hidden="1" x14ac:dyDescent="0.3">
      <c r="C48" s="7" t="s">
        <v>28</v>
      </c>
      <c r="D48" s="35"/>
    </row>
    <row r="49" spans="3:4" hidden="1" x14ac:dyDescent="0.3">
      <c r="C49" s="7" t="s">
        <v>29</v>
      </c>
      <c r="D49" s="35"/>
    </row>
    <row r="50" spans="3:4" hidden="1" x14ac:dyDescent="0.3">
      <c r="C50" s="7" t="s">
        <v>30</v>
      </c>
      <c r="D50" s="35"/>
    </row>
    <row r="51" spans="3:4" hidden="1" x14ac:dyDescent="0.3">
      <c r="C51" s="7" t="s">
        <v>31</v>
      </c>
      <c r="D51" s="35"/>
    </row>
    <row r="52" spans="3:4" hidden="1" x14ac:dyDescent="0.3">
      <c r="C52" s="7" t="s">
        <v>32</v>
      </c>
      <c r="D52" s="35"/>
    </row>
    <row r="53" spans="3:4" hidden="1" x14ac:dyDescent="0.3">
      <c r="C53" s="7" t="s">
        <v>33</v>
      </c>
      <c r="D53" s="35"/>
    </row>
    <row r="54" spans="3:4" hidden="1" x14ac:dyDescent="0.3">
      <c r="C54" s="7" t="s">
        <v>34</v>
      </c>
      <c r="D54" s="35"/>
    </row>
    <row r="55" spans="3:4" hidden="1" x14ac:dyDescent="0.3">
      <c r="C55" s="7" t="s">
        <v>35</v>
      </c>
      <c r="D55" s="35"/>
    </row>
    <row r="56" spans="3:4" hidden="1" x14ac:dyDescent="0.3">
      <c r="C56" s="7" t="s">
        <v>36</v>
      </c>
      <c r="D56" s="35"/>
    </row>
    <row r="57" spans="3:4" hidden="1" x14ac:dyDescent="0.3">
      <c r="C57" s="7" t="s">
        <v>37</v>
      </c>
      <c r="D57" s="35"/>
    </row>
    <row r="58" spans="3:4" hidden="1" x14ac:dyDescent="0.3">
      <c r="C58" s="7" t="s">
        <v>38</v>
      </c>
      <c r="D58" s="35"/>
    </row>
    <row r="59" spans="3:4" hidden="1" x14ac:dyDescent="0.3">
      <c r="C59" s="7" t="s">
        <v>39</v>
      </c>
      <c r="D59" s="35"/>
    </row>
    <row r="60" spans="3:4" hidden="1" x14ac:dyDescent="0.3">
      <c r="C60" s="7" t="s">
        <v>40</v>
      </c>
      <c r="D60" s="35"/>
    </row>
    <row r="61" spans="3:4" hidden="1" x14ac:dyDescent="0.3">
      <c r="C61" s="7" t="s">
        <v>41</v>
      </c>
      <c r="D61" s="35"/>
    </row>
    <row r="62" spans="3:4" hidden="1" x14ac:dyDescent="0.3">
      <c r="C62" s="7" t="s">
        <v>42</v>
      </c>
      <c r="D62" s="35"/>
    </row>
    <row r="63" spans="3:4" hidden="1" x14ac:dyDescent="0.3">
      <c r="C63" s="7" t="s">
        <v>43</v>
      </c>
      <c r="D63" s="35"/>
    </row>
    <row r="64" spans="3:4" hidden="1" x14ac:dyDescent="0.3">
      <c r="C64" s="7" t="s">
        <v>44</v>
      </c>
      <c r="D64" s="35"/>
    </row>
    <row r="65" spans="3:4" hidden="1" x14ac:dyDescent="0.3">
      <c r="C65" s="7" t="s">
        <v>45</v>
      </c>
      <c r="D65" s="35"/>
    </row>
    <row r="66" spans="3:4" hidden="1" x14ac:dyDescent="0.3">
      <c r="C66" s="7" t="s">
        <v>46</v>
      </c>
      <c r="D66" s="35"/>
    </row>
    <row r="67" spans="3:4" hidden="1" x14ac:dyDescent="0.3">
      <c r="C67" s="7" t="s">
        <v>47</v>
      </c>
      <c r="D67" s="35"/>
    </row>
    <row r="68" spans="3:4" hidden="1" x14ac:dyDescent="0.3">
      <c r="C68" s="7" t="s">
        <v>48</v>
      </c>
      <c r="D68" s="35"/>
    </row>
    <row r="69" spans="3:4" hidden="1" x14ac:dyDescent="0.3">
      <c r="C69" s="7" t="s">
        <v>49</v>
      </c>
      <c r="D69" s="35"/>
    </row>
    <row r="70" spans="3:4" hidden="1" x14ac:dyDescent="0.3">
      <c r="C70" s="7" t="s">
        <v>50</v>
      </c>
      <c r="D70" s="35"/>
    </row>
    <row r="71" spans="3:4" hidden="1" x14ac:dyDescent="0.3">
      <c r="C71" s="7" t="s">
        <v>51</v>
      </c>
      <c r="D71" s="35"/>
    </row>
    <row r="72" spans="3:4" hidden="1" x14ac:dyDescent="0.3">
      <c r="C72" s="7" t="s">
        <v>52</v>
      </c>
      <c r="D72" s="35"/>
    </row>
    <row r="73" spans="3:4" hidden="1" x14ac:dyDescent="0.3">
      <c r="C73" s="7" t="s">
        <v>53</v>
      </c>
      <c r="D73" s="35"/>
    </row>
    <row r="74" spans="3:4" hidden="1" x14ac:dyDescent="0.3">
      <c r="C74" s="7" t="s">
        <v>54</v>
      </c>
      <c r="D74" s="35"/>
    </row>
    <row r="75" spans="3:4" hidden="1" x14ac:dyDescent="0.3">
      <c r="C75" s="7" t="s">
        <v>55</v>
      </c>
      <c r="D75" s="35"/>
    </row>
    <row r="76" spans="3:4" hidden="1" x14ac:dyDescent="0.3">
      <c r="C76" s="7" t="s">
        <v>56</v>
      </c>
      <c r="D76" s="35"/>
    </row>
    <row r="77" spans="3:4" hidden="1" x14ac:dyDescent="0.3">
      <c r="C77" s="7" t="s">
        <v>57</v>
      </c>
      <c r="D77" s="35"/>
    </row>
    <row r="78" spans="3:4" hidden="1" x14ac:dyDescent="0.3">
      <c r="C78" s="7" t="s">
        <v>58</v>
      </c>
      <c r="D78" s="35"/>
    </row>
    <row r="79" spans="3:4" hidden="1" x14ac:dyDescent="0.3">
      <c r="C79" s="7" t="s">
        <v>59</v>
      </c>
      <c r="D79" s="35"/>
    </row>
    <row r="80" spans="3:4" hidden="1" x14ac:dyDescent="0.3">
      <c r="C80" s="7" t="s">
        <v>60</v>
      </c>
      <c r="D80" s="35"/>
    </row>
    <row r="81" spans="3:4" hidden="1" x14ac:dyDescent="0.3">
      <c r="C81" s="7" t="s">
        <v>61</v>
      </c>
      <c r="D81" s="35"/>
    </row>
    <row r="82" spans="3:4" hidden="1" x14ac:dyDescent="0.3">
      <c r="C82" s="7" t="s">
        <v>62</v>
      </c>
      <c r="D82" s="35"/>
    </row>
    <row r="83" spans="3:4" hidden="1" x14ac:dyDescent="0.3">
      <c r="C83" s="7" t="s">
        <v>63</v>
      </c>
      <c r="D83" s="35"/>
    </row>
    <row r="84" spans="3:4" hidden="1" x14ac:dyDescent="0.3">
      <c r="C84" s="7" t="s">
        <v>64</v>
      </c>
      <c r="D84" s="35"/>
    </row>
    <row r="85" spans="3:4" hidden="1" x14ac:dyDescent="0.3">
      <c r="C85" s="7" t="s">
        <v>65</v>
      </c>
      <c r="D85" s="35"/>
    </row>
    <row r="86" spans="3:4" hidden="1" x14ac:dyDescent="0.3">
      <c r="C86" s="7" t="s">
        <v>66</v>
      </c>
      <c r="D86" s="35"/>
    </row>
    <row r="87" spans="3:4" hidden="1" x14ac:dyDescent="0.3">
      <c r="C87" s="7" t="s">
        <v>67</v>
      </c>
      <c r="D87" s="35"/>
    </row>
    <row r="88" spans="3:4" hidden="1" x14ac:dyDescent="0.3">
      <c r="C88" s="7" t="s">
        <v>68</v>
      </c>
      <c r="D88" s="35"/>
    </row>
    <row r="89" spans="3:4" hidden="1" x14ac:dyDescent="0.3">
      <c r="C89" s="7" t="s">
        <v>69</v>
      </c>
      <c r="D89" s="35"/>
    </row>
    <row r="90" spans="3:4" hidden="1" x14ac:dyDescent="0.3">
      <c r="C90" s="7" t="s">
        <v>70</v>
      </c>
      <c r="D90" s="35"/>
    </row>
    <row r="91" spans="3:4" hidden="1" x14ac:dyDescent="0.3">
      <c r="C91" s="7" t="s">
        <v>71</v>
      </c>
      <c r="D91" s="35"/>
    </row>
    <row r="92" spans="3:4" hidden="1" x14ac:dyDescent="0.3">
      <c r="C92" s="7" t="s">
        <v>72</v>
      </c>
      <c r="D92" s="35"/>
    </row>
    <row r="93" spans="3:4" hidden="1" x14ac:dyDescent="0.3">
      <c r="C93" s="7" t="s">
        <v>73</v>
      </c>
      <c r="D93" s="35"/>
    </row>
    <row r="94" spans="3:4" hidden="1" x14ac:dyDescent="0.3">
      <c r="C94" s="7" t="s">
        <v>74</v>
      </c>
      <c r="D94" s="35"/>
    </row>
    <row r="95" spans="3:4" hidden="1" x14ac:dyDescent="0.3">
      <c r="C95" s="7" t="s">
        <v>75</v>
      </c>
      <c r="D95" s="35"/>
    </row>
    <row r="96" spans="3:4" hidden="1" x14ac:dyDescent="0.3">
      <c r="C96" s="7" t="s">
        <v>76</v>
      </c>
      <c r="D96" s="35"/>
    </row>
    <row r="97" spans="3:4" hidden="1" x14ac:dyDescent="0.3">
      <c r="C97" s="7" t="s">
        <v>77</v>
      </c>
      <c r="D97" s="35"/>
    </row>
    <row r="98" spans="3:4" hidden="1" x14ac:dyDescent="0.3">
      <c r="C98" s="7" t="s">
        <v>78</v>
      </c>
      <c r="D98" s="35"/>
    </row>
    <row r="99" spans="3:4" hidden="1" x14ac:dyDescent="0.3">
      <c r="C99" s="7" t="s">
        <v>79</v>
      </c>
      <c r="D99" s="35"/>
    </row>
    <row r="100" spans="3:4" hidden="1" x14ac:dyDescent="0.3">
      <c r="C100" s="7" t="s">
        <v>80</v>
      </c>
      <c r="D100" s="35"/>
    </row>
    <row r="101" spans="3:4" hidden="1" x14ac:dyDescent="0.3">
      <c r="C101" s="7" t="s">
        <v>81</v>
      </c>
      <c r="D101" s="35"/>
    </row>
    <row r="102" spans="3:4" hidden="1" x14ac:dyDescent="0.3">
      <c r="C102" s="7" t="s">
        <v>82</v>
      </c>
      <c r="D102" s="35"/>
    </row>
    <row r="103" spans="3:4" hidden="1" x14ac:dyDescent="0.3">
      <c r="C103" s="7" t="s">
        <v>83</v>
      </c>
      <c r="D103" s="35"/>
    </row>
    <row r="104" spans="3:4" hidden="1" x14ac:dyDescent="0.3">
      <c r="C104" s="7" t="s">
        <v>84</v>
      </c>
      <c r="D104" s="35"/>
    </row>
    <row r="105" spans="3:4" hidden="1" x14ac:dyDescent="0.3">
      <c r="C105" s="7" t="s">
        <v>85</v>
      </c>
      <c r="D105" s="35"/>
    </row>
    <row r="106" spans="3:4" hidden="1" x14ac:dyDescent="0.3">
      <c r="C106" s="7" t="s">
        <v>86</v>
      </c>
      <c r="D106" s="35"/>
    </row>
    <row r="107" spans="3:4" hidden="1" x14ac:dyDescent="0.3">
      <c r="C107" s="7" t="s">
        <v>87</v>
      </c>
      <c r="D107" s="35"/>
    </row>
    <row r="108" spans="3:4" hidden="1" x14ac:dyDescent="0.3">
      <c r="C108" s="7" t="s">
        <v>88</v>
      </c>
      <c r="D108" s="35"/>
    </row>
    <row r="109" spans="3:4" hidden="1" x14ac:dyDescent="0.3">
      <c r="C109" s="7" t="s">
        <v>89</v>
      </c>
      <c r="D109" s="35"/>
    </row>
    <row r="110" spans="3:4" hidden="1" x14ac:dyDescent="0.3">
      <c r="C110" s="7" t="s">
        <v>90</v>
      </c>
      <c r="D110" s="35"/>
    </row>
    <row r="111" spans="3:4" hidden="1" x14ac:dyDescent="0.3">
      <c r="C111" s="7" t="s">
        <v>91</v>
      </c>
      <c r="D111" s="35"/>
    </row>
    <row r="112" spans="3:4" hidden="1" x14ac:dyDescent="0.3">
      <c r="C112" s="7" t="s">
        <v>92</v>
      </c>
      <c r="D112" s="35"/>
    </row>
    <row r="113" spans="3:4" hidden="1" x14ac:dyDescent="0.3">
      <c r="C113" s="7" t="s">
        <v>93</v>
      </c>
      <c r="D113" s="35"/>
    </row>
    <row r="114" spans="3:4" hidden="1" x14ac:dyDescent="0.3">
      <c r="C114" s="7" t="s">
        <v>94</v>
      </c>
      <c r="D114" s="35"/>
    </row>
    <row r="115" spans="3:4" hidden="1" x14ac:dyDescent="0.3">
      <c r="C115" s="7" t="s">
        <v>95</v>
      </c>
      <c r="D115" s="35"/>
    </row>
    <row r="116" spans="3:4" hidden="1" x14ac:dyDescent="0.3">
      <c r="C116" s="7" t="s">
        <v>96</v>
      </c>
      <c r="D116" s="35"/>
    </row>
    <row r="117" spans="3:4" hidden="1" x14ac:dyDescent="0.3">
      <c r="C117" s="7" t="s">
        <v>97</v>
      </c>
      <c r="D117" s="35"/>
    </row>
    <row r="118" spans="3:4" hidden="1" x14ac:dyDescent="0.3">
      <c r="C118" s="7" t="s">
        <v>98</v>
      </c>
      <c r="D118" s="35"/>
    </row>
    <row r="119" spans="3:4" hidden="1" x14ac:dyDescent="0.3">
      <c r="C119" s="7" t="s">
        <v>99</v>
      </c>
      <c r="D119" s="35"/>
    </row>
    <row r="120" spans="3:4" hidden="1" x14ac:dyDescent="0.3">
      <c r="C120" s="7" t="s">
        <v>100</v>
      </c>
      <c r="D120" s="35"/>
    </row>
    <row r="121" spans="3:4" hidden="1" x14ac:dyDescent="0.3">
      <c r="C121" s="7" t="s">
        <v>101</v>
      </c>
      <c r="D121" s="35"/>
    </row>
    <row r="122" spans="3:4" hidden="1" x14ac:dyDescent="0.3">
      <c r="C122" s="7" t="s">
        <v>102</v>
      </c>
      <c r="D122" s="35"/>
    </row>
    <row r="123" spans="3:4" hidden="1" x14ac:dyDescent="0.3">
      <c r="C123" s="7" t="s">
        <v>103</v>
      </c>
      <c r="D123" s="35"/>
    </row>
    <row r="124" spans="3:4" hidden="1" x14ac:dyDescent="0.3">
      <c r="C124" s="7" t="s">
        <v>104</v>
      </c>
      <c r="D124" s="35"/>
    </row>
    <row r="125" spans="3:4" hidden="1" x14ac:dyDescent="0.3">
      <c r="C125" s="7" t="s">
        <v>105</v>
      </c>
      <c r="D125" s="35"/>
    </row>
    <row r="126" spans="3:4" hidden="1" x14ac:dyDescent="0.3">
      <c r="C126" s="7" t="s">
        <v>106</v>
      </c>
      <c r="D126" s="35"/>
    </row>
    <row r="127" spans="3:4" hidden="1" x14ac:dyDescent="0.3">
      <c r="C127" s="7" t="s">
        <v>107</v>
      </c>
      <c r="D127" s="35"/>
    </row>
    <row r="128" spans="3:4" hidden="1" x14ac:dyDescent="0.3">
      <c r="C128" s="7" t="s">
        <v>108</v>
      </c>
      <c r="D128" s="35"/>
    </row>
    <row r="129" spans="3:4" hidden="1" x14ac:dyDescent="0.3">
      <c r="C129" s="7" t="s">
        <v>109</v>
      </c>
      <c r="D129" s="35"/>
    </row>
    <row r="130" spans="3:4" hidden="1" x14ac:dyDescent="0.3">
      <c r="C130" s="7" t="s">
        <v>110</v>
      </c>
      <c r="D130" s="35"/>
    </row>
    <row r="131" spans="3:4" hidden="1" x14ac:dyDescent="0.3">
      <c r="C131" s="7" t="s">
        <v>111</v>
      </c>
      <c r="D131" s="35"/>
    </row>
    <row r="132" spans="3:4" hidden="1" x14ac:dyDescent="0.3">
      <c r="C132" s="7" t="s">
        <v>112</v>
      </c>
      <c r="D132" s="35"/>
    </row>
    <row r="133" spans="3:4" hidden="1" x14ac:dyDescent="0.3">
      <c r="C133" s="7" t="s">
        <v>113</v>
      </c>
      <c r="D133" s="35"/>
    </row>
    <row r="134" spans="3:4" hidden="1" x14ac:dyDescent="0.3">
      <c r="C134" s="7" t="s">
        <v>114</v>
      </c>
      <c r="D134" s="35"/>
    </row>
    <row r="135" spans="3:4" hidden="1" x14ac:dyDescent="0.3">
      <c r="C135" s="7" t="s">
        <v>115</v>
      </c>
      <c r="D135" s="35"/>
    </row>
    <row r="136" spans="3:4" hidden="1" x14ac:dyDescent="0.3">
      <c r="C136" s="7" t="s">
        <v>116</v>
      </c>
      <c r="D136" s="35"/>
    </row>
    <row r="137" spans="3:4" hidden="1" x14ac:dyDescent="0.3">
      <c r="C137" s="7" t="s">
        <v>117</v>
      </c>
      <c r="D137" s="35"/>
    </row>
    <row r="138" spans="3:4" hidden="1" x14ac:dyDescent="0.3">
      <c r="C138" s="7" t="s">
        <v>118</v>
      </c>
      <c r="D138" s="35"/>
    </row>
    <row r="139" spans="3:4" hidden="1" x14ac:dyDescent="0.3">
      <c r="C139" s="7" t="s">
        <v>119</v>
      </c>
      <c r="D139" s="35"/>
    </row>
    <row r="140" spans="3:4" hidden="1" x14ac:dyDescent="0.3">
      <c r="C140" s="7" t="s">
        <v>120</v>
      </c>
      <c r="D140" s="35"/>
    </row>
    <row r="141" spans="3:4" hidden="1" x14ac:dyDescent="0.3">
      <c r="C141" s="7" t="s">
        <v>121</v>
      </c>
      <c r="D141" s="35"/>
    </row>
    <row r="142" spans="3:4" hidden="1" x14ac:dyDescent="0.3">
      <c r="C142" s="7" t="s">
        <v>122</v>
      </c>
      <c r="D142" s="35"/>
    </row>
    <row r="143" spans="3:4" hidden="1" x14ac:dyDescent="0.3">
      <c r="C143" s="7" t="s">
        <v>123</v>
      </c>
      <c r="D143" s="35"/>
    </row>
    <row r="144" spans="3:4" hidden="1" x14ac:dyDescent="0.3">
      <c r="C144" s="7" t="s">
        <v>124</v>
      </c>
      <c r="D144" s="35"/>
    </row>
    <row r="145" spans="3:4" hidden="1" x14ac:dyDescent="0.3">
      <c r="C145" s="7" t="s">
        <v>125</v>
      </c>
      <c r="D145" s="35"/>
    </row>
    <row r="146" spans="3:4" hidden="1" x14ac:dyDescent="0.3">
      <c r="C146" s="7" t="s">
        <v>126</v>
      </c>
      <c r="D146" s="35"/>
    </row>
    <row r="147" spans="3:4" hidden="1" x14ac:dyDescent="0.3">
      <c r="C147" s="7" t="s">
        <v>127</v>
      </c>
      <c r="D147" s="35"/>
    </row>
    <row r="148" spans="3:4" hidden="1" x14ac:dyDescent="0.3">
      <c r="C148" s="7" t="s">
        <v>128</v>
      </c>
      <c r="D148" s="35"/>
    </row>
    <row r="149" spans="3:4" hidden="1" x14ac:dyDescent="0.3">
      <c r="C149" s="7" t="s">
        <v>129</v>
      </c>
      <c r="D149" s="35"/>
    </row>
    <row r="150" spans="3:4" hidden="1" x14ac:dyDescent="0.3">
      <c r="C150" s="7" t="s">
        <v>130</v>
      </c>
      <c r="D150" s="35"/>
    </row>
    <row r="151" spans="3:4" hidden="1" x14ac:dyDescent="0.3">
      <c r="C151" s="7" t="s">
        <v>131</v>
      </c>
      <c r="D151" s="35"/>
    </row>
    <row r="152" spans="3:4" hidden="1" x14ac:dyDescent="0.3">
      <c r="C152" s="7" t="s">
        <v>132</v>
      </c>
      <c r="D152" s="35"/>
    </row>
    <row r="153" spans="3:4" hidden="1" x14ac:dyDescent="0.3">
      <c r="C153" s="7" t="s">
        <v>133</v>
      </c>
      <c r="D153" s="35"/>
    </row>
    <row r="154" spans="3:4" hidden="1" x14ac:dyDescent="0.3">
      <c r="C154" s="7" t="s">
        <v>134</v>
      </c>
      <c r="D154" s="35"/>
    </row>
    <row r="155" spans="3:4" hidden="1" x14ac:dyDescent="0.3">
      <c r="C155" s="7" t="s">
        <v>135</v>
      </c>
      <c r="D155" s="35"/>
    </row>
    <row r="156" spans="3:4" hidden="1" x14ac:dyDescent="0.3">
      <c r="C156" s="7" t="s">
        <v>136</v>
      </c>
      <c r="D156" s="35"/>
    </row>
    <row r="157" spans="3:4" hidden="1" x14ac:dyDescent="0.3">
      <c r="C157" s="7" t="s">
        <v>137</v>
      </c>
      <c r="D157" s="35"/>
    </row>
    <row r="158" spans="3:4" hidden="1" x14ac:dyDescent="0.3">
      <c r="C158" s="7" t="s">
        <v>138</v>
      </c>
      <c r="D158" s="35"/>
    </row>
    <row r="159" spans="3:4" hidden="1" x14ac:dyDescent="0.3">
      <c r="C159" s="7" t="s">
        <v>139</v>
      </c>
      <c r="D159" s="35"/>
    </row>
    <row r="160" spans="3:4" hidden="1" x14ac:dyDescent="0.3">
      <c r="C160" s="7" t="s">
        <v>140</v>
      </c>
      <c r="D160" s="35"/>
    </row>
    <row r="161" spans="3:4" hidden="1" x14ac:dyDescent="0.3">
      <c r="C161" s="7" t="s">
        <v>141</v>
      </c>
      <c r="D161" s="35"/>
    </row>
    <row r="162" spans="3:4" hidden="1" x14ac:dyDescent="0.3">
      <c r="C162" s="7" t="s">
        <v>142</v>
      </c>
      <c r="D162" s="35"/>
    </row>
    <row r="163" spans="3:4" hidden="1" x14ac:dyDescent="0.3">
      <c r="C163" s="7" t="s">
        <v>143</v>
      </c>
      <c r="D163" s="35"/>
    </row>
    <row r="164" spans="3:4" hidden="1" x14ac:dyDescent="0.3">
      <c r="C164" s="7" t="s">
        <v>459</v>
      </c>
      <c r="D164" s="35"/>
    </row>
    <row r="165" spans="3:4" hidden="1" x14ac:dyDescent="0.3">
      <c r="C165" s="7" t="s">
        <v>144</v>
      </c>
      <c r="D165" s="35"/>
    </row>
    <row r="166" spans="3:4" hidden="1" x14ac:dyDescent="0.3">
      <c r="C166" s="7" t="s">
        <v>145</v>
      </c>
      <c r="D166" s="35"/>
    </row>
    <row r="167" spans="3:4" hidden="1" x14ac:dyDescent="0.3">
      <c r="C167" s="7" t="s">
        <v>146</v>
      </c>
      <c r="D167" s="35"/>
    </row>
    <row r="168" spans="3:4" hidden="1" x14ac:dyDescent="0.3">
      <c r="C168" s="7" t="s">
        <v>147</v>
      </c>
      <c r="D168" s="35"/>
    </row>
    <row r="169" spans="3:4" hidden="1" x14ac:dyDescent="0.3">
      <c r="C169" s="7" t="s">
        <v>148</v>
      </c>
      <c r="D169" s="35"/>
    </row>
    <row r="170" spans="3:4" hidden="1" x14ac:dyDescent="0.3">
      <c r="C170" s="7" t="s">
        <v>149</v>
      </c>
      <c r="D170" s="35"/>
    </row>
    <row r="171" spans="3:4" hidden="1" x14ac:dyDescent="0.3">
      <c r="C171" s="7" t="s">
        <v>150</v>
      </c>
      <c r="D171" s="35"/>
    </row>
    <row r="172" spans="3:4" hidden="1" x14ac:dyDescent="0.3">
      <c r="C172" s="7" t="s">
        <v>151</v>
      </c>
      <c r="D172" s="35"/>
    </row>
    <row r="173" spans="3:4" hidden="1" x14ac:dyDescent="0.3">
      <c r="C173" s="7" t="s">
        <v>152</v>
      </c>
      <c r="D173" s="35"/>
    </row>
    <row r="174" spans="3:4" hidden="1" x14ac:dyDescent="0.3">
      <c r="C174" s="7" t="s">
        <v>153</v>
      </c>
      <c r="D174" s="35"/>
    </row>
    <row r="175" spans="3:4" hidden="1" x14ac:dyDescent="0.3">
      <c r="C175" s="7" t="s">
        <v>154</v>
      </c>
      <c r="D175" s="35"/>
    </row>
    <row r="176" spans="3:4" hidden="1" x14ac:dyDescent="0.3">
      <c r="C176" s="7" t="s">
        <v>155</v>
      </c>
      <c r="D176" s="35"/>
    </row>
    <row r="177" spans="3:4" hidden="1" x14ac:dyDescent="0.3">
      <c r="C177" s="7" t="s">
        <v>156</v>
      </c>
      <c r="D177" s="35"/>
    </row>
    <row r="178" spans="3:4" hidden="1" x14ac:dyDescent="0.3">
      <c r="C178" s="7" t="s">
        <v>157</v>
      </c>
      <c r="D178" s="35"/>
    </row>
    <row r="179" spans="3:4" hidden="1" x14ac:dyDescent="0.3">
      <c r="C179" s="7" t="s">
        <v>158</v>
      </c>
      <c r="D179" s="35"/>
    </row>
    <row r="180" spans="3:4" hidden="1" x14ac:dyDescent="0.3">
      <c r="C180" s="7" t="s">
        <v>159</v>
      </c>
      <c r="D180" s="35"/>
    </row>
    <row r="181" spans="3:4" hidden="1" x14ac:dyDescent="0.3">
      <c r="C181" s="7" t="s">
        <v>160</v>
      </c>
      <c r="D181" s="35"/>
    </row>
    <row r="182" spans="3:4" hidden="1" x14ac:dyDescent="0.3">
      <c r="C182" s="7" t="s">
        <v>161</v>
      </c>
      <c r="D182" s="35"/>
    </row>
    <row r="183" spans="3:4" hidden="1" x14ac:dyDescent="0.3">
      <c r="C183" s="7" t="s">
        <v>162</v>
      </c>
      <c r="D183" s="35"/>
    </row>
    <row r="184" spans="3:4" hidden="1" x14ac:dyDescent="0.3">
      <c r="C184" s="7" t="s">
        <v>163</v>
      </c>
      <c r="D184" s="35"/>
    </row>
    <row r="185" spans="3:4" hidden="1" x14ac:dyDescent="0.3">
      <c r="C185" s="7" t="s">
        <v>164</v>
      </c>
      <c r="D185" s="35"/>
    </row>
    <row r="186" spans="3:4" hidden="1" x14ac:dyDescent="0.3">
      <c r="C186" s="7" t="s">
        <v>165</v>
      </c>
      <c r="D186" s="35"/>
    </row>
    <row r="187" spans="3:4" hidden="1" x14ac:dyDescent="0.3">
      <c r="C187" s="7" t="s">
        <v>166</v>
      </c>
      <c r="D187" s="35"/>
    </row>
    <row r="188" spans="3:4" hidden="1" x14ac:dyDescent="0.3">
      <c r="C188" s="7" t="s">
        <v>167</v>
      </c>
      <c r="D188" s="35"/>
    </row>
    <row r="189" spans="3:4" hidden="1" x14ac:dyDescent="0.3">
      <c r="C189" s="7" t="s">
        <v>460</v>
      </c>
      <c r="D189" s="35"/>
    </row>
    <row r="190" spans="3:4" hidden="1" x14ac:dyDescent="0.3">
      <c r="C190" s="7" t="s">
        <v>168</v>
      </c>
      <c r="D190" s="35"/>
    </row>
    <row r="191" spans="3:4" hidden="1" x14ac:dyDescent="0.3">
      <c r="C191" s="7" t="s">
        <v>169</v>
      </c>
      <c r="D191" s="35"/>
    </row>
    <row r="192" spans="3:4" hidden="1" x14ac:dyDescent="0.3">
      <c r="C192" s="7" t="s">
        <v>170</v>
      </c>
      <c r="D192" s="35"/>
    </row>
    <row r="193" spans="3:4" hidden="1" x14ac:dyDescent="0.3">
      <c r="C193" s="7" t="s">
        <v>171</v>
      </c>
      <c r="D193" s="35"/>
    </row>
    <row r="194" spans="3:4" hidden="1" x14ac:dyDescent="0.3">
      <c r="C194" s="7" t="s">
        <v>172</v>
      </c>
      <c r="D194" s="35"/>
    </row>
    <row r="195" spans="3:4" hidden="1" x14ac:dyDescent="0.3">
      <c r="C195" s="7" t="s">
        <v>173</v>
      </c>
      <c r="D195" s="35"/>
    </row>
    <row r="196" spans="3:4" hidden="1" x14ac:dyDescent="0.3">
      <c r="C196" s="7" t="s">
        <v>174</v>
      </c>
      <c r="D196" s="35"/>
    </row>
    <row r="197" spans="3:4" hidden="1" x14ac:dyDescent="0.3">
      <c r="C197" s="7" t="s">
        <v>175</v>
      </c>
      <c r="D197" s="35"/>
    </row>
    <row r="198" spans="3:4" hidden="1" x14ac:dyDescent="0.3">
      <c r="C198" s="7" t="s">
        <v>176</v>
      </c>
      <c r="D198" s="35"/>
    </row>
    <row r="199" spans="3:4" hidden="1" x14ac:dyDescent="0.3">
      <c r="C199" s="7" t="s">
        <v>177</v>
      </c>
      <c r="D199" s="35"/>
    </row>
    <row r="200" spans="3:4" hidden="1" x14ac:dyDescent="0.3">
      <c r="C200" s="7" t="s">
        <v>178</v>
      </c>
      <c r="D200" s="35"/>
    </row>
    <row r="201" spans="3:4" hidden="1" x14ac:dyDescent="0.3">
      <c r="C201" s="7" t="s">
        <v>179</v>
      </c>
      <c r="D201" s="35"/>
    </row>
    <row r="202" spans="3:4" hidden="1" x14ac:dyDescent="0.3">
      <c r="C202" s="7" t="s">
        <v>180</v>
      </c>
      <c r="D202" s="35"/>
    </row>
    <row r="203" spans="3:4" hidden="1" x14ac:dyDescent="0.3">
      <c r="C203" s="7" t="s">
        <v>181</v>
      </c>
      <c r="D203" s="35"/>
    </row>
    <row r="204" spans="3:4" hidden="1" x14ac:dyDescent="0.3">
      <c r="C204" s="7" t="s">
        <v>182</v>
      </c>
      <c r="D204" s="35"/>
    </row>
    <row r="205" spans="3:4" hidden="1" x14ac:dyDescent="0.3">
      <c r="C205" s="7" t="s">
        <v>183</v>
      </c>
      <c r="D205" s="35"/>
    </row>
    <row r="206" spans="3:4" hidden="1" x14ac:dyDescent="0.3">
      <c r="C206" s="7" t="s">
        <v>184</v>
      </c>
      <c r="D206" s="35"/>
    </row>
    <row r="207" spans="3:4" hidden="1" x14ac:dyDescent="0.3">
      <c r="C207" s="7" t="s">
        <v>185</v>
      </c>
      <c r="D207" s="35"/>
    </row>
    <row r="208" spans="3:4" hidden="1" x14ac:dyDescent="0.3">
      <c r="C208" s="7" t="s">
        <v>186</v>
      </c>
      <c r="D208" s="35"/>
    </row>
    <row r="209" spans="3:4" hidden="1" x14ac:dyDescent="0.3">
      <c r="C209" s="7" t="s">
        <v>187</v>
      </c>
      <c r="D209" s="35"/>
    </row>
    <row r="210" spans="3:4" hidden="1" x14ac:dyDescent="0.3">
      <c r="C210" s="7" t="s">
        <v>188</v>
      </c>
      <c r="D210" s="35"/>
    </row>
    <row r="211" spans="3:4" hidden="1" x14ac:dyDescent="0.3">
      <c r="C211" s="7" t="s">
        <v>189</v>
      </c>
      <c r="D211" s="35"/>
    </row>
    <row r="212" spans="3:4" hidden="1" x14ac:dyDescent="0.3">
      <c r="C212" s="7" t="s">
        <v>190</v>
      </c>
      <c r="D212" s="35"/>
    </row>
    <row r="213" spans="3:4" hidden="1" x14ac:dyDescent="0.3">
      <c r="C213" s="7" t="s">
        <v>191</v>
      </c>
      <c r="D213" s="35"/>
    </row>
    <row r="214" spans="3:4" hidden="1" x14ac:dyDescent="0.3">
      <c r="C214" s="7" t="s">
        <v>192</v>
      </c>
      <c r="D214" s="35"/>
    </row>
    <row r="215" spans="3:4" hidden="1" x14ac:dyDescent="0.3">
      <c r="C215" s="7" t="s">
        <v>193</v>
      </c>
      <c r="D215" s="35"/>
    </row>
    <row r="216" spans="3:4" hidden="1" x14ac:dyDescent="0.3">
      <c r="C216" s="7" t="s">
        <v>194</v>
      </c>
      <c r="D216" s="35"/>
    </row>
    <row r="217" spans="3:4" hidden="1" x14ac:dyDescent="0.3">
      <c r="C217" s="7" t="s">
        <v>195</v>
      </c>
      <c r="D217" s="35"/>
    </row>
    <row r="218" spans="3:4" hidden="1" x14ac:dyDescent="0.3">
      <c r="C218" s="7" t="s">
        <v>196</v>
      </c>
      <c r="D218" s="35"/>
    </row>
    <row r="219" spans="3:4" hidden="1" x14ac:dyDescent="0.3">
      <c r="C219" s="7" t="s">
        <v>197</v>
      </c>
      <c r="D219" s="35"/>
    </row>
    <row r="220" spans="3:4" hidden="1" x14ac:dyDescent="0.3">
      <c r="C220" s="7" t="s">
        <v>198</v>
      </c>
      <c r="D220" s="35"/>
    </row>
    <row r="221" spans="3:4" hidden="1" x14ac:dyDescent="0.3">
      <c r="C221" s="7" t="s">
        <v>199</v>
      </c>
      <c r="D221" s="35"/>
    </row>
    <row r="222" spans="3:4" hidden="1" x14ac:dyDescent="0.3">
      <c r="C222" s="7" t="s">
        <v>200</v>
      </c>
      <c r="D222" s="35"/>
    </row>
    <row r="223" spans="3:4" hidden="1" x14ac:dyDescent="0.3">
      <c r="C223" s="7" t="s">
        <v>201</v>
      </c>
      <c r="D223" s="35"/>
    </row>
    <row r="224" spans="3:4" hidden="1" x14ac:dyDescent="0.3">
      <c r="C224" s="7" t="s">
        <v>202</v>
      </c>
      <c r="D224" s="35"/>
    </row>
    <row r="225" spans="3:4" hidden="1" x14ac:dyDescent="0.3">
      <c r="C225" s="7" t="s">
        <v>203</v>
      </c>
      <c r="D225" s="35"/>
    </row>
    <row r="226" spans="3:4" hidden="1" x14ac:dyDescent="0.3">
      <c r="C226" s="7" t="s">
        <v>204</v>
      </c>
      <c r="D226" s="35"/>
    </row>
    <row r="227" spans="3:4" hidden="1" x14ac:dyDescent="0.3">
      <c r="C227" s="7" t="s">
        <v>205</v>
      </c>
      <c r="D227" s="35"/>
    </row>
    <row r="228" spans="3:4" hidden="1" x14ac:dyDescent="0.3">
      <c r="C228" s="7" t="s">
        <v>206</v>
      </c>
      <c r="D228" s="35"/>
    </row>
    <row r="229" spans="3:4" hidden="1" x14ac:dyDescent="0.3">
      <c r="C229" s="7" t="s">
        <v>207</v>
      </c>
      <c r="D229" s="35"/>
    </row>
    <row r="230" spans="3:4" hidden="1" x14ac:dyDescent="0.3">
      <c r="C230" s="7" t="s">
        <v>208</v>
      </c>
      <c r="D230" s="35"/>
    </row>
    <row r="231" spans="3:4" hidden="1" x14ac:dyDescent="0.3">
      <c r="C231" s="7" t="s">
        <v>209</v>
      </c>
      <c r="D231" s="35"/>
    </row>
    <row r="232" spans="3:4" hidden="1" x14ac:dyDescent="0.3">
      <c r="C232" s="7" t="s">
        <v>210</v>
      </c>
      <c r="D232" s="35"/>
    </row>
    <row r="233" spans="3:4" hidden="1" x14ac:dyDescent="0.3">
      <c r="C233" s="7" t="s">
        <v>211</v>
      </c>
      <c r="D233" s="35"/>
    </row>
    <row r="234" spans="3:4" hidden="1" x14ac:dyDescent="0.3">
      <c r="C234" s="7" t="s">
        <v>212</v>
      </c>
      <c r="D234" s="35"/>
    </row>
    <row r="235" spans="3:4" hidden="1" x14ac:dyDescent="0.3">
      <c r="C235" s="7" t="s">
        <v>213</v>
      </c>
      <c r="D235" s="35"/>
    </row>
    <row r="236" spans="3:4" hidden="1" x14ac:dyDescent="0.3">
      <c r="C236" s="7" t="s">
        <v>214</v>
      </c>
      <c r="D236" s="35"/>
    </row>
    <row r="237" spans="3:4" hidden="1" x14ac:dyDescent="0.3">
      <c r="C237" s="7" t="s">
        <v>215</v>
      </c>
      <c r="D237" s="35"/>
    </row>
    <row r="238" spans="3:4" hidden="1" x14ac:dyDescent="0.3">
      <c r="C238" s="7" t="s">
        <v>216</v>
      </c>
      <c r="D238" s="35"/>
    </row>
    <row r="239" spans="3:4" hidden="1" x14ac:dyDescent="0.3">
      <c r="C239" s="7" t="s">
        <v>217</v>
      </c>
      <c r="D239" s="35"/>
    </row>
    <row r="240" spans="3:4" hidden="1" x14ac:dyDescent="0.3">
      <c r="C240" s="7" t="s">
        <v>218</v>
      </c>
      <c r="D240" s="35"/>
    </row>
    <row r="241" spans="3:4" hidden="1" x14ac:dyDescent="0.3">
      <c r="C241" s="7" t="s">
        <v>219</v>
      </c>
      <c r="D241" s="35"/>
    </row>
    <row r="242" spans="3:4" hidden="1" x14ac:dyDescent="0.3">
      <c r="C242" s="7" t="s">
        <v>220</v>
      </c>
      <c r="D242" s="35"/>
    </row>
    <row r="243" spans="3:4" hidden="1" x14ac:dyDescent="0.3">
      <c r="C243" s="7" t="s">
        <v>221</v>
      </c>
      <c r="D243" s="35"/>
    </row>
    <row r="244" spans="3:4" hidden="1" x14ac:dyDescent="0.3">
      <c r="C244" s="7" t="s">
        <v>222</v>
      </c>
      <c r="D244" s="35"/>
    </row>
    <row r="245" spans="3:4" hidden="1" x14ac:dyDescent="0.3">
      <c r="C245" s="7" t="s">
        <v>223</v>
      </c>
      <c r="D245" s="35"/>
    </row>
    <row r="246" spans="3:4" hidden="1" x14ac:dyDescent="0.3">
      <c r="C246" s="7" t="s">
        <v>224</v>
      </c>
      <c r="D246" s="35"/>
    </row>
    <row r="247" spans="3:4" hidden="1" x14ac:dyDescent="0.3">
      <c r="C247" s="7" t="s">
        <v>225</v>
      </c>
      <c r="D247" s="35"/>
    </row>
    <row r="248" spans="3:4" hidden="1" x14ac:dyDescent="0.3">
      <c r="C248" s="7" t="s">
        <v>226</v>
      </c>
      <c r="D248" s="35"/>
    </row>
    <row r="249" spans="3:4" hidden="1" x14ac:dyDescent="0.3">
      <c r="C249" s="7" t="s">
        <v>227</v>
      </c>
      <c r="D249" s="35"/>
    </row>
    <row r="250" spans="3:4" hidden="1" x14ac:dyDescent="0.3">
      <c r="C250" s="7" t="s">
        <v>228</v>
      </c>
      <c r="D250" s="35"/>
    </row>
    <row r="251" spans="3:4" hidden="1" x14ac:dyDescent="0.3">
      <c r="C251" s="7" t="s">
        <v>229</v>
      </c>
      <c r="D251" s="35"/>
    </row>
    <row r="252" spans="3:4" hidden="1" x14ac:dyDescent="0.3">
      <c r="C252" s="7" t="s">
        <v>230</v>
      </c>
      <c r="D252" s="35"/>
    </row>
    <row r="253" spans="3:4" hidden="1" x14ac:dyDescent="0.3">
      <c r="C253" s="7" t="s">
        <v>231</v>
      </c>
      <c r="D253" s="35"/>
    </row>
    <row r="254" spans="3:4" hidden="1" x14ac:dyDescent="0.3">
      <c r="C254" s="7" t="s">
        <v>232</v>
      </c>
      <c r="D254" s="35"/>
    </row>
    <row r="255" spans="3:4" hidden="1" x14ac:dyDescent="0.3">
      <c r="C255" s="7" t="s">
        <v>233</v>
      </c>
      <c r="D255" s="35"/>
    </row>
    <row r="256" spans="3:4" hidden="1" x14ac:dyDescent="0.3">
      <c r="C256" s="7" t="s">
        <v>234</v>
      </c>
      <c r="D256" s="35"/>
    </row>
    <row r="257" spans="3:4" hidden="1" x14ac:dyDescent="0.3">
      <c r="C257" s="7" t="s">
        <v>235</v>
      </c>
      <c r="D257" s="35"/>
    </row>
    <row r="258" spans="3:4" hidden="1" x14ac:dyDescent="0.3">
      <c r="C258" s="7" t="s">
        <v>236</v>
      </c>
      <c r="D258" s="35"/>
    </row>
    <row r="259" spans="3:4" hidden="1" x14ac:dyDescent="0.3">
      <c r="C259" s="7" t="s">
        <v>237</v>
      </c>
      <c r="D259" s="35"/>
    </row>
    <row r="260" spans="3:4" hidden="1" x14ac:dyDescent="0.3">
      <c r="C260" s="7" t="s">
        <v>238</v>
      </c>
      <c r="D260" s="35"/>
    </row>
    <row r="261" spans="3:4" hidden="1" x14ac:dyDescent="0.3">
      <c r="C261" s="7" t="s">
        <v>239</v>
      </c>
      <c r="D261" s="35"/>
    </row>
    <row r="262" spans="3:4" hidden="1" x14ac:dyDescent="0.3">
      <c r="C262" s="7" t="s">
        <v>240</v>
      </c>
      <c r="D262" s="35"/>
    </row>
    <row r="263" spans="3:4" hidden="1" x14ac:dyDescent="0.3">
      <c r="C263" s="7" t="s">
        <v>241</v>
      </c>
      <c r="D263" s="35"/>
    </row>
    <row r="264" spans="3:4" hidden="1" x14ac:dyDescent="0.3">
      <c r="C264" s="7" t="s">
        <v>242</v>
      </c>
      <c r="D264" s="35"/>
    </row>
    <row r="265" spans="3:4" hidden="1" x14ac:dyDescent="0.3">
      <c r="C265" s="7" t="s">
        <v>243</v>
      </c>
      <c r="D265" s="35"/>
    </row>
    <row r="266" spans="3:4" hidden="1" x14ac:dyDescent="0.3">
      <c r="C266" s="7" t="s">
        <v>244</v>
      </c>
      <c r="D266" s="35"/>
    </row>
    <row r="267" spans="3:4" hidden="1" x14ac:dyDescent="0.3">
      <c r="C267" s="7" t="s">
        <v>245</v>
      </c>
      <c r="D267" s="35"/>
    </row>
    <row r="268" spans="3:4" hidden="1" x14ac:dyDescent="0.3">
      <c r="C268" s="7" t="s">
        <v>246</v>
      </c>
      <c r="D268" s="35"/>
    </row>
    <row r="269" spans="3:4" hidden="1" x14ac:dyDescent="0.3">
      <c r="C269" s="7" t="s">
        <v>247</v>
      </c>
      <c r="D269" s="35"/>
    </row>
    <row r="270" spans="3:4" hidden="1" x14ac:dyDescent="0.3">
      <c r="C270" s="7" t="s">
        <v>248</v>
      </c>
      <c r="D270" s="35"/>
    </row>
    <row r="271" spans="3:4" hidden="1" x14ac:dyDescent="0.3">
      <c r="C271" s="7" t="s">
        <v>249</v>
      </c>
      <c r="D271" s="35"/>
    </row>
    <row r="272" spans="3:4" hidden="1" x14ac:dyDescent="0.3">
      <c r="C272" s="7" t="s">
        <v>250</v>
      </c>
      <c r="D272" s="35"/>
    </row>
    <row r="273" spans="3:4" hidden="1" x14ac:dyDescent="0.3">
      <c r="C273" s="7" t="s">
        <v>251</v>
      </c>
      <c r="D273" s="35"/>
    </row>
    <row r="274" spans="3:4" hidden="1" x14ac:dyDescent="0.3">
      <c r="C274" s="7" t="s">
        <v>252</v>
      </c>
      <c r="D274" s="35"/>
    </row>
    <row r="275" spans="3:4" hidden="1" x14ac:dyDescent="0.3">
      <c r="C275" s="7" t="s">
        <v>253</v>
      </c>
      <c r="D275" s="35"/>
    </row>
    <row r="276" spans="3:4" hidden="1" x14ac:dyDescent="0.3">
      <c r="C276" s="7" t="s">
        <v>254</v>
      </c>
      <c r="D276" s="35"/>
    </row>
    <row r="277" spans="3:4" hidden="1" x14ac:dyDescent="0.3">
      <c r="C277" s="7" t="s">
        <v>255</v>
      </c>
      <c r="D277" s="35"/>
    </row>
    <row r="278" spans="3:4" hidden="1" x14ac:dyDescent="0.3">
      <c r="C278" s="7" t="s">
        <v>256</v>
      </c>
      <c r="D278" s="35"/>
    </row>
    <row r="279" spans="3:4" hidden="1" x14ac:dyDescent="0.3">
      <c r="C279" s="7" t="s">
        <v>257</v>
      </c>
      <c r="D279" s="35"/>
    </row>
    <row r="280" spans="3:4" hidden="1" x14ac:dyDescent="0.3">
      <c r="C280" s="7" t="s">
        <v>258</v>
      </c>
      <c r="D280" s="35"/>
    </row>
    <row r="281" spans="3:4" hidden="1" x14ac:dyDescent="0.3">
      <c r="C281" s="7" t="s">
        <v>259</v>
      </c>
      <c r="D281" s="35"/>
    </row>
    <row r="282" spans="3:4" hidden="1" x14ac:dyDescent="0.3">
      <c r="C282" s="7" t="s">
        <v>260</v>
      </c>
      <c r="D282" s="35"/>
    </row>
    <row r="283" spans="3:4" hidden="1" x14ac:dyDescent="0.3">
      <c r="C283" s="7" t="s">
        <v>261</v>
      </c>
      <c r="D283" s="35"/>
    </row>
    <row r="284" spans="3:4" hidden="1" x14ac:dyDescent="0.3">
      <c r="C284" s="7" t="s">
        <v>262</v>
      </c>
      <c r="D284" s="35"/>
    </row>
    <row r="285" spans="3:4" hidden="1" x14ac:dyDescent="0.3">
      <c r="C285" s="7" t="s">
        <v>263</v>
      </c>
      <c r="D285" s="35"/>
    </row>
    <row r="286" spans="3:4" hidden="1" x14ac:dyDescent="0.3">
      <c r="C286" s="7" t="s">
        <v>264</v>
      </c>
      <c r="D286" s="35"/>
    </row>
    <row r="287" spans="3:4" hidden="1" x14ac:dyDescent="0.3">
      <c r="C287" s="7" t="s">
        <v>265</v>
      </c>
      <c r="D287" s="35"/>
    </row>
    <row r="288" spans="3:4" hidden="1" x14ac:dyDescent="0.3">
      <c r="C288" s="7" t="s">
        <v>266</v>
      </c>
      <c r="D288" s="35"/>
    </row>
    <row r="289" spans="3:4" hidden="1" x14ac:dyDescent="0.3">
      <c r="C289" s="7" t="s">
        <v>267</v>
      </c>
      <c r="D289" s="35"/>
    </row>
    <row r="290" spans="3:4" hidden="1" x14ac:dyDescent="0.3">
      <c r="C290" s="7" t="s">
        <v>268</v>
      </c>
      <c r="D290" s="35"/>
    </row>
    <row r="291" spans="3:4" hidden="1" x14ac:dyDescent="0.3">
      <c r="C291" s="7" t="s">
        <v>269</v>
      </c>
      <c r="D291" s="35"/>
    </row>
    <row r="292" spans="3:4" hidden="1" x14ac:dyDescent="0.3">
      <c r="C292" s="7" t="s">
        <v>270</v>
      </c>
      <c r="D292" s="35"/>
    </row>
    <row r="293" spans="3:4" hidden="1" x14ac:dyDescent="0.3">
      <c r="C293" s="7" t="s">
        <v>271</v>
      </c>
      <c r="D293" s="35"/>
    </row>
    <row r="294" spans="3:4" hidden="1" x14ac:dyDescent="0.3">
      <c r="C294" s="7" t="s">
        <v>272</v>
      </c>
      <c r="D294" s="35"/>
    </row>
    <row r="295" spans="3:4" hidden="1" x14ac:dyDescent="0.3">
      <c r="C295" s="7" t="s">
        <v>273</v>
      </c>
      <c r="D295" s="35"/>
    </row>
    <row r="296" spans="3:4" hidden="1" x14ac:dyDescent="0.3">
      <c r="C296" s="7" t="s">
        <v>274</v>
      </c>
      <c r="D296" s="35"/>
    </row>
    <row r="297" spans="3:4" hidden="1" x14ac:dyDescent="0.3">
      <c r="C297" s="7" t="s">
        <v>275</v>
      </c>
      <c r="D297" s="35"/>
    </row>
    <row r="298" spans="3:4" hidden="1" x14ac:dyDescent="0.3">
      <c r="C298" s="7" t="s">
        <v>276</v>
      </c>
      <c r="D298" s="35"/>
    </row>
    <row r="299" spans="3:4" hidden="1" x14ac:dyDescent="0.3">
      <c r="C299" s="7" t="s">
        <v>277</v>
      </c>
      <c r="D299" s="35"/>
    </row>
    <row r="300" spans="3:4" hidden="1" x14ac:dyDescent="0.3">
      <c r="C300" s="7" t="s">
        <v>278</v>
      </c>
      <c r="D300" s="35"/>
    </row>
    <row r="301" spans="3:4" hidden="1" x14ac:dyDescent="0.3">
      <c r="C301" s="7" t="s">
        <v>279</v>
      </c>
      <c r="D301" s="35"/>
    </row>
    <row r="302" spans="3:4" hidden="1" x14ac:dyDescent="0.3">
      <c r="C302" s="7" t="s">
        <v>280</v>
      </c>
      <c r="D302" s="35"/>
    </row>
    <row r="303" spans="3:4" hidden="1" x14ac:dyDescent="0.3">
      <c r="C303" s="7" t="s">
        <v>281</v>
      </c>
      <c r="D303" s="35"/>
    </row>
    <row r="304" spans="3:4" hidden="1" x14ac:dyDescent="0.3">
      <c r="C304" s="7" t="s">
        <v>282</v>
      </c>
      <c r="D304" s="35"/>
    </row>
    <row r="305" spans="3:4" hidden="1" x14ac:dyDescent="0.3">
      <c r="C305" s="7" t="s">
        <v>283</v>
      </c>
      <c r="D305" s="35"/>
    </row>
    <row r="306" spans="3:4" hidden="1" x14ac:dyDescent="0.3">
      <c r="C306" s="7" t="s">
        <v>284</v>
      </c>
      <c r="D306" s="35"/>
    </row>
    <row r="307" spans="3:4" hidden="1" x14ac:dyDescent="0.3">
      <c r="C307" s="7" t="s">
        <v>285</v>
      </c>
      <c r="D307" s="35"/>
    </row>
    <row r="308" spans="3:4" hidden="1" x14ac:dyDescent="0.3">
      <c r="C308" s="7" t="s">
        <v>286</v>
      </c>
      <c r="D308" s="35"/>
    </row>
    <row r="309" spans="3:4" hidden="1" x14ac:dyDescent="0.3">
      <c r="C309" s="7" t="s">
        <v>287</v>
      </c>
      <c r="D309" s="35"/>
    </row>
    <row r="310" spans="3:4" hidden="1" x14ac:dyDescent="0.3">
      <c r="C310" s="7" t="s">
        <v>288</v>
      </c>
      <c r="D310" s="35"/>
    </row>
    <row r="311" spans="3:4" hidden="1" x14ac:dyDescent="0.3">
      <c r="C311" s="7" t="s">
        <v>289</v>
      </c>
      <c r="D311" s="35"/>
    </row>
    <row r="312" spans="3:4" hidden="1" x14ac:dyDescent="0.3">
      <c r="C312" s="7" t="s">
        <v>290</v>
      </c>
      <c r="D312" s="35"/>
    </row>
    <row r="313" spans="3:4" hidden="1" x14ac:dyDescent="0.3">
      <c r="C313" s="7" t="s">
        <v>291</v>
      </c>
      <c r="D313" s="35"/>
    </row>
    <row r="314" spans="3:4" hidden="1" x14ac:dyDescent="0.3">
      <c r="C314" s="7" t="s">
        <v>292</v>
      </c>
      <c r="D314" s="35"/>
    </row>
    <row r="315" spans="3:4" hidden="1" x14ac:dyDescent="0.3">
      <c r="C315" s="7" t="s">
        <v>293</v>
      </c>
      <c r="D315" s="35"/>
    </row>
    <row r="316" spans="3:4" hidden="1" x14ac:dyDescent="0.3">
      <c r="C316" s="7" t="s">
        <v>294</v>
      </c>
      <c r="D316" s="35"/>
    </row>
    <row r="317" spans="3:4" hidden="1" x14ac:dyDescent="0.3">
      <c r="C317" s="7" t="s">
        <v>295</v>
      </c>
      <c r="D317" s="35"/>
    </row>
    <row r="318" spans="3:4" hidden="1" x14ac:dyDescent="0.3">
      <c r="C318" s="7" t="s">
        <v>296</v>
      </c>
      <c r="D318" s="35"/>
    </row>
    <row r="319" spans="3:4" hidden="1" x14ac:dyDescent="0.3">
      <c r="C319" s="7" t="s">
        <v>297</v>
      </c>
      <c r="D319" s="35"/>
    </row>
    <row r="320" spans="3:4" hidden="1" x14ac:dyDescent="0.3">
      <c r="C320" s="7" t="s">
        <v>298</v>
      </c>
      <c r="D320" s="35"/>
    </row>
    <row r="321" spans="3:4" hidden="1" x14ac:dyDescent="0.3">
      <c r="C321" s="7" t="s">
        <v>299</v>
      </c>
      <c r="D321" s="35"/>
    </row>
    <row r="322" spans="3:4" hidden="1" x14ac:dyDescent="0.3">
      <c r="C322" s="7" t="s">
        <v>300</v>
      </c>
      <c r="D322" s="35"/>
    </row>
    <row r="323" spans="3:4" hidden="1" x14ac:dyDescent="0.3">
      <c r="C323" s="7" t="s">
        <v>301</v>
      </c>
      <c r="D323" s="35"/>
    </row>
    <row r="324" spans="3:4" hidden="1" x14ac:dyDescent="0.3">
      <c r="C324" s="7" t="s">
        <v>302</v>
      </c>
      <c r="D324" s="35"/>
    </row>
    <row r="325" spans="3:4" hidden="1" x14ac:dyDescent="0.3">
      <c r="C325" s="7" t="s">
        <v>303</v>
      </c>
      <c r="D325" s="35"/>
    </row>
    <row r="326" spans="3:4" hidden="1" x14ac:dyDescent="0.3">
      <c r="C326" s="7" t="s">
        <v>304</v>
      </c>
      <c r="D326" s="35"/>
    </row>
    <row r="327" spans="3:4" hidden="1" x14ac:dyDescent="0.3">
      <c r="C327" s="7" t="s">
        <v>305</v>
      </c>
      <c r="D327" s="35"/>
    </row>
    <row r="328" spans="3:4" hidden="1" x14ac:dyDescent="0.3">
      <c r="C328" s="7" t="s">
        <v>306</v>
      </c>
      <c r="D328" s="35"/>
    </row>
    <row r="329" spans="3:4" hidden="1" x14ac:dyDescent="0.3">
      <c r="C329" s="7" t="s">
        <v>307</v>
      </c>
      <c r="D329" s="35"/>
    </row>
    <row r="330" spans="3:4" hidden="1" x14ac:dyDescent="0.3">
      <c r="C330" s="7" t="s">
        <v>308</v>
      </c>
      <c r="D330" s="35"/>
    </row>
    <row r="331" spans="3:4" hidden="1" x14ac:dyDescent="0.3">
      <c r="C331" s="7" t="s">
        <v>309</v>
      </c>
      <c r="D331" s="35"/>
    </row>
    <row r="332" spans="3:4" hidden="1" x14ac:dyDescent="0.3">
      <c r="C332" s="7" t="s">
        <v>310</v>
      </c>
      <c r="D332" s="35"/>
    </row>
    <row r="333" spans="3:4" hidden="1" x14ac:dyDescent="0.3">
      <c r="C333" s="7" t="s">
        <v>311</v>
      </c>
      <c r="D333" s="35"/>
    </row>
    <row r="334" spans="3:4" hidden="1" x14ac:dyDescent="0.3">
      <c r="C334" s="7" t="s">
        <v>312</v>
      </c>
      <c r="D334" s="35"/>
    </row>
    <row r="335" spans="3:4" hidden="1" x14ac:dyDescent="0.3">
      <c r="C335" s="7" t="s">
        <v>313</v>
      </c>
      <c r="D335" s="35"/>
    </row>
    <row r="336" spans="3:4" hidden="1" x14ac:dyDescent="0.3">
      <c r="C336" s="7" t="s">
        <v>314</v>
      </c>
      <c r="D336" s="35"/>
    </row>
    <row r="337" spans="3:4" hidden="1" x14ac:dyDescent="0.3">
      <c r="C337" s="7" t="s">
        <v>315</v>
      </c>
      <c r="D337" s="35"/>
    </row>
    <row r="338" spans="3:4" hidden="1" x14ac:dyDescent="0.3">
      <c r="C338" s="7" t="s">
        <v>316</v>
      </c>
      <c r="D338" s="35"/>
    </row>
    <row r="339" spans="3:4" hidden="1" x14ac:dyDescent="0.3">
      <c r="C339" s="7" t="s">
        <v>317</v>
      </c>
      <c r="D339" s="35"/>
    </row>
    <row r="340" spans="3:4" hidden="1" x14ac:dyDescent="0.3">
      <c r="C340" s="7" t="s">
        <v>318</v>
      </c>
      <c r="D340" s="35"/>
    </row>
    <row r="341" spans="3:4" hidden="1" x14ac:dyDescent="0.3">
      <c r="C341" s="7" t="s">
        <v>319</v>
      </c>
      <c r="D341" s="35"/>
    </row>
    <row r="342" spans="3:4" hidden="1" x14ac:dyDescent="0.3">
      <c r="C342" s="7" t="s">
        <v>320</v>
      </c>
      <c r="D342" s="35"/>
    </row>
    <row r="343" spans="3:4" hidden="1" x14ac:dyDescent="0.3">
      <c r="C343" s="7" t="s">
        <v>321</v>
      </c>
      <c r="D343" s="35"/>
    </row>
    <row r="344" spans="3:4" hidden="1" x14ac:dyDescent="0.3">
      <c r="C344" s="7" t="s">
        <v>322</v>
      </c>
      <c r="D344" s="35"/>
    </row>
    <row r="345" spans="3:4" hidden="1" x14ac:dyDescent="0.3">
      <c r="C345" s="7" t="s">
        <v>323</v>
      </c>
      <c r="D345" s="35"/>
    </row>
    <row r="346" spans="3:4" hidden="1" x14ac:dyDescent="0.3">
      <c r="C346" s="7" t="s">
        <v>324</v>
      </c>
      <c r="D346" s="35"/>
    </row>
    <row r="347" spans="3:4" hidden="1" x14ac:dyDescent="0.3">
      <c r="C347" s="7" t="s">
        <v>325</v>
      </c>
      <c r="D347" s="35"/>
    </row>
    <row r="348" spans="3:4" hidden="1" x14ac:dyDescent="0.3">
      <c r="C348" s="7" t="s">
        <v>326</v>
      </c>
      <c r="D348" s="35"/>
    </row>
    <row r="349" spans="3:4" hidden="1" x14ac:dyDescent="0.3">
      <c r="C349" s="7" t="s">
        <v>327</v>
      </c>
      <c r="D349" s="35"/>
    </row>
    <row r="350" spans="3:4" hidden="1" x14ac:dyDescent="0.3">
      <c r="C350" s="7" t="s">
        <v>328</v>
      </c>
      <c r="D350" s="35"/>
    </row>
    <row r="351" spans="3:4" hidden="1" x14ac:dyDescent="0.3">
      <c r="C351" s="7" t="s">
        <v>329</v>
      </c>
      <c r="D351" s="35"/>
    </row>
    <row r="352" spans="3:4" hidden="1" x14ac:dyDescent="0.3">
      <c r="C352" s="7" t="s">
        <v>330</v>
      </c>
      <c r="D352" s="35"/>
    </row>
    <row r="353" spans="3:4" hidden="1" x14ac:dyDescent="0.3">
      <c r="C353" s="7" t="s">
        <v>331</v>
      </c>
      <c r="D353" s="35"/>
    </row>
    <row r="354" spans="3:4" hidden="1" x14ac:dyDescent="0.3">
      <c r="C354" s="7" t="s">
        <v>332</v>
      </c>
      <c r="D354" s="35"/>
    </row>
    <row r="355" spans="3:4" hidden="1" x14ac:dyDescent="0.3">
      <c r="C355" s="7" t="s">
        <v>333</v>
      </c>
      <c r="D355" s="35"/>
    </row>
    <row r="356" spans="3:4" hidden="1" x14ac:dyDescent="0.3">
      <c r="C356" s="7" t="s">
        <v>334</v>
      </c>
      <c r="D356" s="35"/>
    </row>
    <row r="357" spans="3:4" hidden="1" x14ac:dyDescent="0.3">
      <c r="C357" s="69" t="s">
        <v>414</v>
      </c>
      <c r="D357" s="35"/>
    </row>
    <row r="358" spans="3:4" hidden="1" x14ac:dyDescent="0.3">
      <c r="C358" s="70" t="s">
        <v>350</v>
      </c>
      <c r="D358" s="35"/>
    </row>
    <row r="359" spans="3:4" hidden="1" x14ac:dyDescent="0.3">
      <c r="C359" s="70" t="s">
        <v>344</v>
      </c>
      <c r="D359" s="35"/>
    </row>
    <row r="360" spans="3:4" hidden="1" x14ac:dyDescent="0.3">
      <c r="C360" s="70" t="s">
        <v>370</v>
      </c>
      <c r="D360" s="35"/>
    </row>
    <row r="361" spans="3:4" hidden="1" x14ac:dyDescent="0.3">
      <c r="C361" s="70" t="s">
        <v>366</v>
      </c>
      <c r="D361" s="35"/>
    </row>
    <row r="362" spans="3:4" hidden="1" x14ac:dyDescent="0.3">
      <c r="C362" s="70" t="s">
        <v>363</v>
      </c>
      <c r="D362" s="35"/>
    </row>
    <row r="363" spans="3:4" hidden="1" x14ac:dyDescent="0.3">
      <c r="C363" s="70" t="s">
        <v>358</v>
      </c>
      <c r="D363" s="35"/>
    </row>
    <row r="364" spans="3:4" hidden="1" x14ac:dyDescent="0.3">
      <c r="C364" s="70" t="s">
        <v>355</v>
      </c>
      <c r="D364" s="35"/>
    </row>
    <row r="365" spans="3:4" hidden="1" x14ac:dyDescent="0.3">
      <c r="C365" s="70" t="s">
        <v>351</v>
      </c>
      <c r="D365" s="35"/>
    </row>
    <row r="366" spans="3:4" hidden="1" x14ac:dyDescent="0.3">
      <c r="C366" s="70" t="s">
        <v>356</v>
      </c>
      <c r="D366" s="35"/>
    </row>
    <row r="367" spans="3:4" hidden="1" x14ac:dyDescent="0.3">
      <c r="C367" s="70" t="s">
        <v>346</v>
      </c>
      <c r="D367" s="35"/>
    </row>
    <row r="368" spans="3:4" hidden="1" x14ac:dyDescent="0.3">
      <c r="C368" s="70" t="s">
        <v>352</v>
      </c>
      <c r="D368" s="35"/>
    </row>
    <row r="369" spans="3:4" hidden="1" x14ac:dyDescent="0.3">
      <c r="C369" s="70" t="s">
        <v>353</v>
      </c>
      <c r="D369" s="35"/>
    </row>
    <row r="370" spans="3:4" hidden="1" x14ac:dyDescent="0.3">
      <c r="C370" s="70" t="s">
        <v>365</v>
      </c>
      <c r="D370" s="35"/>
    </row>
    <row r="371" spans="3:4" hidden="1" x14ac:dyDescent="0.3">
      <c r="C371" s="70" t="s">
        <v>349</v>
      </c>
      <c r="D371" s="35"/>
    </row>
    <row r="372" spans="3:4" hidden="1" x14ac:dyDescent="0.3">
      <c r="C372" s="70" t="s">
        <v>368</v>
      </c>
      <c r="D372" s="35"/>
    </row>
    <row r="373" spans="3:4" hidden="1" x14ac:dyDescent="0.3">
      <c r="C373" s="70" t="s">
        <v>369</v>
      </c>
      <c r="D373" s="35"/>
    </row>
    <row r="374" spans="3:4" hidden="1" x14ac:dyDescent="0.3">
      <c r="C374" s="70" t="s">
        <v>359</v>
      </c>
      <c r="D374" s="35"/>
    </row>
    <row r="375" spans="3:4" hidden="1" x14ac:dyDescent="0.3">
      <c r="C375" s="70" t="s">
        <v>357</v>
      </c>
      <c r="D375" s="35"/>
    </row>
    <row r="376" spans="3:4" hidden="1" x14ac:dyDescent="0.3">
      <c r="C376" s="70" t="s">
        <v>362</v>
      </c>
      <c r="D376" s="35"/>
    </row>
    <row r="377" spans="3:4" hidden="1" x14ac:dyDescent="0.3">
      <c r="C377" s="70" t="s">
        <v>345</v>
      </c>
      <c r="D377" s="35"/>
    </row>
    <row r="378" spans="3:4" hidden="1" x14ac:dyDescent="0.3">
      <c r="C378" s="70" t="s">
        <v>364</v>
      </c>
      <c r="D378" s="35"/>
    </row>
    <row r="379" spans="3:4" hidden="1" x14ac:dyDescent="0.3">
      <c r="C379" s="70" t="s">
        <v>361</v>
      </c>
      <c r="D379" s="35"/>
    </row>
    <row r="380" spans="3:4" hidden="1" x14ac:dyDescent="0.3">
      <c r="C380" s="70" t="s">
        <v>367</v>
      </c>
      <c r="D380" s="35"/>
    </row>
    <row r="381" spans="3:4" hidden="1" x14ac:dyDescent="0.3">
      <c r="C381" s="70" t="s">
        <v>360</v>
      </c>
      <c r="D381" s="35"/>
    </row>
    <row r="382" spans="3:4" hidden="1" x14ac:dyDescent="0.3">
      <c r="C382" s="70" t="s">
        <v>347</v>
      </c>
      <c r="D382" s="35"/>
    </row>
    <row r="383" spans="3:4" hidden="1" x14ac:dyDescent="0.3">
      <c r="C383" s="70" t="s">
        <v>348</v>
      </c>
      <c r="D383" s="35"/>
    </row>
    <row r="384" spans="3:4" hidden="1" x14ac:dyDescent="0.3">
      <c r="C384" s="70" t="s">
        <v>354</v>
      </c>
      <c r="D384" s="35"/>
    </row>
    <row r="385" spans="8:8" hidden="1" x14ac:dyDescent="0.3"/>
    <row r="386" spans="8:8" x14ac:dyDescent="0.3">
      <c r="H386" s="197"/>
    </row>
    <row r="387" spans="8:8" x14ac:dyDescent="0.3">
      <c r="H387" s="197"/>
    </row>
    <row r="388" spans="8:8" x14ac:dyDescent="0.3">
      <c r="H388" s="197"/>
    </row>
    <row r="389" spans="8:8" x14ac:dyDescent="0.3">
      <c r="H389" s="197"/>
    </row>
    <row r="390" spans="8:8" x14ac:dyDescent="0.3">
      <c r="H390" s="197"/>
    </row>
    <row r="391" spans="8:8" x14ac:dyDescent="0.3">
      <c r="H391" s="197"/>
    </row>
    <row r="392" spans="8:8" x14ac:dyDescent="0.3">
      <c r="H392" s="197"/>
    </row>
    <row r="393" spans="8:8" x14ac:dyDescent="0.3">
      <c r="H393" s="197"/>
    </row>
    <row r="509" ht="12.75" customHeight="1" x14ac:dyDescent="0.3"/>
    <row r="510" ht="12.75" customHeight="1" x14ac:dyDescent="0.3"/>
    <row r="513" spans="2:9" ht="15.5" x14ac:dyDescent="0.35">
      <c r="B513" s="114"/>
      <c r="C513" s="114"/>
      <c r="D513" s="114"/>
      <c r="E513" s="114"/>
      <c r="F513" s="114"/>
      <c r="G513" s="114"/>
      <c r="H513" s="114"/>
      <c r="I513" s="66"/>
    </row>
    <row r="514" spans="2:9" ht="15" customHeight="1" x14ac:dyDescent="0.35">
      <c r="B514" s="115"/>
      <c r="C514" s="115"/>
      <c r="D514" s="115"/>
      <c r="E514" s="115"/>
      <c r="F514" s="115"/>
      <c r="G514" s="115"/>
    </row>
    <row r="515" spans="2:9" ht="21.75" customHeight="1" x14ac:dyDescent="0.3"/>
    <row r="516" spans="2:9" ht="36.75" customHeight="1" x14ac:dyDescent="0.3"/>
  </sheetData>
  <sheetProtection password="C536" sheet="1" objects="1" scenarios="1" selectLockedCells="1"/>
  <mergeCells count="18">
    <mergeCell ref="B2:E2"/>
    <mergeCell ref="D7:G7"/>
    <mergeCell ref="B15:C15"/>
    <mergeCell ref="B13:C13"/>
    <mergeCell ref="B14:C14"/>
    <mergeCell ref="D6:G6"/>
    <mergeCell ref="B17:C17"/>
    <mergeCell ref="M4:N4"/>
    <mergeCell ref="B24:O24"/>
    <mergeCell ref="D4:G4"/>
    <mergeCell ref="D5:G5"/>
    <mergeCell ref="B4:C4"/>
    <mergeCell ref="B26:O26"/>
    <mergeCell ref="B25:O25"/>
    <mergeCell ref="N18:P19"/>
    <mergeCell ref="B22:O22"/>
    <mergeCell ref="D19:L19"/>
    <mergeCell ref="B23:O23"/>
  </mergeCells>
  <phoneticPr fontId="3" type="noConversion"/>
  <dataValidations xWindow="55" yWindow="185" count="3">
    <dataValidation type="whole" operator="greaterThan" allowBlank="1" showInputMessage="1" showErrorMessage="1" error="Please enter a numerical value only, less than or equal to total net additions. " sqref="E17">
      <formula1>-1000000</formula1>
    </dataValidation>
    <dataValidation type="whole" operator="greaterThan" allowBlank="1" showInputMessage="1" showErrorMessage="1" sqref="D15:K15">
      <formula1>-1000000</formula1>
    </dataValidation>
    <dataValidation type="list" allowBlank="1" showErrorMessage="1" sqref="B4:C4">
      <formula1>$C$30:$C$384</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Q401"/>
  <sheetViews>
    <sheetView showRowColHeaders="0" zoomScale="85" zoomScaleNormal="85" workbookViewId="0">
      <selection activeCell="B6" sqref="B6"/>
    </sheetView>
  </sheetViews>
  <sheetFormatPr defaultColWidth="9.1796875" defaultRowHeight="13" x14ac:dyDescent="0.3"/>
  <cols>
    <col min="1" max="1" width="4.1796875" style="27" customWidth="1"/>
    <col min="2" max="2" width="25.7265625" style="27" customWidth="1"/>
    <col min="3" max="3" width="29.81640625" style="27" customWidth="1"/>
    <col min="4" max="12" width="13" style="27" customWidth="1"/>
    <col min="13" max="13" width="8.26953125" style="27" customWidth="1"/>
    <col min="14" max="14" width="20.54296875" style="27" customWidth="1"/>
    <col min="15" max="15" width="19.26953125" style="27" customWidth="1"/>
    <col min="16" max="16" width="20.81640625" style="27" customWidth="1"/>
    <col min="17" max="17" width="15.54296875" style="27" customWidth="1"/>
    <col min="18" max="18" width="37.1796875" style="27" customWidth="1"/>
    <col min="19" max="19" width="24" style="27" customWidth="1"/>
    <col min="20" max="21" width="9.26953125" style="27" bestFit="1" customWidth="1"/>
    <col min="22" max="16384" width="9.1796875" style="27"/>
  </cols>
  <sheetData>
    <row r="2" spans="2:17" ht="33" customHeight="1" x14ac:dyDescent="0.8">
      <c r="B2" s="258" t="s">
        <v>417</v>
      </c>
      <c r="C2" s="258"/>
      <c r="D2" s="258"/>
      <c r="E2" s="258"/>
      <c r="F2" s="103"/>
    </row>
    <row r="3" spans="2:17" ht="16.5" customHeight="1" x14ac:dyDescent="1">
      <c r="B3" s="28"/>
      <c r="C3" s="29"/>
      <c r="D3" s="30"/>
      <c r="E3" s="30"/>
      <c r="F3" s="30"/>
    </row>
    <row r="4" spans="2:17" ht="37.5" customHeight="1" x14ac:dyDescent="0.6">
      <c r="B4" s="285" t="s">
        <v>416</v>
      </c>
      <c r="C4" s="285"/>
      <c r="D4" s="261" t="s">
        <v>492</v>
      </c>
      <c r="E4" s="261"/>
      <c r="F4" s="261"/>
      <c r="G4" s="261"/>
      <c r="H4" s="34" t="str">
        <f>VLOOKUP($B$4,Data!$D$3:$I$359,2,0)</f>
        <v>-</v>
      </c>
      <c r="M4" s="277"/>
      <c r="N4" s="277"/>
    </row>
    <row r="5" spans="2:17" ht="19.5" customHeight="1" x14ac:dyDescent="0.5">
      <c r="C5" s="51"/>
      <c r="D5" s="261" t="s">
        <v>493</v>
      </c>
      <c r="E5" s="261"/>
      <c r="F5" s="261"/>
      <c r="G5" s="261"/>
      <c r="H5" s="34" t="str">
        <f>VLOOKUP($B$4,Data!$D$3:$BG$359,4,0)</f>
        <v>-</v>
      </c>
      <c r="M5" s="35"/>
      <c r="N5" s="35"/>
    </row>
    <row r="6" spans="2:17" ht="21" customHeight="1" x14ac:dyDescent="0.6">
      <c r="B6" s="212" t="s">
        <v>339</v>
      </c>
      <c r="C6" s="198"/>
      <c r="D6" s="259" t="s">
        <v>494</v>
      </c>
      <c r="E6" s="259"/>
      <c r="F6" s="259"/>
      <c r="G6" s="259"/>
      <c r="H6" s="34" t="str">
        <f>VLOOKUP($B$4,Data!$D$3:$I$359,6,0)</f>
        <v>-</v>
      </c>
      <c r="M6" s="37"/>
      <c r="N6" s="38"/>
      <c r="O6" s="41"/>
      <c r="P6" s="39"/>
    </row>
    <row r="7" spans="2:17" ht="18.75" customHeight="1" x14ac:dyDescent="0.35">
      <c r="D7" s="261" t="s">
        <v>495</v>
      </c>
      <c r="E7" s="261"/>
      <c r="F7" s="261"/>
      <c r="G7" s="261"/>
      <c r="H7" s="34" t="str">
        <f>VLOOKUP($B$4,Data!$D$3:$I$359,3,0)</f>
        <v>-</v>
      </c>
      <c r="I7" s="40"/>
      <c r="J7" s="40"/>
      <c r="K7" s="40"/>
      <c r="O7" s="41"/>
      <c r="P7" s="41"/>
    </row>
    <row r="8" spans="2:17" ht="25.5" customHeight="1" x14ac:dyDescent="0.6">
      <c r="J8" s="42"/>
      <c r="K8" s="42"/>
      <c r="N8" s="35"/>
      <c r="O8" s="43"/>
      <c r="P8" s="44"/>
      <c r="Q8" s="45"/>
    </row>
    <row r="9" spans="2:17" ht="33.75" customHeight="1" x14ac:dyDescent="0.65">
      <c r="C9" s="146" t="s">
        <v>1</v>
      </c>
      <c r="D9" s="146" t="s">
        <v>2</v>
      </c>
      <c r="E9" s="146" t="s">
        <v>3</v>
      </c>
      <c r="F9" s="146" t="s">
        <v>4</v>
      </c>
      <c r="G9" s="146" t="s">
        <v>5</v>
      </c>
      <c r="H9" s="146" t="s">
        <v>6</v>
      </c>
      <c r="I9" s="146" t="s">
        <v>7</v>
      </c>
      <c r="J9" s="146" t="s">
        <v>8</v>
      </c>
      <c r="K9" s="146" t="s">
        <v>9</v>
      </c>
      <c r="L9" s="146" t="s">
        <v>335</v>
      </c>
      <c r="N9" s="46"/>
      <c r="O9" s="47" t="s">
        <v>371</v>
      </c>
      <c r="P9" s="71"/>
      <c r="Q9" s="49"/>
    </row>
    <row r="10" spans="2:17" ht="36.75" customHeight="1" x14ac:dyDescent="0.5">
      <c r="C10" s="240" t="s">
        <v>844</v>
      </c>
      <c r="D10" s="153">
        <f>VLOOKUP($B$4,Data!$D$4:$AB$359,18,0)</f>
        <v>0</v>
      </c>
      <c r="E10" s="153">
        <f>VLOOKUP($B$4,Data!$D$4:$AB$359,19,0)</f>
        <v>0</v>
      </c>
      <c r="F10" s="153">
        <f>VLOOKUP($B$4,Data!$D$4:$AB$359,20,0)</f>
        <v>0</v>
      </c>
      <c r="G10" s="153">
        <f>VLOOKUP($B$4,Data!$D$4:$AB$359,21,0)</f>
        <v>0</v>
      </c>
      <c r="H10" s="153">
        <f>VLOOKUP($B$4,Data!$D$4:$AB$359,22,0)</f>
        <v>0</v>
      </c>
      <c r="I10" s="153">
        <f>VLOOKUP($B$4,Data!$D$4:$AB$359,23,0)</f>
        <v>0</v>
      </c>
      <c r="J10" s="153">
        <f>VLOOKUP($B$4,Data!$D$4:$AB$359,24,0)</f>
        <v>0</v>
      </c>
      <c r="K10" s="153">
        <f>VLOOKUP($B$4,Data!$D$4:$AB$359,25,0)</f>
        <v>0</v>
      </c>
      <c r="L10" s="156" t="str">
        <f>H4</f>
        <v>-</v>
      </c>
      <c r="N10" s="50" t="s">
        <v>413</v>
      </c>
      <c r="O10" s="51"/>
      <c r="P10" s="50" t="s">
        <v>412</v>
      </c>
      <c r="Q10" s="35"/>
    </row>
    <row r="11" spans="2:17" ht="52.5" customHeight="1" x14ac:dyDescent="0.6">
      <c r="C11" s="240" t="s">
        <v>497</v>
      </c>
      <c r="D11" s="165">
        <f>Data!CU10</f>
        <v>989.05333333333328</v>
      </c>
      <c r="E11" s="165">
        <f>Data!CV10</f>
        <v>1153.8955555555556</v>
      </c>
      <c r="F11" s="165">
        <f>Data!CW10</f>
        <v>1318.7377777777776</v>
      </c>
      <c r="G11" s="165">
        <f>Data!CX10</f>
        <v>1483.58</v>
      </c>
      <c r="H11" s="165">
        <f>Data!CY10</f>
        <v>1813.2644444444445</v>
      </c>
      <c r="I11" s="165">
        <f>Data!CZ10</f>
        <v>2142.9488888888886</v>
      </c>
      <c r="J11" s="165">
        <f>Data!DA10</f>
        <v>2472.6333333333332</v>
      </c>
      <c r="K11" s="165">
        <f>Data!DB10</f>
        <v>2967.16</v>
      </c>
      <c r="L11" s="155"/>
      <c r="N11" s="53">
        <f>N13*N23</f>
        <v>0</v>
      </c>
      <c r="P11" s="72">
        <f>P13*P23</f>
        <v>0</v>
      </c>
      <c r="Q11" s="35"/>
    </row>
    <row r="12" spans="2:17" ht="42.75" customHeight="1" x14ac:dyDescent="0.6">
      <c r="C12" s="147" t="s">
        <v>467</v>
      </c>
      <c r="G12" s="165"/>
      <c r="L12" s="165">
        <v>350</v>
      </c>
      <c r="N12" s="214"/>
      <c r="P12" s="213"/>
      <c r="Q12" s="35"/>
    </row>
    <row r="13" spans="2:17" ht="20.25" customHeight="1" x14ac:dyDescent="0.6">
      <c r="B13" s="54"/>
      <c r="C13" s="55"/>
      <c r="D13" s="207"/>
      <c r="E13" s="207"/>
      <c r="F13" s="207"/>
      <c r="G13" s="207"/>
      <c r="H13" s="207"/>
      <c r="I13" s="207"/>
      <c r="J13" s="207"/>
      <c r="K13" s="207"/>
      <c r="L13" s="31"/>
      <c r="N13" s="222">
        <f>IF(O22&gt;0,O22,0)+((D18+D22)*$L$12)</f>
        <v>0</v>
      </c>
      <c r="O13" s="223"/>
      <c r="P13" s="224">
        <f>IF(O22&gt;0,O22,0)+((D18+D22)*$L$12)</f>
        <v>0</v>
      </c>
      <c r="Q13" s="215"/>
    </row>
    <row r="14" spans="2:17" ht="26.25" customHeight="1" thickBot="1" x14ac:dyDescent="0.6">
      <c r="B14" s="291" t="s">
        <v>342</v>
      </c>
      <c r="C14" s="292"/>
      <c r="D14" s="62"/>
      <c r="E14" s="52"/>
      <c r="F14" s="52"/>
      <c r="G14" s="52"/>
      <c r="H14" s="52"/>
      <c r="I14" s="52"/>
      <c r="J14" s="52"/>
      <c r="K14" s="52"/>
      <c r="L14" s="31"/>
      <c r="N14" s="215"/>
      <c r="O14" s="215"/>
      <c r="P14" s="215"/>
      <c r="Q14" s="215"/>
    </row>
    <row r="15" spans="2:17" ht="41.25" customHeight="1" thickBot="1" x14ac:dyDescent="0.7">
      <c r="B15" s="273"/>
      <c r="C15" s="273"/>
      <c r="D15" s="11">
        <v>0</v>
      </c>
      <c r="E15" s="11">
        <v>0</v>
      </c>
      <c r="F15" s="11">
        <v>0</v>
      </c>
      <c r="G15" s="11">
        <v>0</v>
      </c>
      <c r="H15" s="11">
        <v>0</v>
      </c>
      <c r="I15" s="11">
        <v>0</v>
      </c>
      <c r="J15" s="11">
        <v>0</v>
      </c>
      <c r="K15" s="11">
        <v>0</v>
      </c>
      <c r="L15" s="61">
        <f>SUM(D15:K15)</f>
        <v>0</v>
      </c>
      <c r="N15" s="46"/>
      <c r="O15" s="47" t="s">
        <v>411</v>
      </c>
      <c r="P15" s="73"/>
      <c r="Q15" s="56"/>
    </row>
    <row r="16" spans="2:17" ht="2.25" customHeight="1" x14ac:dyDescent="0.45">
      <c r="B16" s="58"/>
      <c r="C16" s="55"/>
      <c r="D16" s="32"/>
      <c r="E16" s="32"/>
      <c r="F16" s="32"/>
      <c r="G16" s="32">
        <v>0</v>
      </c>
      <c r="H16" s="32"/>
      <c r="I16" s="32"/>
      <c r="J16" s="32"/>
      <c r="K16" s="32"/>
      <c r="L16" s="31"/>
      <c r="N16" s="74"/>
      <c r="O16" s="35"/>
      <c r="P16" s="41"/>
      <c r="Q16" s="35"/>
    </row>
    <row r="17" spans="2:17" ht="9" customHeight="1" thickBot="1" x14ac:dyDescent="0.5">
      <c r="B17" s="75"/>
      <c r="C17" s="58"/>
      <c r="D17" s="28"/>
      <c r="E17" s="28"/>
      <c r="F17" s="28"/>
      <c r="G17" s="28"/>
      <c r="H17" s="28"/>
      <c r="I17" s="28"/>
      <c r="J17" s="28"/>
      <c r="K17" s="28"/>
      <c r="L17" s="31"/>
      <c r="O17" s="76"/>
      <c r="P17" s="35"/>
      <c r="Q17" s="35"/>
    </row>
    <row r="18" spans="2:17" ht="40.5" customHeight="1" thickBot="1" x14ac:dyDescent="0.6">
      <c r="B18" s="286" t="s">
        <v>839</v>
      </c>
      <c r="C18" s="287"/>
      <c r="D18" s="11">
        <v>0</v>
      </c>
      <c r="E18" s="62"/>
      <c r="F18" s="62"/>
      <c r="G18" s="62"/>
      <c r="H18" s="62"/>
      <c r="I18" s="62"/>
      <c r="J18" s="62"/>
      <c r="K18" s="62"/>
      <c r="L18" s="36">
        <f>D18</f>
        <v>0</v>
      </c>
      <c r="N18" s="50" t="s">
        <v>413</v>
      </c>
      <c r="O18" s="77"/>
      <c r="P18" s="50" t="s">
        <v>412</v>
      </c>
      <c r="Q18" s="77"/>
    </row>
    <row r="19" spans="2:17" ht="11.25" customHeight="1" thickBot="1" x14ac:dyDescent="0.6">
      <c r="B19" s="78"/>
      <c r="C19" s="58"/>
      <c r="D19" s="28"/>
      <c r="E19" s="28"/>
      <c r="F19" s="28"/>
      <c r="G19" s="28"/>
      <c r="H19" s="28"/>
      <c r="I19" s="28"/>
      <c r="J19" s="28"/>
      <c r="K19" s="28"/>
      <c r="L19" s="31"/>
      <c r="N19" s="77"/>
      <c r="O19" s="77"/>
      <c r="P19" s="77"/>
      <c r="Q19" s="77"/>
    </row>
    <row r="20" spans="2:17" ht="41.25" customHeight="1" thickBot="1" x14ac:dyDescent="0.65">
      <c r="B20" s="288" t="s">
        <v>838</v>
      </c>
      <c r="C20" s="287"/>
      <c r="D20" s="11">
        <v>0</v>
      </c>
      <c r="E20" s="11">
        <v>0</v>
      </c>
      <c r="F20" s="11">
        <v>0</v>
      </c>
      <c r="G20" s="11">
        <v>0</v>
      </c>
      <c r="H20" s="11">
        <v>0</v>
      </c>
      <c r="I20" s="11">
        <v>0</v>
      </c>
      <c r="J20" s="11">
        <v>0</v>
      </c>
      <c r="K20" s="11">
        <v>0</v>
      </c>
      <c r="L20" s="36">
        <f>SUM(D20:K20)</f>
        <v>0</v>
      </c>
      <c r="N20" s="79">
        <f>N11*6</f>
        <v>0</v>
      </c>
      <c r="O20" s="77"/>
      <c r="P20" s="79">
        <f>P11*6</f>
        <v>0</v>
      </c>
      <c r="Q20" s="77"/>
    </row>
    <row r="21" spans="2:17" ht="11.25" customHeight="1" thickBot="1" x14ac:dyDescent="0.5">
      <c r="B21" s="58"/>
      <c r="C21" s="58"/>
      <c r="D21" s="28"/>
      <c r="E21" s="28"/>
      <c r="F21" s="28"/>
      <c r="G21" s="28"/>
      <c r="H21" s="28"/>
      <c r="I21" s="28"/>
      <c r="J21" s="28"/>
      <c r="K21" s="28"/>
      <c r="L21" s="31"/>
      <c r="N21" s="74"/>
      <c r="O21" s="35"/>
      <c r="P21" s="35"/>
      <c r="Q21" s="35"/>
    </row>
    <row r="22" spans="2:17" ht="41.25" customHeight="1" thickBot="1" x14ac:dyDescent="0.65">
      <c r="B22" s="289" t="s">
        <v>462</v>
      </c>
      <c r="C22" s="290"/>
      <c r="D22" s="11">
        <v>0</v>
      </c>
      <c r="E22" s="62"/>
      <c r="F22" s="62"/>
      <c r="G22" s="62"/>
      <c r="H22" s="62"/>
      <c r="I22" s="62"/>
      <c r="J22" s="62"/>
      <c r="K22" s="62"/>
      <c r="L22" s="36">
        <f>D22</f>
        <v>0</v>
      </c>
      <c r="M22" s="168"/>
      <c r="N22" s="217"/>
      <c r="O22" s="218">
        <f>((((D11*D15)+(E11*E15)+(F11*F15)+(G11*G15)+(H11*H15)+(I11*I15)+(J11*J15)+(K11*K15)+(D20*D11)+(E20*E11)+(F20*F11)+(G20*G11)+(H20*H11)+(I20*I11)+(J20*J11)+(K20*K11)+(D22*(D11)))))</f>
        <v>0</v>
      </c>
      <c r="P22" s="219"/>
      <c r="Q22" s="35"/>
    </row>
    <row r="23" spans="2:17" ht="27" customHeight="1" x14ac:dyDescent="0.6">
      <c r="B23" s="81"/>
      <c r="C23" s="82"/>
      <c r="D23" s="83"/>
      <c r="E23" s="83"/>
      <c r="F23" s="83"/>
      <c r="G23" s="83"/>
      <c r="H23" s="83"/>
      <c r="I23" s="83"/>
      <c r="J23" s="83"/>
      <c r="K23" s="83"/>
      <c r="L23" s="84"/>
      <c r="M23" s="169"/>
      <c r="N23" s="220">
        <f>(VLOOKUP($B$4,Data!$D$4:$BM$359,61,0))</f>
        <v>0</v>
      </c>
      <c r="O23" s="218">
        <f>SUMPRODUCT(D11:K11,D15:K15)+SUMPRODUCT(D11:K11,D20:K20)</f>
        <v>0</v>
      </c>
      <c r="P23" s="220">
        <f>(VLOOKUP($B$4,Data!$D$4:$BM$359,62,0))</f>
        <v>0</v>
      </c>
      <c r="Q23" s="216"/>
    </row>
    <row r="24" spans="2:17" ht="18.75" customHeight="1" x14ac:dyDescent="0.55000000000000004">
      <c r="B24" s="35"/>
      <c r="C24" s="82"/>
      <c r="D24" s="85"/>
      <c r="E24" s="83"/>
      <c r="F24" s="83"/>
      <c r="G24" s="83"/>
      <c r="H24" s="83"/>
      <c r="I24" s="83"/>
      <c r="J24" s="83"/>
      <c r="K24" s="83"/>
      <c r="L24" s="84"/>
      <c r="M24" s="169"/>
      <c r="N24" s="221"/>
      <c r="O24" s="221"/>
      <c r="P24" s="221"/>
      <c r="Q24" s="216"/>
    </row>
    <row r="25" spans="2:17" ht="18.5" x14ac:dyDescent="0.45">
      <c r="B25" s="64" t="s">
        <v>337</v>
      </c>
    </row>
    <row r="26" spans="2:17" ht="36" customHeight="1" x14ac:dyDescent="0.35">
      <c r="B26" s="264" t="s">
        <v>482</v>
      </c>
      <c r="C26" s="265"/>
      <c r="D26" s="265"/>
      <c r="E26" s="265"/>
      <c r="F26" s="265"/>
      <c r="G26" s="265"/>
      <c r="H26" s="265"/>
      <c r="I26" s="265"/>
      <c r="J26" s="265"/>
      <c r="K26" s="265"/>
      <c r="L26" s="265"/>
      <c r="M26" s="265"/>
      <c r="N26" s="265"/>
      <c r="O26" s="265"/>
      <c r="Q26" s="65"/>
    </row>
    <row r="27" spans="2:17" ht="15.5" x14ac:dyDescent="0.35">
      <c r="B27" s="269" t="s">
        <v>828</v>
      </c>
      <c r="C27" s="270"/>
      <c r="D27" s="270"/>
      <c r="E27" s="270"/>
      <c r="F27" s="270"/>
      <c r="G27" s="270"/>
      <c r="H27" s="270"/>
      <c r="I27" s="270"/>
      <c r="J27" s="270"/>
      <c r="K27" s="270"/>
      <c r="L27" s="270"/>
      <c r="M27" s="270"/>
      <c r="N27" s="270"/>
      <c r="O27" s="270"/>
    </row>
    <row r="28" spans="2:17" ht="20.25" customHeight="1" x14ac:dyDescent="0.35">
      <c r="B28" s="264" t="s">
        <v>841</v>
      </c>
      <c r="C28" s="271"/>
      <c r="D28" s="271"/>
      <c r="E28" s="271"/>
      <c r="F28" s="271"/>
      <c r="G28" s="271"/>
      <c r="H28" s="271"/>
      <c r="I28" s="271"/>
      <c r="J28" s="271"/>
      <c r="K28" s="271"/>
      <c r="L28" s="271"/>
      <c r="M28" s="271"/>
      <c r="N28" s="271"/>
      <c r="O28" s="271"/>
    </row>
    <row r="29" spans="2:17" ht="36" customHeight="1" x14ac:dyDescent="0.35">
      <c r="B29" s="264" t="s">
        <v>840</v>
      </c>
      <c r="C29" s="264"/>
      <c r="D29" s="264"/>
      <c r="E29" s="264"/>
      <c r="F29" s="264"/>
      <c r="G29" s="264"/>
      <c r="H29" s="264"/>
      <c r="I29" s="264"/>
      <c r="J29" s="264"/>
      <c r="K29" s="264"/>
      <c r="L29" s="264"/>
      <c r="M29" s="264"/>
      <c r="N29" s="264"/>
      <c r="O29" s="264"/>
    </row>
    <row r="30" spans="2:17" ht="24.75" customHeight="1" x14ac:dyDescent="0.6">
      <c r="B30" s="264" t="s">
        <v>843</v>
      </c>
      <c r="C30" s="265"/>
      <c r="D30" s="265"/>
      <c r="E30" s="265"/>
      <c r="F30" s="265"/>
      <c r="G30" s="265"/>
      <c r="H30" s="265"/>
      <c r="I30" s="265"/>
      <c r="J30" s="265"/>
      <c r="K30" s="265"/>
      <c r="L30" s="265"/>
      <c r="M30" s="265"/>
      <c r="N30" s="265"/>
      <c r="O30" s="265"/>
      <c r="P30" s="80"/>
      <c r="Q30" s="35"/>
    </row>
    <row r="31" spans="2:17" ht="15.75" customHeight="1" x14ac:dyDescent="0.35">
      <c r="B31" s="265" t="s">
        <v>831</v>
      </c>
      <c r="C31" s="265"/>
      <c r="D31" s="265"/>
      <c r="E31" s="265"/>
      <c r="F31" s="265"/>
      <c r="G31" s="265"/>
      <c r="H31" s="265"/>
      <c r="I31" s="265"/>
      <c r="J31" s="265"/>
      <c r="K31" s="265"/>
      <c r="L31" s="265"/>
      <c r="M31" s="265"/>
      <c r="N31" s="265"/>
      <c r="O31" s="265"/>
      <c r="P31" s="35"/>
      <c r="Q31" s="35"/>
    </row>
    <row r="32" spans="2:17" ht="16.5" customHeight="1" x14ac:dyDescent="0.55000000000000004">
      <c r="B32" s="86"/>
      <c r="N32" s="56"/>
      <c r="O32" s="56"/>
      <c r="P32" s="56"/>
      <c r="Q32" s="56"/>
    </row>
    <row r="33" spans="2:13" ht="13.5" customHeight="1" x14ac:dyDescent="0.35">
      <c r="B33" s="86"/>
    </row>
    <row r="34" spans="2:13" ht="15" customHeight="1" x14ac:dyDescent="0.35">
      <c r="B34" s="86"/>
    </row>
    <row r="35" spans="2:13" ht="33.75" customHeight="1" x14ac:dyDescent="0.35">
      <c r="B35" s="252"/>
      <c r="C35" s="252"/>
      <c r="D35" s="252"/>
      <c r="E35" s="252"/>
      <c r="F35" s="252"/>
      <c r="G35" s="252"/>
      <c r="H35" s="252"/>
      <c r="I35" s="252"/>
      <c r="J35" s="252"/>
      <c r="K35" s="252"/>
      <c r="L35" s="252"/>
      <c r="M35" s="252"/>
    </row>
    <row r="36" spans="2:13" ht="15.5" x14ac:dyDescent="0.35">
      <c r="B36" s="86"/>
    </row>
    <row r="40" spans="2:13" ht="13.5" customHeight="1" x14ac:dyDescent="0.3"/>
    <row r="43" spans="2:13" ht="9.75" customHeight="1" x14ac:dyDescent="0.3"/>
    <row r="45" spans="2:13" hidden="1" x14ac:dyDescent="0.3"/>
    <row r="46" spans="2:13" hidden="1" x14ac:dyDescent="0.3">
      <c r="C46" s="67" t="s">
        <v>0</v>
      </c>
      <c r="D46" s="35"/>
      <c r="E46" s="35"/>
      <c r="F46" s="35"/>
    </row>
    <row r="47" spans="2:13" hidden="1" x14ac:dyDescent="0.3">
      <c r="C47" s="27" t="s">
        <v>416</v>
      </c>
      <c r="D47" s="35"/>
      <c r="E47" s="35"/>
      <c r="F47" s="35"/>
    </row>
    <row r="48" spans="2:13" hidden="1" x14ac:dyDescent="0.3">
      <c r="C48" s="7" t="s">
        <v>11</v>
      </c>
      <c r="D48" s="35"/>
      <c r="E48" s="68"/>
      <c r="F48" s="68"/>
    </row>
    <row r="49" spans="3:6" hidden="1" x14ac:dyDescent="0.3">
      <c r="C49" s="7" t="s">
        <v>12</v>
      </c>
      <c r="D49" s="35"/>
      <c r="E49" s="68"/>
      <c r="F49" s="35"/>
    </row>
    <row r="50" spans="3:6" hidden="1" x14ac:dyDescent="0.3">
      <c r="C50" s="7" t="s">
        <v>13</v>
      </c>
      <c r="D50" s="35"/>
      <c r="E50" s="68"/>
      <c r="F50" s="35"/>
    </row>
    <row r="51" spans="3:6" hidden="1" x14ac:dyDescent="0.3">
      <c r="C51" s="7" t="s">
        <v>14</v>
      </c>
      <c r="D51" s="35"/>
      <c r="E51" s="68"/>
      <c r="F51" s="35"/>
    </row>
    <row r="52" spans="3:6" hidden="1" x14ac:dyDescent="0.3">
      <c r="C52" s="7" t="s">
        <v>15</v>
      </c>
      <c r="D52" s="35"/>
      <c r="E52" s="68"/>
      <c r="F52" s="35"/>
    </row>
    <row r="53" spans="3:6" hidden="1" x14ac:dyDescent="0.3">
      <c r="C53" s="7" t="s">
        <v>16</v>
      </c>
      <c r="D53" s="35"/>
      <c r="E53" s="68"/>
      <c r="F53" s="35"/>
    </row>
    <row r="54" spans="3:6" hidden="1" x14ac:dyDescent="0.3">
      <c r="C54" s="7" t="s">
        <v>17</v>
      </c>
      <c r="D54" s="35"/>
      <c r="E54" s="68"/>
      <c r="F54" s="35"/>
    </row>
    <row r="55" spans="3:6" hidden="1" x14ac:dyDescent="0.3">
      <c r="C55" s="8" t="s">
        <v>18</v>
      </c>
      <c r="D55" s="35"/>
      <c r="E55" s="68"/>
      <c r="F55" s="35"/>
    </row>
    <row r="56" spans="3:6" hidden="1" x14ac:dyDescent="0.3">
      <c r="C56" s="7" t="s">
        <v>19</v>
      </c>
      <c r="D56" s="35"/>
      <c r="E56" s="68"/>
      <c r="F56" s="35"/>
    </row>
    <row r="57" spans="3:6" hidden="1" x14ac:dyDescent="0.3">
      <c r="C57" s="7" t="s">
        <v>20</v>
      </c>
      <c r="D57" s="35"/>
      <c r="E57" s="68"/>
      <c r="F57" s="35"/>
    </row>
    <row r="58" spans="3:6" hidden="1" x14ac:dyDescent="0.3">
      <c r="C58" s="7" t="s">
        <v>21</v>
      </c>
      <c r="D58" s="35"/>
    </row>
    <row r="59" spans="3:6" hidden="1" x14ac:dyDescent="0.3">
      <c r="C59" s="7" t="s">
        <v>22</v>
      </c>
      <c r="D59" s="35"/>
    </row>
    <row r="60" spans="3:6" hidden="1" x14ac:dyDescent="0.3">
      <c r="C60" s="7" t="s">
        <v>23</v>
      </c>
      <c r="D60" s="35"/>
    </row>
    <row r="61" spans="3:6" hidden="1" x14ac:dyDescent="0.3">
      <c r="C61" s="7" t="s">
        <v>24</v>
      </c>
      <c r="D61" s="35"/>
    </row>
    <row r="62" spans="3:6" hidden="1" x14ac:dyDescent="0.3">
      <c r="C62" s="7" t="s">
        <v>25</v>
      </c>
      <c r="D62" s="35"/>
    </row>
    <row r="63" spans="3:6" hidden="1" x14ac:dyDescent="0.3">
      <c r="C63" s="7" t="s">
        <v>26</v>
      </c>
      <c r="D63" s="35"/>
    </row>
    <row r="64" spans="3:6" hidden="1" x14ac:dyDescent="0.3">
      <c r="C64" s="7" t="s">
        <v>27</v>
      </c>
      <c r="D64" s="35"/>
    </row>
    <row r="65" spans="3:4" hidden="1" x14ac:dyDescent="0.3">
      <c r="C65" s="7" t="s">
        <v>28</v>
      </c>
      <c r="D65" s="35"/>
    </row>
    <row r="66" spans="3:4" hidden="1" x14ac:dyDescent="0.3">
      <c r="C66" s="7" t="s">
        <v>29</v>
      </c>
      <c r="D66" s="35"/>
    </row>
    <row r="67" spans="3:4" hidden="1" x14ac:dyDescent="0.3">
      <c r="C67" s="7" t="s">
        <v>30</v>
      </c>
      <c r="D67" s="35"/>
    </row>
    <row r="68" spans="3:4" hidden="1" x14ac:dyDescent="0.3">
      <c r="C68" s="7" t="s">
        <v>31</v>
      </c>
      <c r="D68" s="35"/>
    </row>
    <row r="69" spans="3:4" hidden="1" x14ac:dyDescent="0.3">
      <c r="C69" s="7" t="s">
        <v>32</v>
      </c>
      <c r="D69" s="35"/>
    </row>
    <row r="70" spans="3:4" hidden="1" x14ac:dyDescent="0.3">
      <c r="C70" s="7" t="s">
        <v>33</v>
      </c>
      <c r="D70" s="35"/>
    </row>
    <row r="71" spans="3:4" hidden="1" x14ac:dyDescent="0.3">
      <c r="C71" s="7" t="s">
        <v>34</v>
      </c>
      <c r="D71" s="35"/>
    </row>
    <row r="72" spans="3:4" hidden="1" x14ac:dyDescent="0.3">
      <c r="C72" s="7" t="s">
        <v>35</v>
      </c>
      <c r="D72" s="35"/>
    </row>
    <row r="73" spans="3:4" hidden="1" x14ac:dyDescent="0.3">
      <c r="C73" s="7" t="s">
        <v>36</v>
      </c>
      <c r="D73" s="35"/>
    </row>
    <row r="74" spans="3:4" hidden="1" x14ac:dyDescent="0.3">
      <c r="C74" s="7" t="s">
        <v>37</v>
      </c>
      <c r="D74" s="35"/>
    </row>
    <row r="75" spans="3:4" hidden="1" x14ac:dyDescent="0.3">
      <c r="C75" s="7" t="s">
        <v>38</v>
      </c>
      <c r="D75" s="35"/>
    </row>
    <row r="76" spans="3:4" hidden="1" x14ac:dyDescent="0.3">
      <c r="C76" s="7" t="s">
        <v>39</v>
      </c>
      <c r="D76" s="35"/>
    </row>
    <row r="77" spans="3:4" hidden="1" x14ac:dyDescent="0.3">
      <c r="C77" s="7" t="s">
        <v>40</v>
      </c>
      <c r="D77" s="35"/>
    </row>
    <row r="78" spans="3:4" hidden="1" x14ac:dyDescent="0.3">
      <c r="C78" s="7" t="s">
        <v>41</v>
      </c>
      <c r="D78" s="35"/>
    </row>
    <row r="79" spans="3:4" hidden="1" x14ac:dyDescent="0.3">
      <c r="C79" s="7" t="s">
        <v>42</v>
      </c>
      <c r="D79" s="35"/>
    </row>
    <row r="80" spans="3:4" hidden="1" x14ac:dyDescent="0.3">
      <c r="C80" s="7" t="s">
        <v>43</v>
      </c>
      <c r="D80" s="35"/>
    </row>
    <row r="81" spans="3:4" hidden="1" x14ac:dyDescent="0.3">
      <c r="C81" s="7" t="s">
        <v>44</v>
      </c>
      <c r="D81" s="35"/>
    </row>
    <row r="82" spans="3:4" hidden="1" x14ac:dyDescent="0.3">
      <c r="C82" s="7" t="s">
        <v>45</v>
      </c>
      <c r="D82" s="35"/>
    </row>
    <row r="83" spans="3:4" hidden="1" x14ac:dyDescent="0.3">
      <c r="C83" s="7" t="s">
        <v>46</v>
      </c>
      <c r="D83" s="35"/>
    </row>
    <row r="84" spans="3:4" hidden="1" x14ac:dyDescent="0.3">
      <c r="C84" s="7" t="s">
        <v>47</v>
      </c>
      <c r="D84" s="35"/>
    </row>
    <row r="85" spans="3:4" hidden="1" x14ac:dyDescent="0.3">
      <c r="C85" s="7" t="s">
        <v>48</v>
      </c>
      <c r="D85" s="35"/>
    </row>
    <row r="86" spans="3:4" hidden="1" x14ac:dyDescent="0.3">
      <c r="C86" s="7" t="s">
        <v>49</v>
      </c>
      <c r="D86" s="35"/>
    </row>
    <row r="87" spans="3:4" hidden="1" x14ac:dyDescent="0.3">
      <c r="C87" s="7" t="s">
        <v>50</v>
      </c>
      <c r="D87" s="35"/>
    </row>
    <row r="88" spans="3:4" hidden="1" x14ac:dyDescent="0.3">
      <c r="C88" s="7" t="s">
        <v>51</v>
      </c>
      <c r="D88" s="35"/>
    </row>
    <row r="89" spans="3:4" hidden="1" x14ac:dyDescent="0.3">
      <c r="C89" s="7" t="s">
        <v>52</v>
      </c>
      <c r="D89" s="35"/>
    </row>
    <row r="90" spans="3:4" hidden="1" x14ac:dyDescent="0.3">
      <c r="C90" s="7" t="s">
        <v>53</v>
      </c>
      <c r="D90" s="35"/>
    </row>
    <row r="91" spans="3:4" hidden="1" x14ac:dyDescent="0.3">
      <c r="C91" s="7" t="s">
        <v>54</v>
      </c>
      <c r="D91" s="35"/>
    </row>
    <row r="92" spans="3:4" hidden="1" x14ac:dyDescent="0.3">
      <c r="C92" s="7" t="s">
        <v>55</v>
      </c>
      <c r="D92" s="35"/>
    </row>
    <row r="93" spans="3:4" hidden="1" x14ac:dyDescent="0.3">
      <c r="C93" s="7" t="s">
        <v>56</v>
      </c>
      <c r="D93" s="35"/>
    </row>
    <row r="94" spans="3:4" hidden="1" x14ac:dyDescent="0.3">
      <c r="C94" s="7" t="s">
        <v>57</v>
      </c>
      <c r="D94" s="35"/>
    </row>
    <row r="95" spans="3:4" hidden="1" x14ac:dyDescent="0.3">
      <c r="C95" s="7" t="s">
        <v>58</v>
      </c>
      <c r="D95" s="35"/>
    </row>
    <row r="96" spans="3:4" hidden="1" x14ac:dyDescent="0.3">
      <c r="C96" s="7" t="s">
        <v>59</v>
      </c>
      <c r="D96" s="35"/>
    </row>
    <row r="97" spans="3:4" hidden="1" x14ac:dyDescent="0.3">
      <c r="C97" s="7" t="s">
        <v>60</v>
      </c>
      <c r="D97" s="35"/>
    </row>
    <row r="98" spans="3:4" hidden="1" x14ac:dyDescent="0.3">
      <c r="C98" s="7" t="s">
        <v>61</v>
      </c>
      <c r="D98" s="35"/>
    </row>
    <row r="99" spans="3:4" hidden="1" x14ac:dyDescent="0.3">
      <c r="C99" s="7" t="s">
        <v>62</v>
      </c>
      <c r="D99" s="35"/>
    </row>
    <row r="100" spans="3:4" hidden="1" x14ac:dyDescent="0.3">
      <c r="C100" s="7" t="s">
        <v>63</v>
      </c>
      <c r="D100" s="35"/>
    </row>
    <row r="101" spans="3:4" hidden="1" x14ac:dyDescent="0.3">
      <c r="C101" s="7" t="s">
        <v>64</v>
      </c>
      <c r="D101" s="35"/>
    </row>
    <row r="102" spans="3:4" hidden="1" x14ac:dyDescent="0.3">
      <c r="C102" s="7" t="s">
        <v>65</v>
      </c>
      <c r="D102" s="35"/>
    </row>
    <row r="103" spans="3:4" hidden="1" x14ac:dyDescent="0.3">
      <c r="C103" s="7" t="s">
        <v>66</v>
      </c>
      <c r="D103" s="35"/>
    </row>
    <row r="104" spans="3:4" hidden="1" x14ac:dyDescent="0.3">
      <c r="C104" s="7" t="s">
        <v>67</v>
      </c>
      <c r="D104" s="35"/>
    </row>
    <row r="105" spans="3:4" hidden="1" x14ac:dyDescent="0.3">
      <c r="C105" s="7" t="s">
        <v>68</v>
      </c>
      <c r="D105" s="35"/>
    </row>
    <row r="106" spans="3:4" hidden="1" x14ac:dyDescent="0.3">
      <c r="C106" s="7" t="s">
        <v>69</v>
      </c>
      <c r="D106" s="35"/>
    </row>
    <row r="107" spans="3:4" hidden="1" x14ac:dyDescent="0.3">
      <c r="C107" s="7" t="s">
        <v>70</v>
      </c>
      <c r="D107" s="35"/>
    </row>
    <row r="108" spans="3:4" hidden="1" x14ac:dyDescent="0.3">
      <c r="C108" s="7" t="s">
        <v>71</v>
      </c>
      <c r="D108" s="35"/>
    </row>
    <row r="109" spans="3:4" hidden="1" x14ac:dyDescent="0.3">
      <c r="C109" s="7" t="s">
        <v>72</v>
      </c>
      <c r="D109" s="35"/>
    </row>
    <row r="110" spans="3:4" hidden="1" x14ac:dyDescent="0.3">
      <c r="C110" s="7" t="s">
        <v>73</v>
      </c>
      <c r="D110" s="35"/>
    </row>
    <row r="111" spans="3:4" hidden="1" x14ac:dyDescent="0.3">
      <c r="C111" s="7" t="s">
        <v>74</v>
      </c>
      <c r="D111" s="35"/>
    </row>
    <row r="112" spans="3:4" hidden="1" x14ac:dyDescent="0.3">
      <c r="C112" s="7" t="s">
        <v>75</v>
      </c>
      <c r="D112" s="35"/>
    </row>
    <row r="113" spans="3:4" hidden="1" x14ac:dyDescent="0.3">
      <c r="C113" s="7" t="s">
        <v>76</v>
      </c>
      <c r="D113" s="35"/>
    </row>
    <row r="114" spans="3:4" hidden="1" x14ac:dyDescent="0.3">
      <c r="C114" s="7" t="s">
        <v>77</v>
      </c>
      <c r="D114" s="35"/>
    </row>
    <row r="115" spans="3:4" hidden="1" x14ac:dyDescent="0.3">
      <c r="C115" s="7" t="s">
        <v>78</v>
      </c>
      <c r="D115" s="35"/>
    </row>
    <row r="116" spans="3:4" hidden="1" x14ac:dyDescent="0.3">
      <c r="C116" s="7" t="s">
        <v>79</v>
      </c>
      <c r="D116" s="35"/>
    </row>
    <row r="117" spans="3:4" hidden="1" x14ac:dyDescent="0.3">
      <c r="C117" s="7" t="s">
        <v>80</v>
      </c>
      <c r="D117" s="35"/>
    </row>
    <row r="118" spans="3:4" hidden="1" x14ac:dyDescent="0.3">
      <c r="C118" s="7" t="s">
        <v>81</v>
      </c>
      <c r="D118" s="35"/>
    </row>
    <row r="119" spans="3:4" hidden="1" x14ac:dyDescent="0.3">
      <c r="C119" s="7" t="s">
        <v>82</v>
      </c>
      <c r="D119" s="35"/>
    </row>
    <row r="120" spans="3:4" hidden="1" x14ac:dyDescent="0.3">
      <c r="C120" s="7" t="s">
        <v>83</v>
      </c>
      <c r="D120" s="35"/>
    </row>
    <row r="121" spans="3:4" hidden="1" x14ac:dyDescent="0.3">
      <c r="C121" s="7" t="s">
        <v>84</v>
      </c>
      <c r="D121" s="35"/>
    </row>
    <row r="122" spans="3:4" hidden="1" x14ac:dyDescent="0.3">
      <c r="C122" s="7" t="s">
        <v>85</v>
      </c>
      <c r="D122" s="35"/>
    </row>
    <row r="123" spans="3:4" hidden="1" x14ac:dyDescent="0.3">
      <c r="C123" s="7" t="s">
        <v>86</v>
      </c>
      <c r="D123" s="35"/>
    </row>
    <row r="124" spans="3:4" hidden="1" x14ac:dyDescent="0.3">
      <c r="C124" s="7" t="s">
        <v>87</v>
      </c>
      <c r="D124" s="35"/>
    </row>
    <row r="125" spans="3:4" hidden="1" x14ac:dyDescent="0.3">
      <c r="C125" s="7" t="s">
        <v>88</v>
      </c>
      <c r="D125" s="35"/>
    </row>
    <row r="126" spans="3:4" hidden="1" x14ac:dyDescent="0.3">
      <c r="C126" s="7" t="s">
        <v>89</v>
      </c>
      <c r="D126" s="35"/>
    </row>
    <row r="127" spans="3:4" hidden="1" x14ac:dyDescent="0.3">
      <c r="C127" s="7" t="s">
        <v>90</v>
      </c>
      <c r="D127" s="35"/>
    </row>
    <row r="128" spans="3:4" hidden="1" x14ac:dyDescent="0.3">
      <c r="C128" s="7" t="s">
        <v>91</v>
      </c>
      <c r="D128" s="35"/>
    </row>
    <row r="129" spans="3:4" hidden="1" x14ac:dyDescent="0.3">
      <c r="C129" s="7" t="s">
        <v>92</v>
      </c>
      <c r="D129" s="35"/>
    </row>
    <row r="130" spans="3:4" hidden="1" x14ac:dyDescent="0.3">
      <c r="C130" s="7" t="s">
        <v>93</v>
      </c>
      <c r="D130" s="35"/>
    </row>
    <row r="131" spans="3:4" hidden="1" x14ac:dyDescent="0.3">
      <c r="C131" s="7" t="s">
        <v>94</v>
      </c>
      <c r="D131" s="35"/>
    </row>
    <row r="132" spans="3:4" hidden="1" x14ac:dyDescent="0.3">
      <c r="C132" s="7" t="s">
        <v>95</v>
      </c>
      <c r="D132" s="35"/>
    </row>
    <row r="133" spans="3:4" hidden="1" x14ac:dyDescent="0.3">
      <c r="C133" s="7" t="s">
        <v>96</v>
      </c>
      <c r="D133" s="35"/>
    </row>
    <row r="134" spans="3:4" hidden="1" x14ac:dyDescent="0.3">
      <c r="C134" s="7" t="s">
        <v>97</v>
      </c>
      <c r="D134" s="35"/>
    </row>
    <row r="135" spans="3:4" hidden="1" x14ac:dyDescent="0.3">
      <c r="C135" s="7" t="s">
        <v>98</v>
      </c>
      <c r="D135" s="35"/>
    </row>
    <row r="136" spans="3:4" hidden="1" x14ac:dyDescent="0.3">
      <c r="C136" s="7" t="s">
        <v>99</v>
      </c>
      <c r="D136" s="35"/>
    </row>
    <row r="137" spans="3:4" hidden="1" x14ac:dyDescent="0.3">
      <c r="C137" s="7" t="s">
        <v>100</v>
      </c>
      <c r="D137" s="35"/>
    </row>
    <row r="138" spans="3:4" hidden="1" x14ac:dyDescent="0.3">
      <c r="C138" s="7" t="s">
        <v>101</v>
      </c>
      <c r="D138" s="35"/>
    </row>
    <row r="139" spans="3:4" hidden="1" x14ac:dyDescent="0.3">
      <c r="C139" s="7" t="s">
        <v>102</v>
      </c>
      <c r="D139" s="35"/>
    </row>
    <row r="140" spans="3:4" hidden="1" x14ac:dyDescent="0.3">
      <c r="C140" s="7" t="s">
        <v>103</v>
      </c>
      <c r="D140" s="35"/>
    </row>
    <row r="141" spans="3:4" hidden="1" x14ac:dyDescent="0.3">
      <c r="C141" s="7" t="s">
        <v>104</v>
      </c>
      <c r="D141" s="35"/>
    </row>
    <row r="142" spans="3:4" hidden="1" x14ac:dyDescent="0.3">
      <c r="C142" s="7" t="s">
        <v>105</v>
      </c>
      <c r="D142" s="35"/>
    </row>
    <row r="143" spans="3:4" hidden="1" x14ac:dyDescent="0.3">
      <c r="C143" s="7" t="s">
        <v>106</v>
      </c>
      <c r="D143" s="35"/>
    </row>
    <row r="144" spans="3:4" hidden="1" x14ac:dyDescent="0.3">
      <c r="C144" s="7" t="s">
        <v>107</v>
      </c>
      <c r="D144" s="35"/>
    </row>
    <row r="145" spans="3:4" hidden="1" x14ac:dyDescent="0.3">
      <c r="C145" s="7" t="s">
        <v>108</v>
      </c>
      <c r="D145" s="35"/>
    </row>
    <row r="146" spans="3:4" hidden="1" x14ac:dyDescent="0.3">
      <c r="C146" s="7" t="s">
        <v>109</v>
      </c>
      <c r="D146" s="35"/>
    </row>
    <row r="147" spans="3:4" hidden="1" x14ac:dyDescent="0.3">
      <c r="C147" s="7" t="s">
        <v>110</v>
      </c>
      <c r="D147" s="35"/>
    </row>
    <row r="148" spans="3:4" hidden="1" x14ac:dyDescent="0.3">
      <c r="C148" s="7" t="s">
        <v>111</v>
      </c>
      <c r="D148" s="35"/>
    </row>
    <row r="149" spans="3:4" hidden="1" x14ac:dyDescent="0.3">
      <c r="C149" s="7" t="s">
        <v>112</v>
      </c>
      <c r="D149" s="35"/>
    </row>
    <row r="150" spans="3:4" hidden="1" x14ac:dyDescent="0.3">
      <c r="C150" s="7" t="s">
        <v>113</v>
      </c>
      <c r="D150" s="35"/>
    </row>
    <row r="151" spans="3:4" hidden="1" x14ac:dyDescent="0.3">
      <c r="C151" s="7" t="s">
        <v>114</v>
      </c>
      <c r="D151" s="35"/>
    </row>
    <row r="152" spans="3:4" hidden="1" x14ac:dyDescent="0.3">
      <c r="C152" s="7" t="s">
        <v>115</v>
      </c>
      <c r="D152" s="35"/>
    </row>
    <row r="153" spans="3:4" hidden="1" x14ac:dyDescent="0.3">
      <c r="C153" s="7" t="s">
        <v>116</v>
      </c>
      <c r="D153" s="35"/>
    </row>
    <row r="154" spans="3:4" hidden="1" x14ac:dyDescent="0.3">
      <c r="C154" s="7" t="s">
        <v>117</v>
      </c>
      <c r="D154" s="35"/>
    </row>
    <row r="155" spans="3:4" hidden="1" x14ac:dyDescent="0.3">
      <c r="C155" s="7" t="s">
        <v>118</v>
      </c>
      <c r="D155" s="35"/>
    </row>
    <row r="156" spans="3:4" hidden="1" x14ac:dyDescent="0.3">
      <c r="C156" s="7" t="s">
        <v>119</v>
      </c>
      <c r="D156" s="35"/>
    </row>
    <row r="157" spans="3:4" hidden="1" x14ac:dyDescent="0.3">
      <c r="C157" s="7" t="s">
        <v>120</v>
      </c>
      <c r="D157" s="35"/>
    </row>
    <row r="158" spans="3:4" hidden="1" x14ac:dyDescent="0.3">
      <c r="C158" s="7" t="s">
        <v>121</v>
      </c>
      <c r="D158" s="35"/>
    </row>
    <row r="159" spans="3:4" hidden="1" x14ac:dyDescent="0.3">
      <c r="C159" s="7" t="s">
        <v>122</v>
      </c>
      <c r="D159" s="35"/>
    </row>
    <row r="160" spans="3:4" hidden="1" x14ac:dyDescent="0.3">
      <c r="C160" s="7" t="s">
        <v>123</v>
      </c>
      <c r="D160" s="35"/>
    </row>
    <row r="161" spans="3:4" hidden="1" x14ac:dyDescent="0.3">
      <c r="C161" s="7" t="s">
        <v>124</v>
      </c>
      <c r="D161" s="35"/>
    </row>
    <row r="162" spans="3:4" hidden="1" x14ac:dyDescent="0.3">
      <c r="C162" s="7" t="s">
        <v>125</v>
      </c>
      <c r="D162" s="35"/>
    </row>
    <row r="163" spans="3:4" hidden="1" x14ac:dyDescent="0.3">
      <c r="C163" s="7" t="s">
        <v>126</v>
      </c>
      <c r="D163" s="35"/>
    </row>
    <row r="164" spans="3:4" hidden="1" x14ac:dyDescent="0.3">
      <c r="C164" s="7" t="s">
        <v>127</v>
      </c>
      <c r="D164" s="35"/>
    </row>
    <row r="165" spans="3:4" hidden="1" x14ac:dyDescent="0.3">
      <c r="C165" s="7" t="s">
        <v>128</v>
      </c>
      <c r="D165" s="35"/>
    </row>
    <row r="166" spans="3:4" hidden="1" x14ac:dyDescent="0.3">
      <c r="C166" s="7" t="s">
        <v>129</v>
      </c>
      <c r="D166" s="35"/>
    </row>
    <row r="167" spans="3:4" hidden="1" x14ac:dyDescent="0.3">
      <c r="C167" s="7" t="s">
        <v>130</v>
      </c>
      <c r="D167" s="35"/>
    </row>
    <row r="168" spans="3:4" hidden="1" x14ac:dyDescent="0.3">
      <c r="C168" s="7" t="s">
        <v>131</v>
      </c>
      <c r="D168" s="35"/>
    </row>
    <row r="169" spans="3:4" hidden="1" x14ac:dyDescent="0.3">
      <c r="C169" s="7" t="s">
        <v>132</v>
      </c>
      <c r="D169" s="35"/>
    </row>
    <row r="170" spans="3:4" hidden="1" x14ac:dyDescent="0.3">
      <c r="C170" s="7" t="s">
        <v>133</v>
      </c>
      <c r="D170" s="35"/>
    </row>
    <row r="171" spans="3:4" hidden="1" x14ac:dyDescent="0.3">
      <c r="C171" s="7" t="s">
        <v>134</v>
      </c>
      <c r="D171" s="35"/>
    </row>
    <row r="172" spans="3:4" hidden="1" x14ac:dyDescent="0.3">
      <c r="C172" s="7" t="s">
        <v>135</v>
      </c>
      <c r="D172" s="35"/>
    </row>
    <row r="173" spans="3:4" hidden="1" x14ac:dyDescent="0.3">
      <c r="C173" s="7" t="s">
        <v>136</v>
      </c>
      <c r="D173" s="35"/>
    </row>
    <row r="174" spans="3:4" hidden="1" x14ac:dyDescent="0.3">
      <c r="C174" s="7" t="s">
        <v>137</v>
      </c>
      <c r="D174" s="35"/>
    </row>
    <row r="175" spans="3:4" hidden="1" x14ac:dyDescent="0.3">
      <c r="C175" s="7" t="s">
        <v>138</v>
      </c>
      <c r="D175" s="35"/>
    </row>
    <row r="176" spans="3:4" hidden="1" x14ac:dyDescent="0.3">
      <c r="C176" s="7" t="s">
        <v>139</v>
      </c>
      <c r="D176" s="35"/>
    </row>
    <row r="177" spans="3:4" hidden="1" x14ac:dyDescent="0.3">
      <c r="C177" s="7" t="s">
        <v>140</v>
      </c>
      <c r="D177" s="35"/>
    </row>
    <row r="178" spans="3:4" hidden="1" x14ac:dyDescent="0.3">
      <c r="C178" s="7" t="s">
        <v>141</v>
      </c>
      <c r="D178" s="35"/>
    </row>
    <row r="179" spans="3:4" hidden="1" x14ac:dyDescent="0.3">
      <c r="C179" s="7" t="s">
        <v>142</v>
      </c>
      <c r="D179" s="35"/>
    </row>
    <row r="180" spans="3:4" hidden="1" x14ac:dyDescent="0.3">
      <c r="C180" s="7" t="s">
        <v>143</v>
      </c>
      <c r="D180" s="35"/>
    </row>
    <row r="181" spans="3:4" hidden="1" x14ac:dyDescent="0.3">
      <c r="C181" s="7" t="s">
        <v>459</v>
      </c>
      <c r="D181" s="35"/>
    </row>
    <row r="182" spans="3:4" hidden="1" x14ac:dyDescent="0.3">
      <c r="C182" s="7" t="s">
        <v>144</v>
      </c>
      <c r="D182" s="35"/>
    </row>
    <row r="183" spans="3:4" hidden="1" x14ac:dyDescent="0.3">
      <c r="C183" s="7" t="s">
        <v>145</v>
      </c>
      <c r="D183" s="35"/>
    </row>
    <row r="184" spans="3:4" hidden="1" x14ac:dyDescent="0.3">
      <c r="C184" s="7" t="s">
        <v>146</v>
      </c>
      <c r="D184" s="35"/>
    </row>
    <row r="185" spans="3:4" hidden="1" x14ac:dyDescent="0.3">
      <c r="C185" s="7" t="s">
        <v>147</v>
      </c>
      <c r="D185" s="35"/>
    </row>
    <row r="186" spans="3:4" hidden="1" x14ac:dyDescent="0.3">
      <c r="C186" s="7" t="s">
        <v>148</v>
      </c>
      <c r="D186" s="35"/>
    </row>
    <row r="187" spans="3:4" hidden="1" x14ac:dyDescent="0.3">
      <c r="C187" s="7" t="s">
        <v>149</v>
      </c>
      <c r="D187" s="35"/>
    </row>
    <row r="188" spans="3:4" hidden="1" x14ac:dyDescent="0.3">
      <c r="C188" s="7" t="s">
        <v>150</v>
      </c>
      <c r="D188" s="35"/>
    </row>
    <row r="189" spans="3:4" hidden="1" x14ac:dyDescent="0.3">
      <c r="C189" s="7" t="s">
        <v>151</v>
      </c>
      <c r="D189" s="35"/>
    </row>
    <row r="190" spans="3:4" hidden="1" x14ac:dyDescent="0.3">
      <c r="C190" s="7" t="s">
        <v>152</v>
      </c>
      <c r="D190" s="35"/>
    </row>
    <row r="191" spans="3:4" hidden="1" x14ac:dyDescent="0.3">
      <c r="C191" s="7" t="s">
        <v>153</v>
      </c>
      <c r="D191" s="35"/>
    </row>
    <row r="192" spans="3:4" hidden="1" x14ac:dyDescent="0.3">
      <c r="C192" s="7" t="s">
        <v>154</v>
      </c>
      <c r="D192" s="35"/>
    </row>
    <row r="193" spans="3:4" hidden="1" x14ac:dyDescent="0.3">
      <c r="C193" s="7" t="s">
        <v>155</v>
      </c>
      <c r="D193" s="35"/>
    </row>
    <row r="194" spans="3:4" hidden="1" x14ac:dyDescent="0.3">
      <c r="C194" s="7" t="s">
        <v>156</v>
      </c>
      <c r="D194" s="35"/>
    </row>
    <row r="195" spans="3:4" hidden="1" x14ac:dyDescent="0.3">
      <c r="C195" s="7" t="s">
        <v>157</v>
      </c>
      <c r="D195" s="35"/>
    </row>
    <row r="196" spans="3:4" hidden="1" x14ac:dyDescent="0.3">
      <c r="C196" s="7" t="s">
        <v>158</v>
      </c>
      <c r="D196" s="35"/>
    </row>
    <row r="197" spans="3:4" hidden="1" x14ac:dyDescent="0.3">
      <c r="C197" s="7" t="s">
        <v>159</v>
      </c>
      <c r="D197" s="35"/>
    </row>
    <row r="198" spans="3:4" hidden="1" x14ac:dyDescent="0.3">
      <c r="C198" s="7" t="s">
        <v>160</v>
      </c>
      <c r="D198" s="35"/>
    </row>
    <row r="199" spans="3:4" hidden="1" x14ac:dyDescent="0.3">
      <c r="C199" s="7" t="s">
        <v>161</v>
      </c>
      <c r="D199" s="35"/>
    </row>
    <row r="200" spans="3:4" hidden="1" x14ac:dyDescent="0.3">
      <c r="C200" s="7" t="s">
        <v>162</v>
      </c>
      <c r="D200" s="35"/>
    </row>
    <row r="201" spans="3:4" hidden="1" x14ac:dyDescent="0.3">
      <c r="C201" s="7" t="s">
        <v>163</v>
      </c>
      <c r="D201" s="35"/>
    </row>
    <row r="202" spans="3:4" hidden="1" x14ac:dyDescent="0.3">
      <c r="C202" s="7" t="s">
        <v>164</v>
      </c>
      <c r="D202" s="35"/>
    </row>
    <row r="203" spans="3:4" hidden="1" x14ac:dyDescent="0.3">
      <c r="C203" s="7" t="s">
        <v>165</v>
      </c>
      <c r="D203" s="35"/>
    </row>
    <row r="204" spans="3:4" hidden="1" x14ac:dyDescent="0.3">
      <c r="C204" s="7" t="s">
        <v>166</v>
      </c>
      <c r="D204" s="35"/>
    </row>
    <row r="205" spans="3:4" hidden="1" x14ac:dyDescent="0.3">
      <c r="C205" s="7" t="s">
        <v>167</v>
      </c>
      <c r="D205" s="35"/>
    </row>
    <row r="206" spans="3:4" hidden="1" x14ac:dyDescent="0.3">
      <c r="C206" s="7" t="s">
        <v>460</v>
      </c>
      <c r="D206" s="35"/>
    </row>
    <row r="207" spans="3:4" hidden="1" x14ac:dyDescent="0.3">
      <c r="C207" s="7" t="s">
        <v>168</v>
      </c>
      <c r="D207" s="35"/>
    </row>
    <row r="208" spans="3:4" hidden="1" x14ac:dyDescent="0.3">
      <c r="C208" s="7" t="s">
        <v>169</v>
      </c>
      <c r="D208" s="35"/>
    </row>
    <row r="209" spans="3:4" hidden="1" x14ac:dyDescent="0.3">
      <c r="C209" s="7" t="s">
        <v>170</v>
      </c>
      <c r="D209" s="35"/>
    </row>
    <row r="210" spans="3:4" hidden="1" x14ac:dyDescent="0.3">
      <c r="C210" s="7" t="s">
        <v>171</v>
      </c>
      <c r="D210" s="35"/>
    </row>
    <row r="211" spans="3:4" hidden="1" x14ac:dyDescent="0.3">
      <c r="C211" s="7" t="s">
        <v>172</v>
      </c>
      <c r="D211" s="35"/>
    </row>
    <row r="212" spans="3:4" hidden="1" x14ac:dyDescent="0.3">
      <c r="C212" s="7" t="s">
        <v>173</v>
      </c>
      <c r="D212" s="35"/>
    </row>
    <row r="213" spans="3:4" hidden="1" x14ac:dyDescent="0.3">
      <c r="C213" s="7" t="s">
        <v>174</v>
      </c>
      <c r="D213" s="35"/>
    </row>
    <row r="214" spans="3:4" hidden="1" x14ac:dyDescent="0.3">
      <c r="C214" s="7" t="s">
        <v>175</v>
      </c>
      <c r="D214" s="35"/>
    </row>
    <row r="215" spans="3:4" hidden="1" x14ac:dyDescent="0.3">
      <c r="C215" s="7" t="s">
        <v>176</v>
      </c>
      <c r="D215" s="35"/>
    </row>
    <row r="216" spans="3:4" hidden="1" x14ac:dyDescent="0.3">
      <c r="C216" s="7" t="s">
        <v>177</v>
      </c>
      <c r="D216" s="35"/>
    </row>
    <row r="217" spans="3:4" hidden="1" x14ac:dyDescent="0.3">
      <c r="C217" s="7" t="s">
        <v>178</v>
      </c>
      <c r="D217" s="35"/>
    </row>
    <row r="218" spans="3:4" hidden="1" x14ac:dyDescent="0.3">
      <c r="C218" s="7" t="s">
        <v>179</v>
      </c>
      <c r="D218" s="35"/>
    </row>
    <row r="219" spans="3:4" hidden="1" x14ac:dyDescent="0.3">
      <c r="C219" s="7" t="s">
        <v>180</v>
      </c>
      <c r="D219" s="35"/>
    </row>
    <row r="220" spans="3:4" hidden="1" x14ac:dyDescent="0.3">
      <c r="C220" s="7" t="s">
        <v>181</v>
      </c>
      <c r="D220" s="35"/>
    </row>
    <row r="221" spans="3:4" hidden="1" x14ac:dyDescent="0.3">
      <c r="C221" s="7" t="s">
        <v>182</v>
      </c>
      <c r="D221" s="35"/>
    </row>
    <row r="222" spans="3:4" hidden="1" x14ac:dyDescent="0.3">
      <c r="C222" s="7" t="s">
        <v>183</v>
      </c>
      <c r="D222" s="35"/>
    </row>
    <row r="223" spans="3:4" hidden="1" x14ac:dyDescent="0.3">
      <c r="C223" s="7" t="s">
        <v>184</v>
      </c>
      <c r="D223" s="35"/>
    </row>
    <row r="224" spans="3:4" hidden="1" x14ac:dyDescent="0.3">
      <c r="C224" s="7" t="s">
        <v>185</v>
      </c>
      <c r="D224" s="35"/>
    </row>
    <row r="225" spans="3:4" hidden="1" x14ac:dyDescent="0.3">
      <c r="C225" s="7" t="s">
        <v>186</v>
      </c>
      <c r="D225" s="35"/>
    </row>
    <row r="226" spans="3:4" hidden="1" x14ac:dyDescent="0.3">
      <c r="C226" s="7" t="s">
        <v>187</v>
      </c>
      <c r="D226" s="35"/>
    </row>
    <row r="227" spans="3:4" hidden="1" x14ac:dyDescent="0.3">
      <c r="C227" s="7" t="s">
        <v>188</v>
      </c>
      <c r="D227" s="35"/>
    </row>
    <row r="228" spans="3:4" hidden="1" x14ac:dyDescent="0.3">
      <c r="C228" s="7" t="s">
        <v>189</v>
      </c>
      <c r="D228" s="35"/>
    </row>
    <row r="229" spans="3:4" hidden="1" x14ac:dyDescent="0.3">
      <c r="C229" s="7" t="s">
        <v>190</v>
      </c>
      <c r="D229" s="35"/>
    </row>
    <row r="230" spans="3:4" hidden="1" x14ac:dyDescent="0.3">
      <c r="C230" s="7" t="s">
        <v>191</v>
      </c>
      <c r="D230" s="35"/>
    </row>
    <row r="231" spans="3:4" hidden="1" x14ac:dyDescent="0.3">
      <c r="C231" s="7" t="s">
        <v>192</v>
      </c>
      <c r="D231" s="35"/>
    </row>
    <row r="232" spans="3:4" hidden="1" x14ac:dyDescent="0.3">
      <c r="C232" s="7" t="s">
        <v>193</v>
      </c>
      <c r="D232" s="35"/>
    </row>
    <row r="233" spans="3:4" hidden="1" x14ac:dyDescent="0.3">
      <c r="C233" s="7" t="s">
        <v>194</v>
      </c>
      <c r="D233" s="35"/>
    </row>
    <row r="234" spans="3:4" hidden="1" x14ac:dyDescent="0.3">
      <c r="C234" s="7" t="s">
        <v>195</v>
      </c>
      <c r="D234" s="35"/>
    </row>
    <row r="235" spans="3:4" hidden="1" x14ac:dyDescent="0.3">
      <c r="C235" s="7" t="s">
        <v>196</v>
      </c>
      <c r="D235" s="35"/>
    </row>
    <row r="236" spans="3:4" hidden="1" x14ac:dyDescent="0.3">
      <c r="C236" s="7" t="s">
        <v>197</v>
      </c>
      <c r="D236" s="35"/>
    </row>
    <row r="237" spans="3:4" hidden="1" x14ac:dyDescent="0.3">
      <c r="C237" s="7" t="s">
        <v>198</v>
      </c>
      <c r="D237" s="35"/>
    </row>
    <row r="238" spans="3:4" hidden="1" x14ac:dyDescent="0.3">
      <c r="C238" s="7" t="s">
        <v>199</v>
      </c>
      <c r="D238" s="35"/>
    </row>
    <row r="239" spans="3:4" hidden="1" x14ac:dyDescent="0.3">
      <c r="C239" s="7" t="s">
        <v>200</v>
      </c>
      <c r="D239" s="35"/>
    </row>
    <row r="240" spans="3:4" hidden="1" x14ac:dyDescent="0.3">
      <c r="C240" s="7" t="s">
        <v>201</v>
      </c>
      <c r="D240" s="35"/>
    </row>
    <row r="241" spans="3:4" hidden="1" x14ac:dyDescent="0.3">
      <c r="C241" s="7" t="s">
        <v>202</v>
      </c>
      <c r="D241" s="35"/>
    </row>
    <row r="242" spans="3:4" hidden="1" x14ac:dyDescent="0.3">
      <c r="C242" s="7" t="s">
        <v>203</v>
      </c>
      <c r="D242" s="35"/>
    </row>
    <row r="243" spans="3:4" hidden="1" x14ac:dyDescent="0.3">
      <c r="C243" s="7" t="s">
        <v>204</v>
      </c>
      <c r="D243" s="35"/>
    </row>
    <row r="244" spans="3:4" hidden="1" x14ac:dyDescent="0.3">
      <c r="C244" s="7" t="s">
        <v>205</v>
      </c>
      <c r="D244" s="35"/>
    </row>
    <row r="245" spans="3:4" hidden="1" x14ac:dyDescent="0.3">
      <c r="C245" s="7" t="s">
        <v>206</v>
      </c>
      <c r="D245" s="35"/>
    </row>
    <row r="246" spans="3:4" hidden="1" x14ac:dyDescent="0.3">
      <c r="C246" s="7" t="s">
        <v>207</v>
      </c>
      <c r="D246" s="35"/>
    </row>
    <row r="247" spans="3:4" hidden="1" x14ac:dyDescent="0.3">
      <c r="C247" s="7" t="s">
        <v>208</v>
      </c>
      <c r="D247" s="35"/>
    </row>
    <row r="248" spans="3:4" hidden="1" x14ac:dyDescent="0.3">
      <c r="C248" s="7" t="s">
        <v>209</v>
      </c>
      <c r="D248" s="35"/>
    </row>
    <row r="249" spans="3:4" hidden="1" x14ac:dyDescent="0.3">
      <c r="C249" s="7" t="s">
        <v>210</v>
      </c>
      <c r="D249" s="35"/>
    </row>
    <row r="250" spans="3:4" hidden="1" x14ac:dyDescent="0.3">
      <c r="C250" s="7" t="s">
        <v>211</v>
      </c>
      <c r="D250" s="35"/>
    </row>
    <row r="251" spans="3:4" hidden="1" x14ac:dyDescent="0.3">
      <c r="C251" s="7" t="s">
        <v>212</v>
      </c>
      <c r="D251" s="35"/>
    </row>
    <row r="252" spans="3:4" hidden="1" x14ac:dyDescent="0.3">
      <c r="C252" s="7" t="s">
        <v>213</v>
      </c>
      <c r="D252" s="35"/>
    </row>
    <row r="253" spans="3:4" hidden="1" x14ac:dyDescent="0.3">
      <c r="C253" s="7" t="s">
        <v>214</v>
      </c>
      <c r="D253" s="35"/>
    </row>
    <row r="254" spans="3:4" hidden="1" x14ac:dyDescent="0.3">
      <c r="C254" s="7" t="s">
        <v>215</v>
      </c>
      <c r="D254" s="35"/>
    </row>
    <row r="255" spans="3:4" hidden="1" x14ac:dyDescent="0.3">
      <c r="C255" s="7" t="s">
        <v>216</v>
      </c>
      <c r="D255" s="35"/>
    </row>
    <row r="256" spans="3:4" hidden="1" x14ac:dyDescent="0.3">
      <c r="C256" s="7" t="s">
        <v>217</v>
      </c>
      <c r="D256" s="35"/>
    </row>
    <row r="257" spans="3:4" hidden="1" x14ac:dyDescent="0.3">
      <c r="C257" s="7" t="s">
        <v>218</v>
      </c>
      <c r="D257" s="35"/>
    </row>
    <row r="258" spans="3:4" hidden="1" x14ac:dyDescent="0.3">
      <c r="C258" s="7" t="s">
        <v>219</v>
      </c>
      <c r="D258" s="35"/>
    </row>
    <row r="259" spans="3:4" hidden="1" x14ac:dyDescent="0.3">
      <c r="C259" s="7" t="s">
        <v>220</v>
      </c>
      <c r="D259" s="35"/>
    </row>
    <row r="260" spans="3:4" hidden="1" x14ac:dyDescent="0.3">
      <c r="C260" s="7" t="s">
        <v>221</v>
      </c>
      <c r="D260" s="35"/>
    </row>
    <row r="261" spans="3:4" hidden="1" x14ac:dyDescent="0.3">
      <c r="C261" s="7" t="s">
        <v>222</v>
      </c>
      <c r="D261" s="35"/>
    </row>
    <row r="262" spans="3:4" hidden="1" x14ac:dyDescent="0.3">
      <c r="C262" s="7" t="s">
        <v>223</v>
      </c>
      <c r="D262" s="35"/>
    </row>
    <row r="263" spans="3:4" hidden="1" x14ac:dyDescent="0.3">
      <c r="C263" s="7" t="s">
        <v>224</v>
      </c>
      <c r="D263" s="35"/>
    </row>
    <row r="264" spans="3:4" hidden="1" x14ac:dyDescent="0.3">
      <c r="C264" s="7" t="s">
        <v>225</v>
      </c>
      <c r="D264" s="35"/>
    </row>
    <row r="265" spans="3:4" hidden="1" x14ac:dyDescent="0.3">
      <c r="C265" s="7" t="s">
        <v>226</v>
      </c>
      <c r="D265" s="35"/>
    </row>
    <row r="266" spans="3:4" hidden="1" x14ac:dyDescent="0.3">
      <c r="C266" s="7" t="s">
        <v>227</v>
      </c>
      <c r="D266" s="35"/>
    </row>
    <row r="267" spans="3:4" hidden="1" x14ac:dyDescent="0.3">
      <c r="C267" s="7" t="s">
        <v>228</v>
      </c>
      <c r="D267" s="35"/>
    </row>
    <row r="268" spans="3:4" hidden="1" x14ac:dyDescent="0.3">
      <c r="C268" s="7" t="s">
        <v>229</v>
      </c>
      <c r="D268" s="35"/>
    </row>
    <row r="269" spans="3:4" hidden="1" x14ac:dyDescent="0.3">
      <c r="C269" s="7" t="s">
        <v>230</v>
      </c>
      <c r="D269" s="35"/>
    </row>
    <row r="270" spans="3:4" hidden="1" x14ac:dyDescent="0.3">
      <c r="C270" s="7" t="s">
        <v>231</v>
      </c>
      <c r="D270" s="35"/>
    </row>
    <row r="271" spans="3:4" hidden="1" x14ac:dyDescent="0.3">
      <c r="C271" s="7" t="s">
        <v>232</v>
      </c>
      <c r="D271" s="35"/>
    </row>
    <row r="272" spans="3:4" hidden="1" x14ac:dyDescent="0.3">
      <c r="C272" s="7" t="s">
        <v>233</v>
      </c>
      <c r="D272" s="35"/>
    </row>
    <row r="273" spans="3:4" hidden="1" x14ac:dyDescent="0.3">
      <c r="C273" s="7" t="s">
        <v>234</v>
      </c>
      <c r="D273" s="35"/>
    </row>
    <row r="274" spans="3:4" hidden="1" x14ac:dyDescent="0.3">
      <c r="C274" s="7" t="s">
        <v>235</v>
      </c>
      <c r="D274" s="35"/>
    </row>
    <row r="275" spans="3:4" hidden="1" x14ac:dyDescent="0.3">
      <c r="C275" s="7" t="s">
        <v>236</v>
      </c>
      <c r="D275" s="35"/>
    </row>
    <row r="276" spans="3:4" hidden="1" x14ac:dyDescent="0.3">
      <c r="C276" s="7" t="s">
        <v>237</v>
      </c>
      <c r="D276" s="35"/>
    </row>
    <row r="277" spans="3:4" hidden="1" x14ac:dyDescent="0.3">
      <c r="C277" s="7" t="s">
        <v>238</v>
      </c>
      <c r="D277" s="35"/>
    </row>
    <row r="278" spans="3:4" hidden="1" x14ac:dyDescent="0.3">
      <c r="C278" s="7" t="s">
        <v>239</v>
      </c>
      <c r="D278" s="35"/>
    </row>
    <row r="279" spans="3:4" hidden="1" x14ac:dyDescent="0.3">
      <c r="C279" s="7" t="s">
        <v>240</v>
      </c>
      <c r="D279" s="35"/>
    </row>
    <row r="280" spans="3:4" hidden="1" x14ac:dyDescent="0.3">
      <c r="C280" s="7" t="s">
        <v>241</v>
      </c>
      <c r="D280" s="35"/>
    </row>
    <row r="281" spans="3:4" hidden="1" x14ac:dyDescent="0.3">
      <c r="C281" s="7" t="s">
        <v>242</v>
      </c>
      <c r="D281" s="35"/>
    </row>
    <row r="282" spans="3:4" hidden="1" x14ac:dyDescent="0.3">
      <c r="C282" s="7" t="s">
        <v>243</v>
      </c>
      <c r="D282" s="35"/>
    </row>
    <row r="283" spans="3:4" hidden="1" x14ac:dyDescent="0.3">
      <c r="C283" s="7" t="s">
        <v>244</v>
      </c>
      <c r="D283" s="35"/>
    </row>
    <row r="284" spans="3:4" hidden="1" x14ac:dyDescent="0.3">
      <c r="C284" s="7" t="s">
        <v>245</v>
      </c>
      <c r="D284" s="35"/>
    </row>
    <row r="285" spans="3:4" hidden="1" x14ac:dyDescent="0.3">
      <c r="C285" s="7" t="s">
        <v>246</v>
      </c>
      <c r="D285" s="35"/>
    </row>
    <row r="286" spans="3:4" hidden="1" x14ac:dyDescent="0.3">
      <c r="C286" s="7" t="s">
        <v>247</v>
      </c>
      <c r="D286" s="35"/>
    </row>
    <row r="287" spans="3:4" hidden="1" x14ac:dyDescent="0.3">
      <c r="C287" s="7" t="s">
        <v>248</v>
      </c>
      <c r="D287" s="35"/>
    </row>
    <row r="288" spans="3:4" hidden="1" x14ac:dyDescent="0.3">
      <c r="C288" s="7" t="s">
        <v>249</v>
      </c>
      <c r="D288" s="35"/>
    </row>
    <row r="289" spans="3:4" hidden="1" x14ac:dyDescent="0.3">
      <c r="C289" s="7" t="s">
        <v>250</v>
      </c>
      <c r="D289" s="35"/>
    </row>
    <row r="290" spans="3:4" hidden="1" x14ac:dyDescent="0.3">
      <c r="C290" s="7" t="s">
        <v>251</v>
      </c>
      <c r="D290" s="35"/>
    </row>
    <row r="291" spans="3:4" hidden="1" x14ac:dyDescent="0.3">
      <c r="C291" s="7" t="s">
        <v>252</v>
      </c>
      <c r="D291" s="35"/>
    </row>
    <row r="292" spans="3:4" hidden="1" x14ac:dyDescent="0.3">
      <c r="C292" s="7" t="s">
        <v>253</v>
      </c>
      <c r="D292" s="35"/>
    </row>
    <row r="293" spans="3:4" hidden="1" x14ac:dyDescent="0.3">
      <c r="C293" s="7" t="s">
        <v>254</v>
      </c>
      <c r="D293" s="35"/>
    </row>
    <row r="294" spans="3:4" hidden="1" x14ac:dyDescent="0.3">
      <c r="C294" s="7" t="s">
        <v>255</v>
      </c>
      <c r="D294" s="35"/>
    </row>
    <row r="295" spans="3:4" hidden="1" x14ac:dyDescent="0.3">
      <c r="C295" s="7" t="s">
        <v>256</v>
      </c>
      <c r="D295" s="35"/>
    </row>
    <row r="296" spans="3:4" hidden="1" x14ac:dyDescent="0.3">
      <c r="C296" s="7" t="s">
        <v>257</v>
      </c>
      <c r="D296" s="35"/>
    </row>
    <row r="297" spans="3:4" hidden="1" x14ac:dyDescent="0.3">
      <c r="C297" s="7" t="s">
        <v>258</v>
      </c>
      <c r="D297" s="35"/>
    </row>
    <row r="298" spans="3:4" hidden="1" x14ac:dyDescent="0.3">
      <c r="C298" s="7" t="s">
        <v>259</v>
      </c>
      <c r="D298" s="35"/>
    </row>
    <row r="299" spans="3:4" hidden="1" x14ac:dyDescent="0.3">
      <c r="C299" s="7" t="s">
        <v>260</v>
      </c>
      <c r="D299" s="35"/>
    </row>
    <row r="300" spans="3:4" hidden="1" x14ac:dyDescent="0.3">
      <c r="C300" s="7" t="s">
        <v>261</v>
      </c>
      <c r="D300" s="35"/>
    </row>
    <row r="301" spans="3:4" hidden="1" x14ac:dyDescent="0.3">
      <c r="C301" s="7" t="s">
        <v>262</v>
      </c>
      <c r="D301" s="35"/>
    </row>
    <row r="302" spans="3:4" hidden="1" x14ac:dyDescent="0.3">
      <c r="C302" s="7" t="s">
        <v>263</v>
      </c>
      <c r="D302" s="35"/>
    </row>
    <row r="303" spans="3:4" hidden="1" x14ac:dyDescent="0.3">
      <c r="C303" s="7" t="s">
        <v>264</v>
      </c>
      <c r="D303" s="35"/>
    </row>
    <row r="304" spans="3:4" hidden="1" x14ac:dyDescent="0.3">
      <c r="C304" s="7" t="s">
        <v>265</v>
      </c>
      <c r="D304" s="35"/>
    </row>
    <row r="305" spans="3:4" hidden="1" x14ac:dyDescent="0.3">
      <c r="C305" s="7" t="s">
        <v>266</v>
      </c>
      <c r="D305" s="35"/>
    </row>
    <row r="306" spans="3:4" hidden="1" x14ac:dyDescent="0.3">
      <c r="C306" s="7" t="s">
        <v>267</v>
      </c>
      <c r="D306" s="35"/>
    </row>
    <row r="307" spans="3:4" hidden="1" x14ac:dyDescent="0.3">
      <c r="C307" s="7" t="s">
        <v>268</v>
      </c>
      <c r="D307" s="35"/>
    </row>
    <row r="308" spans="3:4" hidden="1" x14ac:dyDescent="0.3">
      <c r="C308" s="7" t="s">
        <v>269</v>
      </c>
      <c r="D308" s="35"/>
    </row>
    <row r="309" spans="3:4" hidden="1" x14ac:dyDescent="0.3">
      <c r="C309" s="7" t="s">
        <v>270</v>
      </c>
      <c r="D309" s="35"/>
    </row>
    <row r="310" spans="3:4" hidden="1" x14ac:dyDescent="0.3">
      <c r="C310" s="7" t="s">
        <v>271</v>
      </c>
      <c r="D310" s="35"/>
    </row>
    <row r="311" spans="3:4" hidden="1" x14ac:dyDescent="0.3">
      <c r="C311" s="7" t="s">
        <v>272</v>
      </c>
      <c r="D311" s="35"/>
    </row>
    <row r="312" spans="3:4" hidden="1" x14ac:dyDescent="0.3">
      <c r="C312" s="7" t="s">
        <v>273</v>
      </c>
      <c r="D312" s="35"/>
    </row>
    <row r="313" spans="3:4" hidden="1" x14ac:dyDescent="0.3">
      <c r="C313" s="7" t="s">
        <v>274</v>
      </c>
      <c r="D313" s="35"/>
    </row>
    <row r="314" spans="3:4" hidden="1" x14ac:dyDescent="0.3">
      <c r="C314" s="7" t="s">
        <v>275</v>
      </c>
      <c r="D314" s="35"/>
    </row>
    <row r="315" spans="3:4" hidden="1" x14ac:dyDescent="0.3">
      <c r="C315" s="7" t="s">
        <v>276</v>
      </c>
      <c r="D315" s="35"/>
    </row>
    <row r="316" spans="3:4" hidden="1" x14ac:dyDescent="0.3">
      <c r="C316" s="7" t="s">
        <v>277</v>
      </c>
      <c r="D316" s="35"/>
    </row>
    <row r="317" spans="3:4" hidden="1" x14ac:dyDescent="0.3">
      <c r="C317" s="7" t="s">
        <v>278</v>
      </c>
      <c r="D317" s="35"/>
    </row>
    <row r="318" spans="3:4" hidden="1" x14ac:dyDescent="0.3">
      <c r="C318" s="7" t="s">
        <v>279</v>
      </c>
      <c r="D318" s="35"/>
    </row>
    <row r="319" spans="3:4" hidden="1" x14ac:dyDescent="0.3">
      <c r="C319" s="7" t="s">
        <v>280</v>
      </c>
      <c r="D319" s="35"/>
    </row>
    <row r="320" spans="3:4" hidden="1" x14ac:dyDescent="0.3">
      <c r="C320" s="7" t="s">
        <v>281</v>
      </c>
      <c r="D320" s="35"/>
    </row>
    <row r="321" spans="3:4" hidden="1" x14ac:dyDescent="0.3">
      <c r="C321" s="7" t="s">
        <v>282</v>
      </c>
      <c r="D321" s="35"/>
    </row>
    <row r="322" spans="3:4" hidden="1" x14ac:dyDescent="0.3">
      <c r="C322" s="7" t="s">
        <v>283</v>
      </c>
      <c r="D322" s="35"/>
    </row>
    <row r="323" spans="3:4" hidden="1" x14ac:dyDescent="0.3">
      <c r="C323" s="7" t="s">
        <v>284</v>
      </c>
      <c r="D323" s="35"/>
    </row>
    <row r="324" spans="3:4" hidden="1" x14ac:dyDescent="0.3">
      <c r="C324" s="7" t="s">
        <v>285</v>
      </c>
      <c r="D324" s="35"/>
    </row>
    <row r="325" spans="3:4" hidden="1" x14ac:dyDescent="0.3">
      <c r="C325" s="7" t="s">
        <v>286</v>
      </c>
      <c r="D325" s="35"/>
    </row>
    <row r="326" spans="3:4" hidden="1" x14ac:dyDescent="0.3">
      <c r="C326" s="7" t="s">
        <v>287</v>
      </c>
      <c r="D326" s="35"/>
    </row>
    <row r="327" spans="3:4" hidden="1" x14ac:dyDescent="0.3">
      <c r="C327" s="7" t="s">
        <v>288</v>
      </c>
      <c r="D327" s="35"/>
    </row>
    <row r="328" spans="3:4" hidden="1" x14ac:dyDescent="0.3">
      <c r="C328" s="7" t="s">
        <v>289</v>
      </c>
      <c r="D328" s="35"/>
    </row>
    <row r="329" spans="3:4" hidden="1" x14ac:dyDescent="0.3">
      <c r="C329" s="7" t="s">
        <v>290</v>
      </c>
      <c r="D329" s="35"/>
    </row>
    <row r="330" spans="3:4" hidden="1" x14ac:dyDescent="0.3">
      <c r="C330" s="7" t="s">
        <v>291</v>
      </c>
      <c r="D330" s="35"/>
    </row>
    <row r="331" spans="3:4" hidden="1" x14ac:dyDescent="0.3">
      <c r="C331" s="7" t="s">
        <v>292</v>
      </c>
      <c r="D331" s="35"/>
    </row>
    <row r="332" spans="3:4" hidden="1" x14ac:dyDescent="0.3">
      <c r="C332" s="7" t="s">
        <v>293</v>
      </c>
      <c r="D332" s="35"/>
    </row>
    <row r="333" spans="3:4" hidden="1" x14ac:dyDescent="0.3">
      <c r="C333" s="7" t="s">
        <v>294</v>
      </c>
      <c r="D333" s="35"/>
    </row>
    <row r="334" spans="3:4" hidden="1" x14ac:dyDescent="0.3">
      <c r="C334" s="7" t="s">
        <v>295</v>
      </c>
      <c r="D334" s="35"/>
    </row>
    <row r="335" spans="3:4" hidden="1" x14ac:dyDescent="0.3">
      <c r="C335" s="7" t="s">
        <v>296</v>
      </c>
      <c r="D335" s="35"/>
    </row>
    <row r="336" spans="3:4" hidden="1" x14ac:dyDescent="0.3">
      <c r="C336" s="7" t="s">
        <v>297</v>
      </c>
      <c r="D336" s="35"/>
    </row>
    <row r="337" spans="3:4" hidden="1" x14ac:dyDescent="0.3">
      <c r="C337" s="7" t="s">
        <v>298</v>
      </c>
      <c r="D337" s="35"/>
    </row>
    <row r="338" spans="3:4" hidden="1" x14ac:dyDescent="0.3">
      <c r="C338" s="7" t="s">
        <v>299</v>
      </c>
      <c r="D338" s="35"/>
    </row>
    <row r="339" spans="3:4" hidden="1" x14ac:dyDescent="0.3">
      <c r="C339" s="7" t="s">
        <v>300</v>
      </c>
      <c r="D339" s="35"/>
    </row>
    <row r="340" spans="3:4" hidden="1" x14ac:dyDescent="0.3">
      <c r="C340" s="7" t="s">
        <v>301</v>
      </c>
      <c r="D340" s="35"/>
    </row>
    <row r="341" spans="3:4" hidden="1" x14ac:dyDescent="0.3">
      <c r="C341" s="7" t="s">
        <v>302</v>
      </c>
      <c r="D341" s="35"/>
    </row>
    <row r="342" spans="3:4" hidden="1" x14ac:dyDescent="0.3">
      <c r="C342" s="7" t="s">
        <v>303</v>
      </c>
      <c r="D342" s="35"/>
    </row>
    <row r="343" spans="3:4" hidden="1" x14ac:dyDescent="0.3">
      <c r="C343" s="7" t="s">
        <v>304</v>
      </c>
      <c r="D343" s="35"/>
    </row>
    <row r="344" spans="3:4" hidden="1" x14ac:dyDescent="0.3">
      <c r="C344" s="7" t="s">
        <v>305</v>
      </c>
      <c r="D344" s="35"/>
    </row>
    <row r="345" spans="3:4" hidden="1" x14ac:dyDescent="0.3">
      <c r="C345" s="7" t="s">
        <v>306</v>
      </c>
      <c r="D345" s="35"/>
    </row>
    <row r="346" spans="3:4" hidden="1" x14ac:dyDescent="0.3">
      <c r="C346" s="7" t="s">
        <v>307</v>
      </c>
      <c r="D346" s="35"/>
    </row>
    <row r="347" spans="3:4" hidden="1" x14ac:dyDescent="0.3">
      <c r="C347" s="7" t="s">
        <v>308</v>
      </c>
      <c r="D347" s="35"/>
    </row>
    <row r="348" spans="3:4" hidden="1" x14ac:dyDescent="0.3">
      <c r="C348" s="7" t="s">
        <v>309</v>
      </c>
      <c r="D348" s="35"/>
    </row>
    <row r="349" spans="3:4" hidden="1" x14ac:dyDescent="0.3">
      <c r="C349" s="7" t="s">
        <v>310</v>
      </c>
      <c r="D349" s="35"/>
    </row>
    <row r="350" spans="3:4" hidden="1" x14ac:dyDescent="0.3">
      <c r="C350" s="7" t="s">
        <v>311</v>
      </c>
      <c r="D350" s="35"/>
    </row>
    <row r="351" spans="3:4" hidden="1" x14ac:dyDescent="0.3">
      <c r="C351" s="7" t="s">
        <v>312</v>
      </c>
      <c r="D351" s="35"/>
    </row>
    <row r="352" spans="3:4" hidden="1" x14ac:dyDescent="0.3">
      <c r="C352" s="7" t="s">
        <v>313</v>
      </c>
      <c r="D352" s="35"/>
    </row>
    <row r="353" spans="3:4" hidden="1" x14ac:dyDescent="0.3">
      <c r="C353" s="7" t="s">
        <v>314</v>
      </c>
      <c r="D353" s="35"/>
    </row>
    <row r="354" spans="3:4" hidden="1" x14ac:dyDescent="0.3">
      <c r="C354" s="7" t="s">
        <v>315</v>
      </c>
      <c r="D354" s="35"/>
    </row>
    <row r="355" spans="3:4" hidden="1" x14ac:dyDescent="0.3">
      <c r="C355" s="7" t="s">
        <v>316</v>
      </c>
      <c r="D355" s="35"/>
    </row>
    <row r="356" spans="3:4" hidden="1" x14ac:dyDescent="0.3">
      <c r="C356" s="7" t="s">
        <v>317</v>
      </c>
      <c r="D356" s="35"/>
    </row>
    <row r="357" spans="3:4" hidden="1" x14ac:dyDescent="0.3">
      <c r="C357" s="7" t="s">
        <v>318</v>
      </c>
      <c r="D357" s="35"/>
    </row>
    <row r="358" spans="3:4" hidden="1" x14ac:dyDescent="0.3">
      <c r="C358" s="7" t="s">
        <v>319</v>
      </c>
      <c r="D358" s="35"/>
    </row>
    <row r="359" spans="3:4" hidden="1" x14ac:dyDescent="0.3">
      <c r="C359" s="7" t="s">
        <v>320</v>
      </c>
      <c r="D359" s="35"/>
    </row>
    <row r="360" spans="3:4" hidden="1" x14ac:dyDescent="0.3">
      <c r="C360" s="7" t="s">
        <v>321</v>
      </c>
      <c r="D360" s="35"/>
    </row>
    <row r="361" spans="3:4" hidden="1" x14ac:dyDescent="0.3">
      <c r="C361" s="7" t="s">
        <v>322</v>
      </c>
      <c r="D361" s="35"/>
    </row>
    <row r="362" spans="3:4" hidden="1" x14ac:dyDescent="0.3">
      <c r="C362" s="7" t="s">
        <v>323</v>
      </c>
      <c r="D362" s="35"/>
    </row>
    <row r="363" spans="3:4" hidden="1" x14ac:dyDescent="0.3">
      <c r="C363" s="7" t="s">
        <v>324</v>
      </c>
      <c r="D363" s="35"/>
    </row>
    <row r="364" spans="3:4" hidden="1" x14ac:dyDescent="0.3">
      <c r="C364" s="7" t="s">
        <v>325</v>
      </c>
      <c r="D364" s="35"/>
    </row>
    <row r="365" spans="3:4" hidden="1" x14ac:dyDescent="0.3">
      <c r="C365" s="7" t="s">
        <v>326</v>
      </c>
      <c r="D365" s="35"/>
    </row>
    <row r="366" spans="3:4" hidden="1" x14ac:dyDescent="0.3">
      <c r="C366" s="7" t="s">
        <v>327</v>
      </c>
      <c r="D366" s="35"/>
    </row>
    <row r="367" spans="3:4" hidden="1" x14ac:dyDescent="0.3">
      <c r="C367" s="7" t="s">
        <v>328</v>
      </c>
      <c r="D367" s="35"/>
    </row>
    <row r="368" spans="3:4" hidden="1" x14ac:dyDescent="0.3">
      <c r="C368" s="7" t="s">
        <v>329</v>
      </c>
      <c r="D368" s="35"/>
    </row>
    <row r="369" spans="3:4" hidden="1" x14ac:dyDescent="0.3">
      <c r="C369" s="7" t="s">
        <v>330</v>
      </c>
      <c r="D369" s="35"/>
    </row>
    <row r="370" spans="3:4" hidden="1" x14ac:dyDescent="0.3">
      <c r="C370" s="7" t="s">
        <v>331</v>
      </c>
      <c r="D370" s="35"/>
    </row>
    <row r="371" spans="3:4" hidden="1" x14ac:dyDescent="0.3">
      <c r="C371" s="7" t="s">
        <v>332</v>
      </c>
      <c r="D371" s="35"/>
    </row>
    <row r="372" spans="3:4" hidden="1" x14ac:dyDescent="0.3">
      <c r="C372" s="7" t="s">
        <v>333</v>
      </c>
      <c r="D372" s="35"/>
    </row>
    <row r="373" spans="3:4" hidden="1" x14ac:dyDescent="0.3">
      <c r="C373" s="7" t="s">
        <v>334</v>
      </c>
      <c r="D373" s="35"/>
    </row>
    <row r="374" spans="3:4" hidden="1" x14ac:dyDescent="0.3">
      <c r="C374" s="69"/>
    </row>
    <row r="375" spans="3:4" x14ac:dyDescent="0.3">
      <c r="C375" s="70"/>
    </row>
    <row r="376" spans="3:4" x14ac:dyDescent="0.3">
      <c r="C376" s="70"/>
    </row>
    <row r="377" spans="3:4" x14ac:dyDescent="0.3">
      <c r="C377" s="70"/>
    </row>
    <row r="378" spans="3:4" x14ac:dyDescent="0.3">
      <c r="C378" s="70"/>
    </row>
    <row r="379" spans="3:4" x14ac:dyDescent="0.3">
      <c r="C379" s="70"/>
    </row>
    <row r="380" spans="3:4" x14ac:dyDescent="0.3">
      <c r="C380" s="70"/>
    </row>
    <row r="381" spans="3:4" x14ac:dyDescent="0.3">
      <c r="C381" s="70"/>
    </row>
    <row r="382" spans="3:4" x14ac:dyDescent="0.3">
      <c r="C382" s="70"/>
    </row>
    <row r="383" spans="3:4" x14ac:dyDescent="0.3">
      <c r="C383" s="70"/>
    </row>
    <row r="384" spans="3:4" x14ac:dyDescent="0.3">
      <c r="C384" s="70"/>
    </row>
    <row r="385" spans="3:3" x14ac:dyDescent="0.3">
      <c r="C385" s="70"/>
    </row>
    <row r="386" spans="3:3" x14ac:dyDescent="0.3">
      <c r="C386" s="70"/>
    </row>
    <row r="387" spans="3:3" x14ac:dyDescent="0.3">
      <c r="C387" s="70"/>
    </row>
    <row r="388" spans="3:3" x14ac:dyDescent="0.3">
      <c r="C388" s="70"/>
    </row>
    <row r="389" spans="3:3" x14ac:dyDescent="0.3">
      <c r="C389" s="70"/>
    </row>
    <row r="390" spans="3:3" x14ac:dyDescent="0.3">
      <c r="C390" s="70"/>
    </row>
    <row r="391" spans="3:3" x14ac:dyDescent="0.3">
      <c r="C391" s="70"/>
    </row>
    <row r="392" spans="3:3" x14ac:dyDescent="0.3">
      <c r="C392" s="70"/>
    </row>
    <row r="393" spans="3:3" x14ac:dyDescent="0.3">
      <c r="C393" s="70"/>
    </row>
    <row r="394" spans="3:3" x14ac:dyDescent="0.3">
      <c r="C394" s="70"/>
    </row>
    <row r="395" spans="3:3" x14ac:dyDescent="0.3">
      <c r="C395" s="70"/>
    </row>
    <row r="396" spans="3:3" x14ac:dyDescent="0.3">
      <c r="C396" s="70"/>
    </row>
    <row r="397" spans="3:3" x14ac:dyDescent="0.3">
      <c r="C397" s="70"/>
    </row>
    <row r="398" spans="3:3" x14ac:dyDescent="0.3">
      <c r="C398" s="70"/>
    </row>
    <row r="399" spans="3:3" x14ac:dyDescent="0.3">
      <c r="C399" s="70"/>
    </row>
    <row r="400" spans="3:3" x14ac:dyDescent="0.3">
      <c r="C400" s="70"/>
    </row>
    <row r="401" spans="3:3" x14ac:dyDescent="0.3">
      <c r="C401" s="70"/>
    </row>
  </sheetData>
  <sheetProtection password="C536" sheet="1" objects="1" scenarios="1" selectLockedCells="1"/>
  <mergeCells count="17">
    <mergeCell ref="D6:G6"/>
    <mergeCell ref="D7:G7"/>
    <mergeCell ref="B18:C18"/>
    <mergeCell ref="B20:C20"/>
    <mergeCell ref="B22:C22"/>
    <mergeCell ref="B14:C15"/>
    <mergeCell ref="B29:O29"/>
    <mergeCell ref="B27:O27"/>
    <mergeCell ref="B31:O31"/>
    <mergeCell ref="B26:O26"/>
    <mergeCell ref="B30:O30"/>
    <mergeCell ref="B28:O28"/>
    <mergeCell ref="B2:E2"/>
    <mergeCell ref="B4:C4"/>
    <mergeCell ref="M4:N4"/>
    <mergeCell ref="D4:G4"/>
    <mergeCell ref="D5:G5"/>
  </mergeCells>
  <phoneticPr fontId="3" type="noConversion"/>
  <dataValidations xWindow="47" yWindow="196" count="3">
    <dataValidation type="whole" operator="greaterThan" allowBlank="1" showInputMessage="1" showErrorMessage="1" error="Please enter a numerical value only, less than or equal to total net additions." sqref="D18">
      <formula1>-1000000</formula1>
    </dataValidation>
    <dataValidation type="whole" operator="greaterThan" allowBlank="1" showInputMessage="1" showErrorMessage="1" error="Please enter a numerical value only. " sqref="D22 D15:K15 D20:K20">
      <formula1>-1000000</formula1>
    </dataValidation>
    <dataValidation type="list" allowBlank="1" showInputMessage="1" showErrorMessage="1" sqref="B4:C4">
      <formula1>$C$47:$C$373</formula1>
    </dataValidation>
  </dataValidations>
  <hyperlinks>
    <hyperlink ref="B6" location="'New Homes Bonus'!I14" tooltip="Click here to return to homepage" display="Return to homepage"/>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C366"/>
  <sheetViews>
    <sheetView zoomScale="70" workbookViewId="0">
      <pane xSplit="4" ySplit="5" topLeftCell="BX6" activePane="bottomRight" state="frozen"/>
      <selection activeCell="C26" sqref="C26"/>
      <selection pane="topRight" activeCell="C26" sqref="C26"/>
      <selection pane="bottomLeft" activeCell="C26" sqref="C26"/>
      <selection pane="bottomRight" activeCell="CK6" sqref="CK6"/>
    </sheetView>
  </sheetViews>
  <sheetFormatPr defaultRowHeight="12.5" x14ac:dyDescent="0.25"/>
  <cols>
    <col min="1" max="1" width="10.7265625" bestFit="1" customWidth="1"/>
    <col min="4" max="4" width="31.54296875" bestFit="1" customWidth="1"/>
    <col min="5" max="5" width="19.1796875" customWidth="1"/>
    <col min="6" max="6" width="25.7265625" customWidth="1"/>
    <col min="7" max="7" width="29.81640625" style="3" customWidth="1"/>
    <col min="8" max="8" width="19.453125" style="3" customWidth="1"/>
    <col min="9" max="9" width="28.1796875" style="3" customWidth="1"/>
    <col min="10" max="10" width="7.54296875" style="3" customWidth="1"/>
    <col min="11" max="12" width="11.26953125" style="3" customWidth="1"/>
    <col min="13" max="18" width="10.26953125" style="3" customWidth="1"/>
    <col min="19" max="19" width="11.26953125" style="3" customWidth="1"/>
    <col min="20" max="20" width="4" customWidth="1"/>
    <col min="29" max="29" width="4.81640625" customWidth="1"/>
    <col min="30" max="30" width="9.81640625" style="3" customWidth="1"/>
    <col min="31" max="31" width="9.26953125" style="3" customWidth="1"/>
    <col min="32" max="32" width="10" style="3" customWidth="1"/>
    <col min="33" max="33" width="10.1796875" style="3" customWidth="1"/>
    <col min="34" max="37" width="9.26953125" style="3" customWidth="1"/>
    <col min="38" max="38" width="10.1796875" style="3" customWidth="1"/>
    <col min="39" max="39" width="4.26953125" style="3" customWidth="1"/>
    <col min="40" max="48" width="9.1796875" style="3" customWidth="1"/>
    <col min="57" max="57" width="10.26953125" customWidth="1"/>
    <col min="58" max="58" width="4.26953125" customWidth="1"/>
    <col min="59" max="59" width="3.81640625" customWidth="1"/>
    <col min="60" max="60" width="14.453125" style="3" customWidth="1"/>
    <col min="61" max="61" width="15.54296875" style="3" customWidth="1"/>
    <col min="62" max="62" width="14.453125" style="3" customWidth="1"/>
    <col min="63" max="63" width="14.7265625" customWidth="1"/>
    <col min="64" max="64" width="10.7265625" customWidth="1"/>
    <col min="65" max="65" width="11.1796875" customWidth="1"/>
    <col min="66" max="66" width="15.7265625" style="138" customWidth="1"/>
    <col min="67" max="67" width="13.54296875" style="133" customWidth="1"/>
    <col min="68" max="68" width="15.7265625" style="128" bestFit="1" customWidth="1"/>
    <col min="69" max="69" width="14.7265625" style="128" customWidth="1"/>
    <col min="70" max="70" width="15" style="128" customWidth="1"/>
    <col min="71" max="71" width="15.7265625" style="138" customWidth="1"/>
    <col min="72" max="72" width="15.26953125" style="128" customWidth="1"/>
    <col min="73" max="73" width="15.7265625" style="128" bestFit="1" customWidth="1"/>
    <col min="74" max="74" width="13.54296875" style="128" customWidth="1"/>
    <col min="75" max="75" width="13.1796875" style="128" customWidth="1"/>
    <col min="76" max="76" width="17.453125" style="138" customWidth="1"/>
    <col min="77" max="77" width="15.453125" style="128" bestFit="1" customWidth="1"/>
    <col min="78" max="78" width="13.54296875" style="128" customWidth="1"/>
    <col min="79" max="79" width="14" style="128" customWidth="1"/>
    <col min="80" max="80" width="15" style="128" customWidth="1"/>
    <col min="81" max="81" width="15.7265625" style="138" customWidth="1"/>
    <col min="82" max="82" width="15.453125" style="128" bestFit="1" customWidth="1"/>
    <col min="83" max="83" width="15.7265625" style="128" bestFit="1" customWidth="1"/>
    <col min="84" max="84" width="16" style="128" customWidth="1"/>
    <col min="85" max="85" width="16.26953125" style="128" customWidth="1"/>
    <col min="86" max="86" width="15.7265625" style="138" customWidth="1"/>
    <col min="87" max="87" width="14.453125" style="128" customWidth="1"/>
    <col min="88" max="88" width="14.54296875" style="128" customWidth="1"/>
    <col min="89" max="89" width="15" style="128" customWidth="1"/>
    <col min="90" max="90" width="16.453125" style="128" customWidth="1"/>
    <col min="91" max="91" width="17.453125" style="138" customWidth="1"/>
    <col min="92" max="97" width="15" style="128" customWidth="1"/>
    <col min="99" max="99" width="9.54296875" bestFit="1" customWidth="1"/>
    <col min="100" max="100" width="10.1796875" bestFit="1" customWidth="1"/>
    <col min="101" max="104" width="11" bestFit="1" customWidth="1"/>
    <col min="105" max="106" width="11.453125" bestFit="1" customWidth="1"/>
  </cols>
  <sheetData>
    <row r="1" spans="1:107" ht="13" x14ac:dyDescent="0.3">
      <c r="D1" s="171">
        <v>1</v>
      </c>
      <c r="E1" s="171">
        <v>2</v>
      </c>
      <c r="F1" s="171">
        <v>3</v>
      </c>
      <c r="G1" s="171">
        <v>4</v>
      </c>
      <c r="H1" s="199">
        <v>5</v>
      </c>
      <c r="I1" s="199">
        <v>6</v>
      </c>
      <c r="J1" s="171">
        <v>7</v>
      </c>
      <c r="K1" s="180">
        <v>8</v>
      </c>
      <c r="L1" s="180">
        <v>9</v>
      </c>
      <c r="M1" s="180">
        <v>10</v>
      </c>
      <c r="N1" s="180">
        <v>11</v>
      </c>
      <c r="O1" s="180">
        <v>12</v>
      </c>
      <c r="P1" s="180">
        <v>13</v>
      </c>
      <c r="Q1" s="180">
        <v>14</v>
      </c>
      <c r="R1" s="180">
        <v>15</v>
      </c>
      <c r="S1" s="180">
        <v>16</v>
      </c>
      <c r="T1" s="171">
        <v>17</v>
      </c>
      <c r="U1" s="171">
        <v>18</v>
      </c>
      <c r="V1" s="171">
        <v>19</v>
      </c>
      <c r="W1" s="171">
        <v>20</v>
      </c>
      <c r="X1" s="171">
        <v>21</v>
      </c>
      <c r="Y1" s="171">
        <v>22</v>
      </c>
      <c r="Z1" s="171">
        <v>23</v>
      </c>
      <c r="AA1" s="171">
        <v>24</v>
      </c>
      <c r="AB1" s="171">
        <v>25</v>
      </c>
      <c r="AC1" s="171">
        <v>26</v>
      </c>
      <c r="AD1" s="180">
        <v>27</v>
      </c>
      <c r="AE1" s="180">
        <v>28</v>
      </c>
      <c r="AF1" s="180">
        <v>29</v>
      </c>
      <c r="AG1" s="180">
        <v>30</v>
      </c>
      <c r="AH1" s="180">
        <v>31</v>
      </c>
      <c r="AI1" s="180">
        <v>32</v>
      </c>
      <c r="AJ1" s="180">
        <v>33</v>
      </c>
      <c r="AK1" s="180">
        <v>34</v>
      </c>
      <c r="AL1" s="180">
        <v>35</v>
      </c>
      <c r="AM1" s="171">
        <v>36</v>
      </c>
      <c r="AN1" s="180">
        <v>37</v>
      </c>
      <c r="AO1" s="180">
        <v>38</v>
      </c>
      <c r="AP1" s="180">
        <v>39</v>
      </c>
      <c r="AQ1" s="180">
        <v>40</v>
      </c>
      <c r="AR1" s="180">
        <v>41</v>
      </c>
      <c r="AS1" s="180">
        <v>42</v>
      </c>
      <c r="AT1" s="180">
        <v>43</v>
      </c>
      <c r="AU1" s="180">
        <v>44</v>
      </c>
      <c r="AV1" s="180">
        <v>45</v>
      </c>
      <c r="AW1" s="171">
        <v>46</v>
      </c>
      <c r="AX1" s="171">
        <v>47</v>
      </c>
      <c r="AY1" s="171">
        <v>48</v>
      </c>
      <c r="AZ1" s="171">
        <v>49</v>
      </c>
      <c r="BA1" s="171">
        <v>50</v>
      </c>
      <c r="BB1" s="171">
        <v>51</v>
      </c>
      <c r="BC1" s="171">
        <v>52</v>
      </c>
      <c r="BD1" s="171">
        <v>53</v>
      </c>
      <c r="BE1" s="171">
        <v>54</v>
      </c>
      <c r="BF1" s="171">
        <v>55</v>
      </c>
      <c r="BG1" s="171">
        <v>56</v>
      </c>
      <c r="BH1" s="171">
        <v>57</v>
      </c>
      <c r="BI1" s="171">
        <v>58</v>
      </c>
      <c r="BJ1" s="171">
        <v>59</v>
      </c>
      <c r="BK1" s="171">
        <v>60</v>
      </c>
      <c r="BL1" s="171">
        <v>61</v>
      </c>
      <c r="BM1" s="171">
        <v>62</v>
      </c>
      <c r="BN1" s="171">
        <v>63</v>
      </c>
      <c r="BO1" s="171">
        <v>64</v>
      </c>
      <c r="BP1" s="171">
        <v>65</v>
      </c>
      <c r="BQ1" s="171">
        <v>66</v>
      </c>
      <c r="BR1" s="171">
        <v>67</v>
      </c>
      <c r="BS1" s="171">
        <v>68</v>
      </c>
      <c r="BT1" s="199">
        <v>69</v>
      </c>
      <c r="BU1" s="199">
        <v>70</v>
      </c>
      <c r="BV1" s="199">
        <v>71</v>
      </c>
      <c r="BW1" s="199">
        <v>72</v>
      </c>
      <c r="BX1" s="171">
        <v>73</v>
      </c>
      <c r="BY1" s="171">
        <v>74</v>
      </c>
      <c r="BZ1" s="171">
        <v>75</v>
      </c>
      <c r="CA1" s="171">
        <v>76</v>
      </c>
      <c r="CB1" s="171">
        <v>77</v>
      </c>
      <c r="CC1" s="171">
        <v>78</v>
      </c>
      <c r="CD1" s="171">
        <v>79</v>
      </c>
      <c r="CE1" s="171">
        <v>80</v>
      </c>
      <c r="CF1" s="171">
        <v>81</v>
      </c>
      <c r="CG1" s="171">
        <v>82</v>
      </c>
      <c r="CH1" s="171">
        <v>83</v>
      </c>
      <c r="CI1" s="171">
        <v>84</v>
      </c>
      <c r="CJ1" s="171">
        <v>85</v>
      </c>
      <c r="CK1" s="171">
        <v>86</v>
      </c>
      <c r="CL1" s="171">
        <v>87</v>
      </c>
      <c r="CM1" s="171">
        <v>88</v>
      </c>
      <c r="CN1" s="171">
        <v>89</v>
      </c>
      <c r="CO1" s="171">
        <v>90</v>
      </c>
      <c r="CP1" s="171">
        <v>91</v>
      </c>
      <c r="CQ1" s="171">
        <v>92</v>
      </c>
      <c r="CR1" s="171">
        <v>93</v>
      </c>
      <c r="CS1" s="199">
        <v>94</v>
      </c>
    </row>
    <row r="2" spans="1:107" ht="20" x14ac:dyDescent="0.4">
      <c r="D2" s="18"/>
      <c r="E2" t="s">
        <v>426</v>
      </c>
      <c r="F2" t="s">
        <v>476</v>
      </c>
      <c r="H2" s="200" t="s">
        <v>10</v>
      </c>
      <c r="I2" s="190" t="s">
        <v>336</v>
      </c>
      <c r="J2" s="143" t="s">
        <v>1</v>
      </c>
      <c r="K2" s="181" t="s">
        <v>2</v>
      </c>
      <c r="L2" s="181" t="s">
        <v>3</v>
      </c>
      <c r="M2" s="181" t="s">
        <v>4</v>
      </c>
      <c r="N2" s="181" t="s">
        <v>5</v>
      </c>
      <c r="O2" s="181" t="s">
        <v>6</v>
      </c>
      <c r="P2" s="181" t="s">
        <v>7</v>
      </c>
      <c r="Q2" s="181" t="s">
        <v>8</v>
      </c>
      <c r="R2" s="181" t="s">
        <v>9</v>
      </c>
      <c r="S2" s="181" t="s">
        <v>335</v>
      </c>
      <c r="T2" s="1"/>
      <c r="U2" s="194" t="s">
        <v>2</v>
      </c>
      <c r="V2" s="194" t="s">
        <v>3</v>
      </c>
      <c r="W2" s="194" t="s">
        <v>4</v>
      </c>
      <c r="X2" s="194" t="s">
        <v>5</v>
      </c>
      <c r="Y2" s="194" t="s">
        <v>6</v>
      </c>
      <c r="Z2" s="194" t="s">
        <v>7</v>
      </c>
      <c r="AA2" s="194" t="s">
        <v>8</v>
      </c>
      <c r="AB2" s="194" t="s">
        <v>9</v>
      </c>
      <c r="AC2" s="19"/>
      <c r="AD2" s="195" t="s">
        <v>2</v>
      </c>
      <c r="AE2" s="195" t="s">
        <v>3</v>
      </c>
      <c r="AF2" s="195" t="s">
        <v>4</v>
      </c>
      <c r="AG2" s="195" t="s">
        <v>5</v>
      </c>
      <c r="AH2" s="195" t="s">
        <v>6</v>
      </c>
      <c r="AI2" s="195" t="s">
        <v>7</v>
      </c>
      <c r="AJ2" s="195" t="s">
        <v>8</v>
      </c>
      <c r="AK2" s="195" t="s">
        <v>9</v>
      </c>
      <c r="AL2" s="185" t="s">
        <v>335</v>
      </c>
      <c r="AM2" s="6"/>
      <c r="AN2" s="195" t="s">
        <v>2</v>
      </c>
      <c r="AO2" s="195" t="s">
        <v>3</v>
      </c>
      <c r="AP2" s="195" t="s">
        <v>4</v>
      </c>
      <c r="AQ2" s="195" t="s">
        <v>5</v>
      </c>
      <c r="AR2" s="195" t="s">
        <v>6</v>
      </c>
      <c r="AS2" s="195" t="s">
        <v>7</v>
      </c>
      <c r="AT2" s="195" t="s">
        <v>8</v>
      </c>
      <c r="AU2" s="195" t="s">
        <v>9</v>
      </c>
      <c r="AV2" s="195" t="s">
        <v>335</v>
      </c>
      <c r="AW2" s="196" t="s">
        <v>2</v>
      </c>
      <c r="AX2" s="196" t="s">
        <v>3</v>
      </c>
      <c r="AY2" s="196" t="s">
        <v>4</v>
      </c>
      <c r="AZ2" s="196" t="s">
        <v>5</v>
      </c>
      <c r="BA2" s="196" t="s">
        <v>6</v>
      </c>
      <c r="BB2" s="196" t="s">
        <v>7</v>
      </c>
      <c r="BC2" s="196" t="s">
        <v>8</v>
      </c>
      <c r="BD2" s="196" t="s">
        <v>9</v>
      </c>
      <c r="BE2" s="196" t="s">
        <v>335</v>
      </c>
      <c r="BF2" s="6"/>
      <c r="BH2" s="293" t="s">
        <v>428</v>
      </c>
      <c r="BI2" s="293"/>
      <c r="BJ2" s="293"/>
      <c r="BK2" s="293"/>
      <c r="BN2" s="134"/>
      <c r="BO2" s="293" t="s">
        <v>436</v>
      </c>
      <c r="BP2" s="293"/>
      <c r="BQ2" s="293"/>
      <c r="BR2" s="293"/>
      <c r="BS2" s="134"/>
      <c r="BT2" s="293" t="s">
        <v>438</v>
      </c>
      <c r="BU2" s="293"/>
      <c r="BV2" s="293"/>
      <c r="BW2" s="293"/>
      <c r="BX2" s="135"/>
      <c r="BY2" s="293" t="s">
        <v>440</v>
      </c>
      <c r="BZ2" s="293"/>
      <c r="CA2" s="293"/>
      <c r="CB2" s="293"/>
      <c r="CD2" s="293" t="s">
        <v>442</v>
      </c>
      <c r="CE2" s="293"/>
      <c r="CF2" s="293"/>
      <c r="CG2" s="293"/>
      <c r="CI2" s="293" t="s">
        <v>445</v>
      </c>
      <c r="CJ2" s="293"/>
      <c r="CK2" s="293"/>
      <c r="CL2" s="293"/>
      <c r="CR2" s="138"/>
    </row>
    <row r="3" spans="1:107" ht="40" x14ac:dyDescent="0.4">
      <c r="B3" s="4" t="s">
        <v>372</v>
      </c>
      <c r="C3" s="4" t="s">
        <v>373</v>
      </c>
      <c r="D3" s="4" t="s">
        <v>343</v>
      </c>
      <c r="E3" s="142" t="s">
        <v>468</v>
      </c>
      <c r="F3" s="187" t="s">
        <v>832</v>
      </c>
      <c r="G3" s="142" t="s">
        <v>472</v>
      </c>
      <c r="H3" s="142" t="s">
        <v>477</v>
      </c>
      <c r="I3" s="188" t="s">
        <v>827</v>
      </c>
      <c r="J3"/>
      <c r="K3" s="295" t="s">
        <v>500</v>
      </c>
      <c r="L3" s="295"/>
      <c r="M3" s="295"/>
      <c r="N3" s="295"/>
      <c r="O3" s="295"/>
      <c r="P3" s="295"/>
      <c r="Q3" s="295"/>
      <c r="R3" s="295"/>
      <c r="S3" s="295"/>
      <c r="T3" s="1"/>
      <c r="U3" s="293" t="s">
        <v>473</v>
      </c>
      <c r="V3" s="293"/>
      <c r="W3" s="293"/>
      <c r="X3" s="293"/>
      <c r="Y3" s="293"/>
      <c r="Z3" s="293"/>
      <c r="AA3" s="293"/>
      <c r="AB3" s="293"/>
      <c r="AC3" s="127"/>
      <c r="AD3" s="296" t="s">
        <v>474</v>
      </c>
      <c r="AE3" s="296"/>
      <c r="AF3" s="296"/>
      <c r="AG3" s="296"/>
      <c r="AH3" s="296"/>
      <c r="AI3" s="296"/>
      <c r="AJ3" s="296"/>
      <c r="AK3" s="296"/>
      <c r="AL3" s="296"/>
      <c r="AM3"/>
      <c r="AN3" s="296" t="s">
        <v>475</v>
      </c>
      <c r="AO3" s="296"/>
      <c r="AP3" s="296"/>
      <c r="AQ3" s="296"/>
      <c r="AR3" s="296"/>
      <c r="AS3" s="296"/>
      <c r="AT3" s="296"/>
      <c r="AU3" s="296"/>
      <c r="AV3" s="203">
        <v>-1</v>
      </c>
      <c r="AW3" s="294" t="s">
        <v>341</v>
      </c>
      <c r="AX3" s="294"/>
      <c r="AY3" s="294"/>
      <c r="AZ3" s="294"/>
      <c r="BA3" s="294"/>
      <c r="BB3" s="294"/>
      <c r="BC3" s="294"/>
      <c r="BD3" s="294"/>
      <c r="BE3" s="294"/>
      <c r="BH3" s="192" t="s">
        <v>429</v>
      </c>
      <c r="BI3" s="193" t="s">
        <v>430</v>
      </c>
      <c r="BJ3" s="193" t="s">
        <v>431</v>
      </c>
      <c r="BK3" s="192" t="s">
        <v>432</v>
      </c>
      <c r="BL3" s="193" t="s">
        <v>433</v>
      </c>
      <c r="BM3" s="193" t="s">
        <v>434</v>
      </c>
      <c r="BN3" s="226" t="s">
        <v>435</v>
      </c>
      <c r="BO3" s="192" t="s">
        <v>429</v>
      </c>
      <c r="BP3" s="193" t="s">
        <v>430</v>
      </c>
      <c r="BQ3" s="193" t="s">
        <v>431</v>
      </c>
      <c r="BR3" s="192" t="s">
        <v>432</v>
      </c>
      <c r="BS3" s="226" t="s">
        <v>437</v>
      </c>
      <c r="BT3" s="192" t="s">
        <v>429</v>
      </c>
      <c r="BU3" s="193" t="s">
        <v>430</v>
      </c>
      <c r="BV3" s="193" t="s">
        <v>431</v>
      </c>
      <c r="BW3" s="192" t="s">
        <v>432</v>
      </c>
      <c r="BX3" s="226" t="s">
        <v>439</v>
      </c>
      <c r="BY3" s="192" t="s">
        <v>429</v>
      </c>
      <c r="BZ3" s="193" t="s">
        <v>430</v>
      </c>
      <c r="CA3" s="193" t="s">
        <v>431</v>
      </c>
      <c r="CB3" s="192" t="s">
        <v>432</v>
      </c>
      <c r="CC3" s="226" t="s">
        <v>441</v>
      </c>
      <c r="CD3" s="192" t="s">
        <v>429</v>
      </c>
      <c r="CE3" s="193" t="s">
        <v>430</v>
      </c>
      <c r="CF3" s="193" t="s">
        <v>431</v>
      </c>
      <c r="CG3" s="192" t="s">
        <v>432</v>
      </c>
      <c r="CH3" s="226" t="s">
        <v>443</v>
      </c>
      <c r="CI3" s="192" t="s">
        <v>429</v>
      </c>
      <c r="CJ3" s="193" t="s">
        <v>430</v>
      </c>
      <c r="CK3" s="193" t="s">
        <v>431</v>
      </c>
      <c r="CL3" s="192" t="s">
        <v>432</v>
      </c>
      <c r="CM3" s="226" t="s">
        <v>444</v>
      </c>
      <c r="CN3" s="192" t="s">
        <v>429</v>
      </c>
      <c r="CO3" s="193" t="s">
        <v>430</v>
      </c>
      <c r="CP3" s="193" t="s">
        <v>489</v>
      </c>
      <c r="CQ3" s="193" t="s">
        <v>490</v>
      </c>
      <c r="CR3" s="226" t="s">
        <v>488</v>
      </c>
      <c r="CS3" s="142"/>
    </row>
    <row r="4" spans="1:107" s="14" customFormat="1" x14ac:dyDescent="0.25">
      <c r="D4" s="14" t="s">
        <v>416</v>
      </c>
      <c r="E4" s="15" t="s">
        <v>340</v>
      </c>
      <c r="F4" s="15" t="s">
        <v>340</v>
      </c>
      <c r="G4" s="15" t="s">
        <v>340</v>
      </c>
      <c r="H4" s="15" t="s">
        <v>340</v>
      </c>
      <c r="I4" s="186" t="s">
        <v>340</v>
      </c>
      <c r="J4" s="15"/>
      <c r="K4" s="182">
        <v>0</v>
      </c>
      <c r="L4" s="182">
        <v>0</v>
      </c>
      <c r="M4" s="182">
        <v>0</v>
      </c>
      <c r="N4" s="182">
        <v>0</v>
      </c>
      <c r="O4" s="182">
        <v>0</v>
      </c>
      <c r="P4" s="182">
        <v>0</v>
      </c>
      <c r="Q4" s="182">
        <v>0</v>
      </c>
      <c r="R4" s="182">
        <v>0</v>
      </c>
      <c r="S4" s="182">
        <v>0</v>
      </c>
      <c r="T4" s="16"/>
      <c r="U4" s="15">
        <v>0</v>
      </c>
      <c r="V4" s="15">
        <v>0</v>
      </c>
      <c r="W4" s="15">
        <v>0</v>
      </c>
      <c r="X4" s="15">
        <v>0</v>
      </c>
      <c r="Y4" s="15">
        <v>0</v>
      </c>
      <c r="Z4" s="15">
        <v>0</v>
      </c>
      <c r="AA4" s="15">
        <v>0</v>
      </c>
      <c r="AB4" s="15">
        <v>0</v>
      </c>
      <c r="AC4" s="15"/>
      <c r="AD4" s="186"/>
      <c r="AE4" s="186"/>
      <c r="AF4" s="186"/>
      <c r="AG4" s="186"/>
      <c r="AH4" s="186"/>
      <c r="AI4" s="186"/>
      <c r="AJ4" s="186"/>
      <c r="AK4" s="186"/>
      <c r="AL4" s="186"/>
      <c r="AN4" s="186"/>
      <c r="AO4" s="186"/>
      <c r="AP4" s="186"/>
      <c r="AQ4" s="186"/>
      <c r="AR4" s="186"/>
      <c r="AS4" s="186"/>
      <c r="AT4" s="186"/>
      <c r="AU4" s="186"/>
      <c r="AV4" s="186"/>
      <c r="BJ4" s="15"/>
      <c r="BN4" s="136"/>
      <c r="BO4" s="131"/>
      <c r="BP4" s="131"/>
      <c r="BQ4" s="131"/>
      <c r="BR4" s="131"/>
      <c r="BS4" s="136"/>
      <c r="BT4" s="131"/>
      <c r="BU4" s="131"/>
      <c r="BV4" s="131"/>
      <c r="BW4" s="131"/>
      <c r="BX4" s="136"/>
      <c r="BY4" s="131"/>
      <c r="BZ4" s="131"/>
      <c r="CA4" s="131"/>
      <c r="CB4" s="131"/>
      <c r="CC4" s="140"/>
      <c r="CD4" s="131"/>
      <c r="CE4" s="131"/>
      <c r="CF4" s="131"/>
      <c r="CG4" s="131"/>
      <c r="CH4" s="140"/>
      <c r="CI4" s="131"/>
      <c r="CJ4" s="131"/>
      <c r="CK4" s="131"/>
      <c r="CL4" s="131"/>
      <c r="CM4" s="140"/>
      <c r="CN4" s="131"/>
      <c r="CO4" s="131"/>
      <c r="CP4" s="131"/>
      <c r="CQ4" s="131"/>
      <c r="CR4" s="140"/>
      <c r="CS4" s="131"/>
    </row>
    <row r="5" spans="1:107" s="14" customFormat="1" x14ac:dyDescent="0.25">
      <c r="D5" s="14" t="s">
        <v>415</v>
      </c>
      <c r="E5" s="15" t="s">
        <v>340</v>
      </c>
      <c r="F5" s="15" t="s">
        <v>340</v>
      </c>
      <c r="G5" s="15" t="s">
        <v>340</v>
      </c>
      <c r="H5" s="15" t="s">
        <v>340</v>
      </c>
      <c r="I5" s="186" t="s">
        <v>340</v>
      </c>
      <c r="J5" s="15"/>
      <c r="K5" s="182">
        <v>0</v>
      </c>
      <c r="L5" s="182">
        <v>0</v>
      </c>
      <c r="M5" s="182">
        <v>0</v>
      </c>
      <c r="N5" s="182">
        <v>0</v>
      </c>
      <c r="O5" s="182">
        <v>0</v>
      </c>
      <c r="P5" s="182">
        <v>0</v>
      </c>
      <c r="Q5" s="182">
        <v>0</v>
      </c>
      <c r="R5" s="182">
        <v>0</v>
      </c>
      <c r="S5" s="182">
        <v>0</v>
      </c>
      <c r="T5" s="16"/>
      <c r="U5" s="15">
        <v>0</v>
      </c>
      <c r="V5" s="15">
        <v>0</v>
      </c>
      <c r="W5" s="15">
        <v>0</v>
      </c>
      <c r="X5" s="15">
        <v>0</v>
      </c>
      <c r="Y5" s="15">
        <v>0</v>
      </c>
      <c r="Z5" s="15">
        <v>0</v>
      </c>
      <c r="AA5" s="15">
        <v>0</v>
      </c>
      <c r="AB5" s="15">
        <v>0</v>
      </c>
      <c r="AC5" s="15"/>
      <c r="AD5" s="186"/>
      <c r="AE5" s="186"/>
      <c r="AF5" s="186"/>
      <c r="AG5" s="186"/>
      <c r="AH5" s="186"/>
      <c r="AI5" s="186"/>
      <c r="AJ5" s="186"/>
      <c r="AK5" s="186"/>
      <c r="AL5" s="186"/>
      <c r="AN5" s="186"/>
      <c r="AO5" s="186"/>
      <c r="AP5" s="186"/>
      <c r="AQ5" s="186"/>
      <c r="AR5" s="186"/>
      <c r="AS5" s="186"/>
      <c r="AT5" s="186"/>
      <c r="AU5" s="186"/>
      <c r="AV5" s="186"/>
      <c r="BJ5" s="15"/>
      <c r="BN5" s="136"/>
      <c r="BO5" s="131"/>
      <c r="BP5" s="131"/>
      <c r="BQ5" s="131"/>
      <c r="BR5" s="131"/>
      <c r="BS5" s="136"/>
      <c r="BT5" s="131"/>
      <c r="BU5" s="131"/>
      <c r="BV5" s="131"/>
      <c r="BW5" s="131"/>
      <c r="BX5" s="136"/>
      <c r="BY5" s="131"/>
      <c r="BZ5" s="131"/>
      <c r="CA5" s="131"/>
      <c r="CB5" s="131"/>
      <c r="CC5" s="140"/>
      <c r="CD5" s="131"/>
      <c r="CE5" s="131"/>
      <c r="CF5" s="131"/>
      <c r="CG5" s="131"/>
      <c r="CH5" s="140"/>
      <c r="CI5" s="131"/>
      <c r="CJ5" s="131"/>
      <c r="CK5" s="131"/>
      <c r="CL5" s="131"/>
      <c r="CM5" s="140"/>
      <c r="CN5" s="131"/>
      <c r="CO5" s="131"/>
      <c r="CP5" s="131"/>
      <c r="CQ5" s="131"/>
      <c r="CR5" s="140"/>
      <c r="CS5" s="131"/>
    </row>
    <row r="6" spans="1:107" ht="13" x14ac:dyDescent="0.3">
      <c r="A6" s="5" t="s">
        <v>777</v>
      </c>
      <c r="B6" s="3" t="s">
        <v>374</v>
      </c>
      <c r="C6" s="3" t="s">
        <v>375</v>
      </c>
      <c r="D6" s="2" t="s">
        <v>11</v>
      </c>
      <c r="E6" s="5">
        <f>S6</f>
        <v>28098</v>
      </c>
      <c r="F6" s="177">
        <v>98</v>
      </c>
      <c r="G6" s="17">
        <f>AL6+BE6</f>
        <v>86</v>
      </c>
      <c r="H6" s="201">
        <v>9.7360546648206867</v>
      </c>
      <c r="I6" s="189">
        <v>35</v>
      </c>
      <c r="K6" s="183">
        <v>2715</v>
      </c>
      <c r="L6" s="183">
        <v>4997</v>
      </c>
      <c r="M6" s="183">
        <v>11337</v>
      </c>
      <c r="N6" s="183">
        <v>6105</v>
      </c>
      <c r="O6" s="183">
        <v>1918</v>
      </c>
      <c r="P6" s="183">
        <v>716</v>
      </c>
      <c r="Q6" s="183">
        <v>300</v>
      </c>
      <c r="R6" s="183">
        <v>10</v>
      </c>
      <c r="S6" s="183">
        <v>28098</v>
      </c>
      <c r="T6" s="5"/>
      <c r="U6" s="9">
        <f>K6/S6</f>
        <v>9.6626094383941916E-2</v>
      </c>
      <c r="V6" s="9">
        <f t="shared" ref="V6:V69" si="0">L6/S6</f>
        <v>0.17784183927681685</v>
      </c>
      <c r="W6" s="9">
        <f t="shared" ref="W6:W69" si="1">M6/S6</f>
        <v>0.40348067478112321</v>
      </c>
      <c r="X6" s="9">
        <f t="shared" ref="X6:X69" si="2">N6/S6</f>
        <v>0.21727525090753791</v>
      </c>
      <c r="Y6" s="9">
        <f t="shared" ref="Y6:Y69" si="3">O6/S6</f>
        <v>6.8261086198305926E-2</v>
      </c>
      <c r="Z6" s="9">
        <f t="shared" ref="Z6:Z69" si="4">P6/S6</f>
        <v>2.54822407288775E-2</v>
      </c>
      <c r="AA6" s="9">
        <f t="shared" ref="AA6:AA69" si="5">Q6/S6</f>
        <v>1.0676916506512918E-2</v>
      </c>
      <c r="AB6" s="10">
        <f t="shared" ref="AB6:AB69" si="6">R6/S6</f>
        <v>3.5589721688376397E-4</v>
      </c>
      <c r="AC6" s="10"/>
      <c r="AD6" s="183">
        <v>8</v>
      </c>
      <c r="AE6" s="183">
        <v>10</v>
      </c>
      <c r="AF6" s="183">
        <v>10</v>
      </c>
      <c r="AG6" s="183">
        <v>28</v>
      </c>
      <c r="AH6" s="183">
        <v>19</v>
      </c>
      <c r="AI6" s="183">
        <v>7</v>
      </c>
      <c r="AJ6" s="183">
        <v>0</v>
      </c>
      <c r="AK6" s="183">
        <v>0</v>
      </c>
      <c r="AL6" s="183">
        <v>82</v>
      </c>
      <c r="AM6" s="5"/>
      <c r="AN6" s="180">
        <v>-6</v>
      </c>
      <c r="AO6" s="180">
        <v>2</v>
      </c>
      <c r="AP6" s="180">
        <v>12</v>
      </c>
      <c r="AQ6" s="180">
        <v>-8</v>
      </c>
      <c r="AR6" s="180">
        <v>-2</v>
      </c>
      <c r="AS6" s="180">
        <v>-3</v>
      </c>
      <c r="AT6" s="180">
        <v>1</v>
      </c>
      <c r="AU6" s="180">
        <v>0</v>
      </c>
      <c r="AV6" s="180">
        <v>-4</v>
      </c>
      <c r="AW6">
        <f>AN6*$AV$3</f>
        <v>6</v>
      </c>
      <c r="AX6">
        <f t="shared" ref="AX6:AX69" si="7">AO6*$AV$3</f>
        <v>-2</v>
      </c>
      <c r="AY6">
        <f t="shared" ref="AY6:AY69" si="8">AP6*$AV$3</f>
        <v>-12</v>
      </c>
      <c r="AZ6">
        <f t="shared" ref="AZ6:AZ69" si="9">AQ6*$AV$3</f>
        <v>8</v>
      </c>
      <c r="BA6">
        <f t="shared" ref="BA6:BA69" si="10">AR6*$AV$3</f>
        <v>2</v>
      </c>
      <c r="BB6">
        <f t="shared" ref="BB6:BB69" si="11">AS6*$AV$3</f>
        <v>3</v>
      </c>
      <c r="BC6">
        <f t="shared" ref="BC6:BC69" si="12">AT6*$AV$3</f>
        <v>-1</v>
      </c>
      <c r="BD6">
        <f>AU6*$AV$3</f>
        <v>0</v>
      </c>
      <c r="BE6">
        <f>AV6*$AV$3</f>
        <v>4</v>
      </c>
      <c r="BH6" s="175">
        <v>62430.165333333338</v>
      </c>
      <c r="BI6" s="106">
        <f>IF(B6="","0",(25%*BH6))</f>
        <v>15607.541333333334</v>
      </c>
      <c r="BJ6" s="107">
        <f>BH6*6</f>
        <v>374580.99200000003</v>
      </c>
      <c r="BK6" s="26">
        <f>BI6*6</f>
        <v>93645.248000000007</v>
      </c>
      <c r="BL6" s="24">
        <f>IF(B6="","100%",80%)</f>
        <v>0.8</v>
      </c>
      <c r="BM6" s="25">
        <f t="shared" ref="BM6:BM69" si="13">IF(B6="","0%",20%)</f>
        <v>0.2</v>
      </c>
      <c r="BN6" s="137">
        <f>BH6</f>
        <v>62430.165333333338</v>
      </c>
      <c r="BO6" s="173">
        <v>152317.21866666665</v>
      </c>
      <c r="BP6" s="132">
        <f>IF($B6="","0",(25%*BO6))</f>
        <v>38079.304666666663</v>
      </c>
      <c r="BQ6" s="132">
        <f>BO6*6</f>
        <v>913903.31199999992</v>
      </c>
      <c r="BR6" s="132">
        <f>IF(BP6="","",(6*BP6))</f>
        <v>228475.82799999998</v>
      </c>
      <c r="BS6" s="137">
        <f>BO6</f>
        <v>152317.21866666665</v>
      </c>
      <c r="BT6" s="172">
        <v>243924.70844444446</v>
      </c>
      <c r="BU6" s="132">
        <f>IF($B6="","0",(25%*BT6))</f>
        <v>60981.177111111116</v>
      </c>
      <c r="BV6" s="132">
        <f>BT6*6</f>
        <v>1463548.2506666668</v>
      </c>
      <c r="BW6" s="132">
        <f>BU6*6</f>
        <v>365887.06266666669</v>
      </c>
      <c r="BX6" s="137">
        <f>BT6</f>
        <v>243924.70844444446</v>
      </c>
      <c r="BY6" s="172">
        <v>106928.96000000002</v>
      </c>
      <c r="BZ6" s="132">
        <f>IF($B6="","0",(25%*BY6))</f>
        <v>26732.240000000005</v>
      </c>
      <c r="CA6" s="132">
        <f>BY6*6</f>
        <v>641573.76000000013</v>
      </c>
      <c r="CB6" s="132">
        <f>BZ6*6</f>
        <v>160393.44000000003</v>
      </c>
      <c r="CC6" s="137">
        <f>BY6</f>
        <v>106928.96000000002</v>
      </c>
      <c r="CD6" s="172">
        <v>86531.98044444446</v>
      </c>
      <c r="CE6" s="132">
        <f>IF($B6="","0",(25%*CD6))</f>
        <v>21632.995111111115</v>
      </c>
      <c r="CF6" s="132">
        <f>CD6*6</f>
        <v>519191.88266666676</v>
      </c>
      <c r="CG6" s="132">
        <f>CE6*6</f>
        <v>129797.97066666669</v>
      </c>
      <c r="CH6" s="137">
        <f>CD6</f>
        <v>86531.98044444446</v>
      </c>
      <c r="CI6" s="211">
        <f>IF(B6="",1,0.8)*(IF(SUMPRODUCT($CU$10:$DB$10,AD6:AK6)+SUMPRODUCT($CU$10:$DB$10,AW6:BD6)&gt;0,SUMPRODUCT($CU$10:$DB$10,AD6:AK6)+SUMPRODUCT($CU$10:$DB$10,AW6:BD6),0)+I6*350)</f>
        <v>114507.77955555558</v>
      </c>
      <c r="CJ6" s="132">
        <f>IF($B6="","0",(25%*CI6))</f>
        <v>28626.944888888895</v>
      </c>
      <c r="CK6" s="132">
        <f>CI6*6</f>
        <v>687046.67733333353</v>
      </c>
      <c r="CL6" s="132">
        <f>CJ6*6</f>
        <v>171761.66933333338</v>
      </c>
      <c r="CM6" s="137">
        <f>CI6</f>
        <v>114507.77955555558</v>
      </c>
      <c r="CN6" s="172"/>
      <c r="CO6" s="132"/>
      <c r="CP6" s="132"/>
      <c r="CQ6" s="132"/>
      <c r="CR6" s="137"/>
      <c r="CS6" s="132"/>
      <c r="CT6" s="172"/>
    </row>
    <row r="7" spans="1:107" ht="13" x14ac:dyDescent="0.3">
      <c r="A7" s="5" t="s">
        <v>517</v>
      </c>
      <c r="B7" s="3" t="s">
        <v>376</v>
      </c>
      <c r="C7" s="3" t="s">
        <v>377</v>
      </c>
      <c r="D7" s="2" t="s">
        <v>12</v>
      </c>
      <c r="E7" s="5">
        <f t="shared" ref="E7:E70" si="14">S7</f>
        <v>46301</v>
      </c>
      <c r="F7" s="177">
        <v>785</v>
      </c>
      <c r="G7" s="17">
        <f t="shared" ref="G7:G70" si="15">AL7+BE7</f>
        <v>388</v>
      </c>
      <c r="H7" s="201">
        <v>6.2141081683380479</v>
      </c>
      <c r="I7" s="189">
        <v>117</v>
      </c>
      <c r="J7"/>
      <c r="K7" s="183">
        <v>22061</v>
      </c>
      <c r="L7" s="183">
        <v>7557</v>
      </c>
      <c r="M7" s="183">
        <v>7063</v>
      </c>
      <c r="N7" s="183">
        <v>5204</v>
      </c>
      <c r="O7" s="183">
        <v>2866</v>
      </c>
      <c r="P7" s="183">
        <v>1052</v>
      </c>
      <c r="Q7" s="183">
        <v>469</v>
      </c>
      <c r="R7" s="183">
        <v>29</v>
      </c>
      <c r="S7" s="183">
        <v>46301</v>
      </c>
      <c r="T7" s="5"/>
      <c r="U7" s="9">
        <f t="shared" ref="U7:U69" si="16">K7/S7</f>
        <v>0.47646919073022181</v>
      </c>
      <c r="V7" s="9">
        <f t="shared" si="0"/>
        <v>0.16321461739487267</v>
      </c>
      <c r="W7" s="9">
        <f t="shared" si="1"/>
        <v>0.15254530139737801</v>
      </c>
      <c r="X7" s="9">
        <f t="shared" si="2"/>
        <v>0.11239498066996394</v>
      </c>
      <c r="Y7" s="9">
        <f t="shared" si="3"/>
        <v>6.1899311029999349E-2</v>
      </c>
      <c r="Z7" s="9">
        <f t="shared" si="4"/>
        <v>2.2720891557417765E-2</v>
      </c>
      <c r="AA7" s="9">
        <f t="shared" si="5"/>
        <v>1.0129370855921038E-2</v>
      </c>
      <c r="AB7" s="10">
        <f t="shared" si="6"/>
        <v>6.2633636422539465E-4</v>
      </c>
      <c r="AC7" s="10"/>
      <c r="AD7" s="183">
        <v>45</v>
      </c>
      <c r="AE7" s="183">
        <v>111</v>
      </c>
      <c r="AF7" s="183">
        <v>97</v>
      </c>
      <c r="AG7" s="183">
        <v>93</v>
      </c>
      <c r="AH7" s="183">
        <v>43</v>
      </c>
      <c r="AI7" s="183">
        <v>-4</v>
      </c>
      <c r="AJ7" s="183">
        <v>3</v>
      </c>
      <c r="AK7" s="183">
        <v>1</v>
      </c>
      <c r="AL7" s="183">
        <v>389</v>
      </c>
      <c r="AM7" s="5"/>
      <c r="AN7" s="180">
        <v>35</v>
      </c>
      <c r="AO7" s="180">
        <v>4</v>
      </c>
      <c r="AP7" s="180">
        <v>-19</v>
      </c>
      <c r="AQ7" s="180">
        <v>-19</v>
      </c>
      <c r="AR7" s="180">
        <v>-1</v>
      </c>
      <c r="AS7" s="180">
        <v>-2</v>
      </c>
      <c r="AT7" s="180">
        <v>2</v>
      </c>
      <c r="AU7" s="180">
        <v>1</v>
      </c>
      <c r="AV7" s="180">
        <v>1</v>
      </c>
      <c r="AW7">
        <f>AN7*$AV$3</f>
        <v>-35</v>
      </c>
      <c r="AX7">
        <f t="shared" si="7"/>
        <v>-4</v>
      </c>
      <c r="AY7">
        <f t="shared" si="8"/>
        <v>19</v>
      </c>
      <c r="AZ7">
        <f t="shared" si="9"/>
        <v>19</v>
      </c>
      <c r="BA7">
        <f t="shared" si="10"/>
        <v>1</v>
      </c>
      <c r="BB7">
        <f t="shared" si="11"/>
        <v>2</v>
      </c>
      <c r="BC7">
        <f t="shared" si="12"/>
        <v>-2</v>
      </c>
      <c r="BD7">
        <f t="shared" ref="BD7:BD69" si="17">AU7*$AV$3</f>
        <v>-1</v>
      </c>
      <c r="BE7">
        <f t="shared" ref="BE7:BE69" si="18">AV7*$AV$3</f>
        <v>-1</v>
      </c>
      <c r="BH7" s="175">
        <v>84178.378666666686</v>
      </c>
      <c r="BI7" s="106">
        <f t="shared" ref="BI7:BI69" si="19">IF(B7="","0",(25%*BH7))</f>
        <v>21044.594666666671</v>
      </c>
      <c r="BJ7" s="107">
        <f t="shared" ref="BJ7:BJ69" si="20">BH7*6</f>
        <v>505070.27200000011</v>
      </c>
      <c r="BK7" s="26">
        <f t="shared" ref="BK7:BK70" si="21">BI7*6</f>
        <v>126267.56800000003</v>
      </c>
      <c r="BL7" s="24">
        <f t="shared" ref="BL7:BL69" si="22">IF(B7="","100%",80%)</f>
        <v>0.8</v>
      </c>
      <c r="BM7" s="25">
        <f t="shared" si="13"/>
        <v>0.2</v>
      </c>
      <c r="BN7" s="137">
        <f t="shared" ref="BN7:BN70" si="23">BH7</f>
        <v>84178.378666666686</v>
      </c>
      <c r="BO7" s="173">
        <v>15960</v>
      </c>
      <c r="BP7" s="132">
        <f t="shared" ref="BP7:BP70" si="24">IF($B7="","0",(25%*BO7))</f>
        <v>3990</v>
      </c>
      <c r="BQ7" s="132">
        <f>BO7*6</f>
        <v>95760</v>
      </c>
      <c r="BR7" s="132">
        <f>IF(BP7="","",(6*BP7))</f>
        <v>23940</v>
      </c>
      <c r="BS7" s="137">
        <f t="shared" ref="BS7:BS70" si="25">BO7</f>
        <v>15960</v>
      </c>
      <c r="BT7" s="172">
        <v>221783.75288888894</v>
      </c>
      <c r="BU7" s="132">
        <f t="shared" ref="BU7:BU70" si="26">IF($B7="","0",(25%*BT7))</f>
        <v>55445.938222222234</v>
      </c>
      <c r="BV7" s="132">
        <f>BT7*6</f>
        <v>1330702.5173333336</v>
      </c>
      <c r="BW7" s="132">
        <f t="shared" ref="BW7:BW70" si="27">BU7*6</f>
        <v>332675.6293333334</v>
      </c>
      <c r="BX7" s="137">
        <f t="shared" ref="BX7:BX70" si="28">BT7</f>
        <v>221783.75288888894</v>
      </c>
      <c r="BY7" s="172">
        <v>469533.01333333331</v>
      </c>
      <c r="BZ7" s="132">
        <f t="shared" ref="BZ7:BZ70" si="29">IF($B7="","0",(25%*BY7))</f>
        <v>117383.25333333333</v>
      </c>
      <c r="CA7" s="132">
        <f>BY7*6</f>
        <v>2817198.0800000001</v>
      </c>
      <c r="CB7" s="132">
        <f t="shared" ref="CB7:CB70" si="30">BZ7*6</f>
        <v>704299.52000000002</v>
      </c>
      <c r="CC7" s="137">
        <f t="shared" ref="CC7:CC70" si="31">BY7</f>
        <v>469533.01333333331</v>
      </c>
      <c r="CD7" s="172">
        <v>276915.19644444453</v>
      </c>
      <c r="CE7" s="132">
        <f t="shared" ref="CE7:CE70" si="32">IF($B7="","0",(25%*CD7))</f>
        <v>69228.799111111133</v>
      </c>
      <c r="CF7" s="132">
        <f>CD7*6</f>
        <v>1661491.1786666671</v>
      </c>
      <c r="CG7" s="132">
        <f t="shared" ref="CG7:CG70" si="33">CE7*6</f>
        <v>415372.79466666677</v>
      </c>
      <c r="CH7" s="137">
        <f t="shared" ref="CH7:CH70" si="34">CD7</f>
        <v>276915.19644444453</v>
      </c>
      <c r="CI7" s="211">
        <f t="shared" ref="CI7:CI70" si="35">IF(B7="",1,0.8)*(IF(SUMPRODUCT($CU$10:$DB$10,AD7:AK7)+SUMPRODUCT($CU$10:$DB$10,AW7:BD7)&gt;0,SUMPRODUCT($CU$10:$DB$10,AD7:AK7)+SUMPRODUCT($CU$10:$DB$10,AW7:BD7),0)+I7*350)</f>
        <v>457129.81688888883</v>
      </c>
      <c r="CJ7" s="132">
        <f t="shared" ref="CJ7:CJ70" si="36">IF($B7="","0",(25%*CI7))</f>
        <v>114282.45422222221</v>
      </c>
      <c r="CK7" s="132">
        <f>CI7*6</f>
        <v>2742778.901333333</v>
      </c>
      <c r="CL7" s="132">
        <f t="shared" ref="CL7:CL70" si="37">CJ7*6</f>
        <v>685694.72533333325</v>
      </c>
      <c r="CM7" s="137">
        <f t="shared" ref="CM7:CM70" si="38">CI7</f>
        <v>457129.81688888883</v>
      </c>
      <c r="CN7" s="172"/>
      <c r="CO7" s="132"/>
      <c r="CP7" s="132"/>
      <c r="CQ7" s="132"/>
      <c r="CR7" s="137"/>
      <c r="CS7" s="132"/>
      <c r="CU7" s="3"/>
      <c r="CV7" s="3"/>
      <c r="CW7" s="3"/>
      <c r="CX7" s="3"/>
      <c r="CY7" s="3"/>
      <c r="CZ7" s="3"/>
      <c r="DA7" s="3"/>
      <c r="DB7" s="3"/>
    </row>
    <row r="8" spans="1:107" ht="13" x14ac:dyDescent="0.3">
      <c r="A8" s="5" t="s">
        <v>575</v>
      </c>
      <c r="B8" s="3" t="s">
        <v>378</v>
      </c>
      <c r="C8" s="3" t="s">
        <v>379</v>
      </c>
      <c r="D8" s="2" t="s">
        <v>13</v>
      </c>
      <c r="E8" s="5">
        <f t="shared" si="14"/>
        <v>55901</v>
      </c>
      <c r="F8" s="177">
        <v>676</v>
      </c>
      <c r="G8" s="17">
        <f t="shared" si="15"/>
        <v>356</v>
      </c>
      <c r="H8" s="201">
        <v>5.2500498107192666</v>
      </c>
      <c r="I8" s="189">
        <v>44</v>
      </c>
      <c r="J8"/>
      <c r="K8" s="183">
        <v>21984</v>
      </c>
      <c r="L8" s="183">
        <v>11728</v>
      </c>
      <c r="M8" s="183">
        <v>10139</v>
      </c>
      <c r="N8" s="183">
        <v>6033</v>
      </c>
      <c r="O8" s="183">
        <v>2970</v>
      </c>
      <c r="P8" s="183">
        <v>1580</v>
      </c>
      <c r="Q8" s="183">
        <v>1343</v>
      </c>
      <c r="R8" s="183">
        <v>124</v>
      </c>
      <c r="S8" s="183">
        <v>55901</v>
      </c>
      <c r="T8" s="5"/>
      <c r="U8" s="9">
        <f t="shared" si="16"/>
        <v>0.39326666785925118</v>
      </c>
      <c r="V8" s="9">
        <f t="shared" si="0"/>
        <v>0.20979946691472423</v>
      </c>
      <c r="W8" s="9">
        <f t="shared" si="1"/>
        <v>0.18137421513031968</v>
      </c>
      <c r="X8" s="9">
        <f t="shared" si="2"/>
        <v>0.10792293518899483</v>
      </c>
      <c r="Y8" s="9">
        <f t="shared" si="3"/>
        <v>5.312963989910735E-2</v>
      </c>
      <c r="Z8" s="9">
        <f t="shared" si="4"/>
        <v>2.82642528756194E-2</v>
      </c>
      <c r="AA8" s="9">
        <f t="shared" si="5"/>
        <v>2.402461494427649E-2</v>
      </c>
      <c r="AB8" s="9">
        <f t="shared" si="6"/>
        <v>2.218207187706839E-3</v>
      </c>
      <c r="AC8" s="9"/>
      <c r="AD8" s="183">
        <v>122</v>
      </c>
      <c r="AE8" s="183">
        <v>56</v>
      </c>
      <c r="AF8" s="183">
        <v>54</v>
      </c>
      <c r="AG8" s="183">
        <v>35</v>
      </c>
      <c r="AH8" s="183">
        <v>35</v>
      </c>
      <c r="AI8" s="183">
        <v>28</v>
      </c>
      <c r="AJ8" s="183">
        <v>-6</v>
      </c>
      <c r="AK8" s="183">
        <v>2</v>
      </c>
      <c r="AL8" s="183">
        <v>326</v>
      </c>
      <c r="AM8" s="5"/>
      <c r="AN8" s="180">
        <v>-8</v>
      </c>
      <c r="AO8" s="180">
        <v>-7</v>
      </c>
      <c r="AP8" s="180">
        <v>-13</v>
      </c>
      <c r="AQ8" s="180">
        <v>-1</v>
      </c>
      <c r="AR8" s="180">
        <v>2</v>
      </c>
      <c r="AS8" s="180">
        <v>-1</v>
      </c>
      <c r="AT8" s="180">
        <v>-1</v>
      </c>
      <c r="AU8" s="180">
        <v>-1</v>
      </c>
      <c r="AV8" s="180">
        <v>-30</v>
      </c>
      <c r="AW8">
        <f t="shared" ref="AW8:AW69" si="39">AN8*$AV$3</f>
        <v>8</v>
      </c>
      <c r="AX8">
        <f t="shared" si="7"/>
        <v>7</v>
      </c>
      <c r="AY8">
        <f t="shared" si="8"/>
        <v>13</v>
      </c>
      <c r="AZ8">
        <f t="shared" si="9"/>
        <v>1</v>
      </c>
      <c r="BA8">
        <f t="shared" si="10"/>
        <v>-2</v>
      </c>
      <c r="BB8">
        <f t="shared" si="11"/>
        <v>1</v>
      </c>
      <c r="BC8">
        <f t="shared" si="12"/>
        <v>1</v>
      </c>
      <c r="BD8">
        <f t="shared" si="17"/>
        <v>1</v>
      </c>
      <c r="BE8">
        <f t="shared" si="18"/>
        <v>30</v>
      </c>
      <c r="BH8" s="175">
        <v>204689.06666666665</v>
      </c>
      <c r="BI8" s="106">
        <f t="shared" si="19"/>
        <v>51172.266666666663</v>
      </c>
      <c r="BJ8" s="107">
        <f t="shared" si="20"/>
        <v>1228134.3999999999</v>
      </c>
      <c r="BK8" s="26">
        <f t="shared" si="21"/>
        <v>307033.59999999998</v>
      </c>
      <c r="BL8" s="24">
        <f t="shared" si="22"/>
        <v>0.8</v>
      </c>
      <c r="BM8" s="25">
        <f t="shared" si="13"/>
        <v>0.2</v>
      </c>
      <c r="BN8" s="137">
        <f t="shared" si="23"/>
        <v>204689.06666666665</v>
      </c>
      <c r="BO8" s="173">
        <v>324324.75911111111</v>
      </c>
      <c r="BP8" s="132">
        <f t="shared" si="24"/>
        <v>81081.189777777778</v>
      </c>
      <c r="BQ8" s="132">
        <f t="shared" ref="BQ8:BQ71" si="40">BO8*6</f>
        <v>1945948.5546666668</v>
      </c>
      <c r="BR8" s="132">
        <f t="shared" ref="BR8:BR71" si="41">IF(BP8="","",(6*BP8))</f>
        <v>486487.13866666669</v>
      </c>
      <c r="BS8" s="137">
        <f t="shared" si="25"/>
        <v>324324.75911111111</v>
      </c>
      <c r="BT8" s="172">
        <v>354509.79288888897</v>
      </c>
      <c r="BU8" s="132">
        <f t="shared" si="26"/>
        <v>88627.448222222243</v>
      </c>
      <c r="BV8" s="132">
        <f t="shared" ref="BV8:BV71" si="42">BT8*6</f>
        <v>2127058.7573333336</v>
      </c>
      <c r="BW8" s="132">
        <f t="shared" si="27"/>
        <v>531764.6893333334</v>
      </c>
      <c r="BX8" s="137">
        <f t="shared" si="28"/>
        <v>354509.79288888897</v>
      </c>
      <c r="BY8" s="172">
        <v>243529.91999999998</v>
      </c>
      <c r="BZ8" s="132">
        <f t="shared" si="29"/>
        <v>60882.479999999996</v>
      </c>
      <c r="CA8" s="132">
        <f t="shared" ref="CA8:CA71" si="43">BY8*6</f>
        <v>1461179.52</v>
      </c>
      <c r="CB8" s="132">
        <f t="shared" si="30"/>
        <v>365294.88</v>
      </c>
      <c r="CC8" s="137">
        <f t="shared" si="31"/>
        <v>243529.91999999998</v>
      </c>
      <c r="CD8" s="172">
        <v>304274.0515555556</v>
      </c>
      <c r="CE8" s="132">
        <f t="shared" si="32"/>
        <v>76068.512888888901</v>
      </c>
      <c r="CF8" s="132">
        <f t="shared" ref="CF8:CF71" si="44">CD8*6</f>
        <v>1825644.3093333337</v>
      </c>
      <c r="CG8" s="132">
        <f t="shared" si="33"/>
        <v>456411.07733333344</v>
      </c>
      <c r="CH8" s="137">
        <f t="shared" si="34"/>
        <v>304274.0515555556</v>
      </c>
      <c r="CI8" s="211">
        <f t="shared" si="35"/>
        <v>381566.5777777778</v>
      </c>
      <c r="CJ8" s="132">
        <f t="shared" si="36"/>
        <v>95391.64444444445</v>
      </c>
      <c r="CK8" s="132">
        <f t="shared" ref="CK8:CK71" si="45">CI8*6</f>
        <v>2289399.4666666668</v>
      </c>
      <c r="CL8" s="132">
        <f t="shared" si="37"/>
        <v>572349.8666666667</v>
      </c>
      <c r="CM8" s="137">
        <f t="shared" si="38"/>
        <v>381566.5777777778</v>
      </c>
      <c r="CN8" s="172"/>
      <c r="CO8" s="132"/>
      <c r="CP8" s="132"/>
      <c r="CQ8" s="132"/>
      <c r="CR8" s="137"/>
      <c r="CS8" s="132"/>
      <c r="CU8" s="230" t="s">
        <v>2</v>
      </c>
      <c r="CV8" s="230" t="s">
        <v>3</v>
      </c>
      <c r="CW8" s="230" t="s">
        <v>4</v>
      </c>
      <c r="CX8" s="230" t="s">
        <v>5</v>
      </c>
      <c r="CY8" s="230" t="s">
        <v>6</v>
      </c>
      <c r="CZ8" s="230" t="s">
        <v>7</v>
      </c>
      <c r="DA8" s="230" t="s">
        <v>8</v>
      </c>
      <c r="DB8" s="230" t="s">
        <v>9</v>
      </c>
      <c r="DC8" s="209"/>
    </row>
    <row r="9" spans="1:107" ht="13" x14ac:dyDescent="0.3">
      <c r="A9" s="5" t="s">
        <v>778</v>
      </c>
      <c r="B9" s="3" t="s">
        <v>374</v>
      </c>
      <c r="C9" s="3" t="s">
        <v>375</v>
      </c>
      <c r="D9" s="2" t="s">
        <v>14</v>
      </c>
      <c r="E9" s="5">
        <f t="shared" si="14"/>
        <v>72772</v>
      </c>
      <c r="F9" s="177">
        <v>449</v>
      </c>
      <c r="G9" s="17">
        <f t="shared" si="15"/>
        <v>718</v>
      </c>
      <c r="H9" s="201">
        <v>10.143694261567914</v>
      </c>
      <c r="I9" s="189">
        <v>333</v>
      </c>
      <c r="J9"/>
      <c r="K9" s="183">
        <v>7861</v>
      </c>
      <c r="L9" s="183">
        <v>12386</v>
      </c>
      <c r="M9" s="183">
        <v>19250</v>
      </c>
      <c r="N9" s="183">
        <v>14811</v>
      </c>
      <c r="O9" s="183">
        <v>9965</v>
      </c>
      <c r="P9" s="183">
        <v>5570</v>
      </c>
      <c r="Q9" s="183">
        <v>2653</v>
      </c>
      <c r="R9" s="183">
        <v>276</v>
      </c>
      <c r="S9" s="183">
        <v>72772</v>
      </c>
      <c r="T9" s="5"/>
      <c r="U9" s="9">
        <f t="shared" si="16"/>
        <v>0.10802231627549057</v>
      </c>
      <c r="V9" s="9">
        <f t="shared" si="0"/>
        <v>0.17020282526246358</v>
      </c>
      <c r="W9" s="9">
        <f t="shared" si="1"/>
        <v>0.26452481723739901</v>
      </c>
      <c r="X9" s="9">
        <f t="shared" si="2"/>
        <v>0.20352608145990217</v>
      </c>
      <c r="Y9" s="9">
        <f t="shared" si="3"/>
        <v>0.13693453526081459</v>
      </c>
      <c r="Z9" s="9">
        <f t="shared" si="4"/>
        <v>7.654042763700325E-2</v>
      </c>
      <c r="AA9" s="9">
        <f t="shared" si="5"/>
        <v>3.6456329357445173E-2</v>
      </c>
      <c r="AB9" s="9">
        <f t="shared" si="6"/>
        <v>3.7926675094816687E-3</v>
      </c>
      <c r="AC9" s="9"/>
      <c r="AD9" s="183">
        <v>90</v>
      </c>
      <c r="AE9" s="183">
        <v>93</v>
      </c>
      <c r="AF9" s="183">
        <v>229</v>
      </c>
      <c r="AG9" s="183">
        <v>112</v>
      </c>
      <c r="AH9" s="183">
        <v>79</v>
      </c>
      <c r="AI9" s="183">
        <v>40</v>
      </c>
      <c r="AJ9" s="183">
        <v>16</v>
      </c>
      <c r="AK9" s="183">
        <v>2</v>
      </c>
      <c r="AL9" s="183">
        <v>661</v>
      </c>
      <c r="AM9" s="5"/>
      <c r="AN9" s="180">
        <v>11</v>
      </c>
      <c r="AO9" s="180">
        <v>-29</v>
      </c>
      <c r="AP9" s="180">
        <v>-6</v>
      </c>
      <c r="AQ9" s="180">
        <v>-4</v>
      </c>
      <c r="AR9" s="180">
        <v>-12</v>
      </c>
      <c r="AS9" s="180">
        <v>4</v>
      </c>
      <c r="AT9" s="180">
        <v>-19</v>
      </c>
      <c r="AU9" s="180">
        <v>-2</v>
      </c>
      <c r="AV9" s="180">
        <v>-57</v>
      </c>
      <c r="AW9">
        <f t="shared" si="39"/>
        <v>-11</v>
      </c>
      <c r="AX9">
        <f t="shared" si="7"/>
        <v>29</v>
      </c>
      <c r="AY9">
        <f>AP9*$AV$3</f>
        <v>6</v>
      </c>
      <c r="AZ9">
        <f t="shared" si="9"/>
        <v>4</v>
      </c>
      <c r="BA9">
        <f t="shared" si="10"/>
        <v>12</v>
      </c>
      <c r="BB9">
        <f t="shared" si="11"/>
        <v>-4</v>
      </c>
      <c r="BC9">
        <f t="shared" si="12"/>
        <v>19</v>
      </c>
      <c r="BD9">
        <f t="shared" si="17"/>
        <v>2</v>
      </c>
      <c r="BE9">
        <f t="shared" si="18"/>
        <v>57</v>
      </c>
      <c r="BH9" s="175">
        <v>508908.1920000001</v>
      </c>
      <c r="BI9" s="106">
        <f t="shared" si="19"/>
        <v>127227.04800000002</v>
      </c>
      <c r="BJ9" s="107">
        <f t="shared" si="20"/>
        <v>3053449.1520000007</v>
      </c>
      <c r="BK9" s="26">
        <f t="shared" si="21"/>
        <v>763362.28800000018</v>
      </c>
      <c r="BL9" s="24">
        <f t="shared" si="22"/>
        <v>0.8</v>
      </c>
      <c r="BM9" s="25">
        <f t="shared" si="13"/>
        <v>0.2</v>
      </c>
      <c r="BN9" s="137">
        <f t="shared" si="23"/>
        <v>508908.1920000001</v>
      </c>
      <c r="BO9" s="173">
        <v>555750.06577777781</v>
      </c>
      <c r="BP9" s="132">
        <f t="shared" si="24"/>
        <v>138937.51644444445</v>
      </c>
      <c r="BQ9" s="132">
        <f t="shared" si="40"/>
        <v>3334500.3946666671</v>
      </c>
      <c r="BR9" s="132">
        <f t="shared" si="41"/>
        <v>833625.09866666677</v>
      </c>
      <c r="BS9" s="137">
        <f t="shared" si="25"/>
        <v>555750.06577777781</v>
      </c>
      <c r="BT9" s="172">
        <v>1000317.3111111112</v>
      </c>
      <c r="BU9" s="132">
        <f t="shared" si="26"/>
        <v>250079.3277777778</v>
      </c>
      <c r="BV9" s="132">
        <f t="shared" si="42"/>
        <v>6001903.8666666672</v>
      </c>
      <c r="BW9" s="132">
        <f t="shared" si="27"/>
        <v>1500475.9666666668</v>
      </c>
      <c r="BX9" s="137">
        <f t="shared" si="28"/>
        <v>1000317.3111111112</v>
      </c>
      <c r="BY9" s="172">
        <v>484411.41333333339</v>
      </c>
      <c r="BZ9" s="132">
        <f t="shared" si="29"/>
        <v>121102.85333333335</v>
      </c>
      <c r="CA9" s="132">
        <f t="shared" si="43"/>
        <v>2906468.4800000004</v>
      </c>
      <c r="CB9" s="132">
        <f t="shared" si="30"/>
        <v>726617.12000000011</v>
      </c>
      <c r="CC9" s="137">
        <f t="shared" si="31"/>
        <v>484411.41333333339</v>
      </c>
      <c r="CD9" s="172">
        <v>538655.83644444449</v>
      </c>
      <c r="CE9" s="132">
        <f t="shared" si="32"/>
        <v>134663.95911111112</v>
      </c>
      <c r="CF9" s="132">
        <f t="shared" si="44"/>
        <v>3231935.0186666669</v>
      </c>
      <c r="CG9" s="132">
        <f t="shared" si="33"/>
        <v>807983.75466666673</v>
      </c>
      <c r="CH9" s="137">
        <f t="shared" si="34"/>
        <v>538655.83644444449</v>
      </c>
      <c r="CI9" s="211">
        <f t="shared" si="35"/>
        <v>926418.52799999993</v>
      </c>
      <c r="CJ9" s="132">
        <f t="shared" si="36"/>
        <v>231604.63199999998</v>
      </c>
      <c r="CK9" s="132">
        <f t="shared" si="45"/>
        <v>5558511.1679999996</v>
      </c>
      <c r="CL9" s="132">
        <f t="shared" si="37"/>
        <v>1389627.7919999999</v>
      </c>
      <c r="CM9" s="137">
        <f t="shared" si="38"/>
        <v>926418.52799999993</v>
      </c>
      <c r="CN9" s="172"/>
      <c r="CO9" s="132"/>
      <c r="CP9" s="132"/>
      <c r="CQ9" s="132"/>
      <c r="CR9" s="137"/>
      <c r="CS9" s="132"/>
      <c r="CU9" s="231">
        <v>6</v>
      </c>
      <c r="CV9" s="231">
        <v>7</v>
      </c>
      <c r="CW9" s="231">
        <v>8</v>
      </c>
      <c r="CX9" s="231">
        <v>9</v>
      </c>
      <c r="CY9" s="231">
        <v>11</v>
      </c>
      <c r="CZ9" s="231">
        <v>13</v>
      </c>
      <c r="DA9" s="231">
        <v>15</v>
      </c>
      <c r="DB9" s="231">
        <v>18</v>
      </c>
    </row>
    <row r="10" spans="1:107" ht="13" x14ac:dyDescent="0.3">
      <c r="A10" s="5" t="s">
        <v>604</v>
      </c>
      <c r="B10" s="3" t="s">
        <v>380</v>
      </c>
      <c r="C10" s="3" t="s">
        <v>379</v>
      </c>
      <c r="D10" s="2" t="s">
        <v>15</v>
      </c>
      <c r="E10" s="5">
        <f t="shared" si="14"/>
        <v>54470</v>
      </c>
      <c r="F10" s="177">
        <v>568</v>
      </c>
      <c r="G10" s="17">
        <f t="shared" si="15"/>
        <v>534</v>
      </c>
      <c r="H10" s="201">
        <v>4.9446462171268539</v>
      </c>
      <c r="I10" s="189">
        <v>69</v>
      </c>
      <c r="J10"/>
      <c r="K10" s="183">
        <v>29355</v>
      </c>
      <c r="L10" s="183">
        <v>10980</v>
      </c>
      <c r="M10" s="183">
        <v>8500</v>
      </c>
      <c r="N10" s="183">
        <v>3763</v>
      </c>
      <c r="O10" s="183">
        <v>1276</v>
      </c>
      <c r="P10" s="183">
        <v>446</v>
      </c>
      <c r="Q10" s="183">
        <v>126</v>
      </c>
      <c r="R10" s="183">
        <v>24</v>
      </c>
      <c r="S10" s="183">
        <v>54470</v>
      </c>
      <c r="T10" s="5"/>
      <c r="U10" s="9">
        <f t="shared" si="16"/>
        <v>0.53892050670093627</v>
      </c>
      <c r="V10" s="9">
        <f t="shared" si="0"/>
        <v>0.20157885074352855</v>
      </c>
      <c r="W10" s="9">
        <f t="shared" si="1"/>
        <v>0.15604920139526346</v>
      </c>
      <c r="X10" s="9">
        <f t="shared" si="2"/>
        <v>6.9083899394161929E-2</v>
      </c>
      <c r="Y10" s="9">
        <f t="shared" si="3"/>
        <v>2.3425738938865431E-2</v>
      </c>
      <c r="Z10" s="9">
        <f t="shared" si="4"/>
        <v>8.1879933908573527E-3</v>
      </c>
      <c r="AA10" s="9">
        <f t="shared" si="5"/>
        <v>2.3131999265650818E-3</v>
      </c>
      <c r="AB10" s="9">
        <f t="shared" si="6"/>
        <v>4.4060950982192031E-4</v>
      </c>
      <c r="AC10" s="9"/>
      <c r="AD10" s="183">
        <v>101</v>
      </c>
      <c r="AE10" s="183">
        <v>158</v>
      </c>
      <c r="AF10" s="183">
        <v>97</v>
      </c>
      <c r="AG10" s="183">
        <v>110</v>
      </c>
      <c r="AH10" s="183">
        <v>37</v>
      </c>
      <c r="AI10" s="183">
        <v>15</v>
      </c>
      <c r="AJ10" s="183">
        <v>1</v>
      </c>
      <c r="AK10" s="183">
        <v>1</v>
      </c>
      <c r="AL10" s="183">
        <v>520</v>
      </c>
      <c r="AM10" s="5"/>
      <c r="AN10" s="180">
        <v>-27</v>
      </c>
      <c r="AO10" s="180">
        <v>0</v>
      </c>
      <c r="AP10" s="180">
        <v>10</v>
      </c>
      <c r="AQ10" s="180">
        <v>5</v>
      </c>
      <c r="AR10" s="180">
        <v>-1</v>
      </c>
      <c r="AS10" s="180">
        <v>0</v>
      </c>
      <c r="AT10" s="180">
        <v>-1</v>
      </c>
      <c r="AU10" s="180">
        <v>0</v>
      </c>
      <c r="AV10" s="180">
        <v>-14</v>
      </c>
      <c r="AW10">
        <f t="shared" si="39"/>
        <v>27</v>
      </c>
      <c r="AX10">
        <f t="shared" si="7"/>
        <v>0</v>
      </c>
      <c r="AY10">
        <f t="shared" si="8"/>
        <v>-10</v>
      </c>
      <c r="AZ10">
        <f t="shared" si="9"/>
        <v>-5</v>
      </c>
      <c r="BA10">
        <f t="shared" si="10"/>
        <v>1</v>
      </c>
      <c r="BB10">
        <f t="shared" si="11"/>
        <v>0</v>
      </c>
      <c r="BC10">
        <f t="shared" si="12"/>
        <v>1</v>
      </c>
      <c r="BD10">
        <f t="shared" si="17"/>
        <v>0</v>
      </c>
      <c r="BE10">
        <f t="shared" si="18"/>
        <v>14</v>
      </c>
      <c r="BH10" s="175">
        <v>437394.94933333335</v>
      </c>
      <c r="BI10" s="106">
        <f t="shared" si="19"/>
        <v>109348.73733333334</v>
      </c>
      <c r="BJ10" s="107">
        <f t="shared" si="20"/>
        <v>2624369.696</v>
      </c>
      <c r="BK10" s="26">
        <f t="shared" si="21"/>
        <v>656092.424</v>
      </c>
      <c r="BL10" s="24">
        <f t="shared" si="22"/>
        <v>0.8</v>
      </c>
      <c r="BM10" s="25">
        <f t="shared" si="13"/>
        <v>0.2</v>
      </c>
      <c r="BN10" s="137">
        <f t="shared" si="23"/>
        <v>437394.94933333335</v>
      </c>
      <c r="BO10" s="173">
        <v>466876.61777777778</v>
      </c>
      <c r="BP10" s="132">
        <f t="shared" si="24"/>
        <v>116719.15444444444</v>
      </c>
      <c r="BQ10" s="132">
        <f t="shared" si="40"/>
        <v>2801259.7066666665</v>
      </c>
      <c r="BR10" s="132">
        <f t="shared" si="41"/>
        <v>700314.92666666664</v>
      </c>
      <c r="BS10" s="137">
        <f t="shared" si="25"/>
        <v>466876.61777777778</v>
      </c>
      <c r="BT10" s="172">
        <v>465723.86400000006</v>
      </c>
      <c r="BU10" s="132">
        <f t="shared" si="26"/>
        <v>116430.96600000001</v>
      </c>
      <c r="BV10" s="132">
        <f t="shared" si="42"/>
        <v>2794343.1840000004</v>
      </c>
      <c r="BW10" s="132">
        <f t="shared" si="27"/>
        <v>698585.79600000009</v>
      </c>
      <c r="BX10" s="137">
        <f t="shared" si="28"/>
        <v>465723.86400000006</v>
      </c>
      <c r="BY10" s="172">
        <v>492898.45333333337</v>
      </c>
      <c r="BZ10" s="132">
        <f t="shared" si="29"/>
        <v>123224.61333333334</v>
      </c>
      <c r="CA10" s="132">
        <f t="shared" si="43"/>
        <v>2957390.72</v>
      </c>
      <c r="CB10" s="132">
        <f t="shared" si="30"/>
        <v>739347.68</v>
      </c>
      <c r="CC10" s="137">
        <f t="shared" si="31"/>
        <v>492898.45333333337</v>
      </c>
      <c r="CD10" s="172">
        <v>655529.02222222229</v>
      </c>
      <c r="CE10" s="132">
        <f t="shared" si="32"/>
        <v>163882.25555555557</v>
      </c>
      <c r="CF10" s="132">
        <f t="shared" si="44"/>
        <v>3933174.1333333338</v>
      </c>
      <c r="CG10" s="132">
        <f t="shared" si="33"/>
        <v>983293.53333333344</v>
      </c>
      <c r="CH10" s="137">
        <f t="shared" si="34"/>
        <v>655529.02222222229</v>
      </c>
      <c r="CI10" s="211">
        <f t="shared" si="35"/>
        <v>570024.89600000007</v>
      </c>
      <c r="CJ10" s="132">
        <f t="shared" si="36"/>
        <v>142506.22400000002</v>
      </c>
      <c r="CK10" s="132">
        <f t="shared" si="45"/>
        <v>3420149.3760000002</v>
      </c>
      <c r="CL10" s="132">
        <f t="shared" si="37"/>
        <v>855037.34400000004</v>
      </c>
      <c r="CM10" s="137">
        <f t="shared" si="38"/>
        <v>570024.89600000007</v>
      </c>
      <c r="CN10" s="172"/>
      <c r="CO10" s="132"/>
      <c r="CP10" s="132"/>
      <c r="CQ10" s="132"/>
      <c r="CR10" s="137"/>
      <c r="CS10" s="132"/>
      <c r="CU10" s="210">
        <f>$CX$10*(CU9/$CX$9)</f>
        <v>989.05333333333328</v>
      </c>
      <c r="CV10" s="210">
        <f>$CX$10*(CV9/$CX$9)</f>
        <v>1153.8955555555556</v>
      </c>
      <c r="CW10" s="210">
        <f>$CX$10*(CW9/$CX$9)</f>
        <v>1318.7377777777776</v>
      </c>
      <c r="CX10" s="227">
        <v>1483.58</v>
      </c>
      <c r="CY10" s="210">
        <f>$CX$10*(CY9/$CX$9)</f>
        <v>1813.2644444444445</v>
      </c>
      <c r="CZ10" s="210">
        <f>$CX$10*(CZ9/$CX$9)</f>
        <v>2142.9488888888886</v>
      </c>
      <c r="DA10" s="210">
        <f>$CX$10*(DA9/$CX$9)</f>
        <v>2472.6333333333332</v>
      </c>
      <c r="DB10" s="210">
        <f>$CX$10*(DB9/$CX$9)</f>
        <v>2967.16</v>
      </c>
    </row>
    <row r="11" spans="1:107" ht="13" x14ac:dyDescent="0.3">
      <c r="A11" s="5" t="s">
        <v>749</v>
      </c>
      <c r="B11" s="3" t="s">
        <v>381</v>
      </c>
      <c r="C11" s="3" t="s">
        <v>375</v>
      </c>
      <c r="D11" s="2" t="s">
        <v>16</v>
      </c>
      <c r="E11" s="5">
        <f t="shared" si="14"/>
        <v>51910</v>
      </c>
      <c r="F11" s="177">
        <v>247</v>
      </c>
      <c r="G11" s="17">
        <f t="shared" si="15"/>
        <v>472</v>
      </c>
      <c r="H11" s="201">
        <v>8.3051742344244985</v>
      </c>
      <c r="I11" s="189">
        <v>298</v>
      </c>
      <c r="J11"/>
      <c r="K11" s="183">
        <v>4056</v>
      </c>
      <c r="L11" s="183">
        <v>12185</v>
      </c>
      <c r="M11" s="183">
        <v>12352</v>
      </c>
      <c r="N11" s="183">
        <v>8600</v>
      </c>
      <c r="O11" s="183">
        <v>6316</v>
      </c>
      <c r="P11" s="183">
        <v>5169</v>
      </c>
      <c r="Q11" s="183">
        <v>3047</v>
      </c>
      <c r="R11" s="183">
        <v>185</v>
      </c>
      <c r="S11" s="183">
        <v>51910</v>
      </c>
      <c r="T11" s="5"/>
      <c r="U11" s="9">
        <f t="shared" si="16"/>
        <v>7.8135234058948178E-2</v>
      </c>
      <c r="V11" s="9">
        <f t="shared" si="0"/>
        <v>0.2347331920631863</v>
      </c>
      <c r="W11" s="9">
        <f t="shared" si="1"/>
        <v>0.23795029859371991</v>
      </c>
      <c r="X11" s="9">
        <f t="shared" si="2"/>
        <v>0.16567135426700058</v>
      </c>
      <c r="Y11" s="9">
        <f t="shared" si="3"/>
        <v>0.12167212483143904</v>
      </c>
      <c r="Z11" s="9">
        <f t="shared" si="4"/>
        <v>9.9576189558851863E-2</v>
      </c>
      <c r="AA11" s="9">
        <f t="shared" si="5"/>
        <v>5.8697746099017532E-2</v>
      </c>
      <c r="AB11" s="9">
        <f t="shared" si="6"/>
        <v>3.5638605278366401E-3</v>
      </c>
      <c r="AC11" s="9"/>
      <c r="AD11" s="183">
        <v>60</v>
      </c>
      <c r="AE11" s="183">
        <v>87</v>
      </c>
      <c r="AF11" s="183">
        <v>84</v>
      </c>
      <c r="AG11" s="183">
        <v>129</v>
      </c>
      <c r="AH11" s="183">
        <v>30</v>
      </c>
      <c r="AI11" s="183">
        <v>53</v>
      </c>
      <c r="AJ11" s="183">
        <v>29</v>
      </c>
      <c r="AK11" s="183">
        <v>-3</v>
      </c>
      <c r="AL11" s="183">
        <v>469</v>
      </c>
      <c r="AM11" s="5"/>
      <c r="AN11" s="180">
        <v>-4</v>
      </c>
      <c r="AO11" s="180">
        <v>-13</v>
      </c>
      <c r="AP11" s="180">
        <v>-1</v>
      </c>
      <c r="AQ11" s="180">
        <v>8</v>
      </c>
      <c r="AR11" s="180">
        <v>-1</v>
      </c>
      <c r="AS11" s="180">
        <v>8</v>
      </c>
      <c r="AT11" s="180">
        <v>1</v>
      </c>
      <c r="AU11" s="180">
        <v>-1</v>
      </c>
      <c r="AV11" s="180">
        <v>-3</v>
      </c>
      <c r="AW11">
        <f t="shared" si="39"/>
        <v>4</v>
      </c>
      <c r="AX11">
        <f t="shared" si="7"/>
        <v>13</v>
      </c>
      <c r="AY11">
        <f t="shared" si="8"/>
        <v>1</v>
      </c>
      <c r="AZ11">
        <f t="shared" si="9"/>
        <v>-8</v>
      </c>
      <c r="BA11">
        <f t="shared" si="10"/>
        <v>1</v>
      </c>
      <c r="BB11">
        <f t="shared" si="11"/>
        <v>-8</v>
      </c>
      <c r="BC11">
        <f t="shared" si="12"/>
        <v>-1</v>
      </c>
      <c r="BD11">
        <f t="shared" si="17"/>
        <v>1</v>
      </c>
      <c r="BE11">
        <f t="shared" si="18"/>
        <v>3</v>
      </c>
      <c r="BH11" s="175">
        <v>621103.38666666672</v>
      </c>
      <c r="BI11" s="106">
        <f t="shared" si="19"/>
        <v>155275.84666666668</v>
      </c>
      <c r="BJ11" s="107">
        <f>BH11*6</f>
        <v>3726620.3200000003</v>
      </c>
      <c r="BK11" s="26">
        <f t="shared" si="21"/>
        <v>931655.08000000007</v>
      </c>
      <c r="BL11" s="24">
        <f t="shared" si="22"/>
        <v>0.8</v>
      </c>
      <c r="BM11" s="25">
        <f t="shared" si="13"/>
        <v>0.2</v>
      </c>
      <c r="BN11" s="137">
        <f t="shared" si="23"/>
        <v>621103.38666666672</v>
      </c>
      <c r="BO11" s="173">
        <v>816580.63288888894</v>
      </c>
      <c r="BP11" s="132">
        <f t="shared" si="24"/>
        <v>204145.15822222224</v>
      </c>
      <c r="BQ11" s="132">
        <f t="shared" si="40"/>
        <v>4899483.7973333336</v>
      </c>
      <c r="BR11" s="132">
        <f t="shared" si="41"/>
        <v>1224870.9493333334</v>
      </c>
      <c r="BS11" s="137">
        <f t="shared" si="25"/>
        <v>816580.63288888894</v>
      </c>
      <c r="BT11" s="172">
        <v>992708.34755555587</v>
      </c>
      <c r="BU11" s="132">
        <f t="shared" si="26"/>
        <v>248177.08688888897</v>
      </c>
      <c r="BV11" s="132">
        <f t="shared" si="42"/>
        <v>5956250.0853333352</v>
      </c>
      <c r="BW11" s="132">
        <f t="shared" si="27"/>
        <v>1489062.5213333338</v>
      </c>
      <c r="BX11" s="137">
        <f t="shared" si="28"/>
        <v>992708.34755555587</v>
      </c>
      <c r="BY11" s="172">
        <v>436250.34666666668</v>
      </c>
      <c r="BZ11" s="132">
        <f t="shared" si="29"/>
        <v>109062.58666666667</v>
      </c>
      <c r="CA11" s="132">
        <f t="shared" si="43"/>
        <v>2617502.08</v>
      </c>
      <c r="CB11" s="132">
        <f t="shared" si="30"/>
        <v>654375.52</v>
      </c>
      <c r="CC11" s="137">
        <f t="shared" si="31"/>
        <v>436250.34666666668</v>
      </c>
      <c r="CD11" s="172">
        <v>283744.1368888889</v>
      </c>
      <c r="CE11" s="132">
        <f t="shared" si="32"/>
        <v>70936.034222222224</v>
      </c>
      <c r="CF11" s="132">
        <f t="shared" si="44"/>
        <v>1702464.8213333334</v>
      </c>
      <c r="CG11" s="132">
        <f t="shared" si="33"/>
        <v>425616.20533333335</v>
      </c>
      <c r="CH11" s="137">
        <f t="shared" si="34"/>
        <v>283744.1368888889</v>
      </c>
      <c r="CI11" s="211">
        <f t="shared" si="35"/>
        <v>632430.53688888892</v>
      </c>
      <c r="CJ11" s="132">
        <f t="shared" si="36"/>
        <v>158107.63422222223</v>
      </c>
      <c r="CK11" s="132">
        <f t="shared" si="45"/>
        <v>3794583.2213333333</v>
      </c>
      <c r="CL11" s="132">
        <f t="shared" si="37"/>
        <v>948645.80533333332</v>
      </c>
      <c r="CM11" s="137">
        <f t="shared" si="38"/>
        <v>632430.53688888892</v>
      </c>
      <c r="CN11" s="172"/>
      <c r="CO11" s="132"/>
      <c r="CP11" s="132"/>
      <c r="CQ11" s="132"/>
      <c r="CR11" s="137"/>
      <c r="CS11" s="132"/>
      <c r="CU11" s="3"/>
      <c r="CV11" s="3"/>
      <c r="CW11" s="3"/>
      <c r="CX11" s="3"/>
      <c r="CY11" s="3"/>
      <c r="CZ11" s="3"/>
      <c r="DA11" s="3"/>
      <c r="DB11" s="3"/>
    </row>
    <row r="12" spans="1:107" ht="13" x14ac:dyDescent="0.3">
      <c r="A12" s="5" t="s">
        <v>729</v>
      </c>
      <c r="B12" s="3" t="s">
        <v>382</v>
      </c>
      <c r="C12" s="3" t="s">
        <v>375</v>
      </c>
      <c r="D12" s="2" t="s">
        <v>17</v>
      </c>
      <c r="E12" s="5">
        <f t="shared" si="14"/>
        <v>76963</v>
      </c>
      <c r="F12" s="177">
        <v>240</v>
      </c>
      <c r="G12" s="17">
        <f t="shared" si="15"/>
        <v>1531</v>
      </c>
      <c r="H12" s="201">
        <v>8.3545089783963409</v>
      </c>
      <c r="I12" s="189">
        <v>412</v>
      </c>
      <c r="J12"/>
      <c r="K12" s="183">
        <v>3267</v>
      </c>
      <c r="L12" s="183">
        <v>12529</v>
      </c>
      <c r="M12" s="183">
        <v>22237</v>
      </c>
      <c r="N12" s="183">
        <v>13627</v>
      </c>
      <c r="O12" s="183">
        <v>11033</v>
      </c>
      <c r="P12" s="183">
        <v>7781</v>
      </c>
      <c r="Q12" s="183">
        <v>6083</v>
      </c>
      <c r="R12" s="183">
        <v>406</v>
      </c>
      <c r="S12" s="183">
        <v>76963</v>
      </c>
      <c r="T12" s="5"/>
      <c r="U12" s="9">
        <f t="shared" si="16"/>
        <v>4.2448968985096737E-2</v>
      </c>
      <c r="V12" s="9">
        <f t="shared" si="0"/>
        <v>0.16279251068695347</v>
      </c>
      <c r="W12" s="9">
        <f t="shared" si="1"/>
        <v>0.28893104478775516</v>
      </c>
      <c r="X12" s="9">
        <f t="shared" si="2"/>
        <v>0.17705910632381794</v>
      </c>
      <c r="Y12" s="9">
        <f t="shared" si="3"/>
        <v>0.14335459896313812</v>
      </c>
      <c r="Z12" s="9">
        <f t="shared" si="4"/>
        <v>0.10110052882553955</v>
      </c>
      <c r="AA12" s="9">
        <f t="shared" si="5"/>
        <v>7.9037979288749144E-2</v>
      </c>
      <c r="AB12" s="9">
        <f t="shared" si="6"/>
        <v>5.2752621389498848E-3</v>
      </c>
      <c r="AC12" s="9"/>
      <c r="AD12" s="183">
        <v>71</v>
      </c>
      <c r="AE12" s="183">
        <v>172</v>
      </c>
      <c r="AF12" s="183">
        <v>396</v>
      </c>
      <c r="AG12" s="183">
        <v>378</v>
      </c>
      <c r="AH12" s="183">
        <v>250</v>
      </c>
      <c r="AI12" s="183">
        <v>132</v>
      </c>
      <c r="AJ12" s="183">
        <v>113</v>
      </c>
      <c r="AK12" s="183">
        <v>4</v>
      </c>
      <c r="AL12" s="183">
        <v>1516</v>
      </c>
      <c r="AM12" s="5"/>
      <c r="AN12" s="180">
        <v>-4</v>
      </c>
      <c r="AO12" s="180">
        <v>-19</v>
      </c>
      <c r="AP12" s="180">
        <v>10</v>
      </c>
      <c r="AQ12" s="180">
        <v>2</v>
      </c>
      <c r="AR12" s="180">
        <v>-6</v>
      </c>
      <c r="AS12" s="180">
        <v>-3</v>
      </c>
      <c r="AT12" s="180">
        <v>9</v>
      </c>
      <c r="AU12" s="180">
        <v>-4</v>
      </c>
      <c r="AV12" s="180">
        <v>-15</v>
      </c>
      <c r="AW12">
        <f t="shared" si="39"/>
        <v>4</v>
      </c>
      <c r="AX12">
        <f t="shared" si="7"/>
        <v>19</v>
      </c>
      <c r="AY12">
        <f t="shared" si="8"/>
        <v>-10</v>
      </c>
      <c r="AZ12">
        <f t="shared" si="9"/>
        <v>-2</v>
      </c>
      <c r="BA12">
        <f t="shared" si="10"/>
        <v>6</v>
      </c>
      <c r="BB12">
        <f t="shared" si="11"/>
        <v>3</v>
      </c>
      <c r="BC12">
        <f t="shared" si="12"/>
        <v>-9</v>
      </c>
      <c r="BD12">
        <f t="shared" si="17"/>
        <v>4</v>
      </c>
      <c r="BE12">
        <f t="shared" si="18"/>
        <v>15</v>
      </c>
      <c r="BH12" s="175">
        <v>810440.77333333332</v>
      </c>
      <c r="BI12" s="106">
        <f t="shared" si="19"/>
        <v>202610.19333333333</v>
      </c>
      <c r="BJ12" s="107">
        <f t="shared" si="20"/>
        <v>4862644.6399999997</v>
      </c>
      <c r="BK12" s="26">
        <f t="shared" si="21"/>
        <v>1215661.1599999999</v>
      </c>
      <c r="BL12" s="24">
        <f t="shared" si="22"/>
        <v>0.8</v>
      </c>
      <c r="BM12" s="25">
        <f t="shared" si="13"/>
        <v>0.2</v>
      </c>
      <c r="BN12" s="137">
        <f t="shared" si="23"/>
        <v>810440.77333333332</v>
      </c>
      <c r="BO12" s="173">
        <v>940347.37955555553</v>
      </c>
      <c r="BP12" s="132">
        <f t="shared" si="24"/>
        <v>235086.84488888888</v>
      </c>
      <c r="BQ12" s="132">
        <f t="shared" si="40"/>
        <v>5642084.2773333332</v>
      </c>
      <c r="BR12" s="132">
        <f t="shared" si="41"/>
        <v>1410521.0693333333</v>
      </c>
      <c r="BS12" s="137">
        <f t="shared" si="25"/>
        <v>940347.37955555553</v>
      </c>
      <c r="BT12" s="172">
        <v>1553232.7617777779</v>
      </c>
      <c r="BU12" s="132">
        <f t="shared" si="26"/>
        <v>388308.19044444448</v>
      </c>
      <c r="BV12" s="132">
        <f t="shared" si="42"/>
        <v>9319396.5706666671</v>
      </c>
      <c r="BW12" s="132">
        <f t="shared" si="27"/>
        <v>2329849.1426666668</v>
      </c>
      <c r="BX12" s="137">
        <f t="shared" si="28"/>
        <v>1553232.7617777779</v>
      </c>
      <c r="BY12" s="172">
        <v>1318162.7733333334</v>
      </c>
      <c r="BZ12" s="132">
        <f t="shared" si="29"/>
        <v>329540.69333333336</v>
      </c>
      <c r="CA12" s="132">
        <f t="shared" si="43"/>
        <v>7908976.6400000006</v>
      </c>
      <c r="CB12" s="132">
        <f t="shared" si="30"/>
        <v>1977244.1600000001</v>
      </c>
      <c r="CC12" s="137">
        <f t="shared" si="31"/>
        <v>1318162.7733333334</v>
      </c>
      <c r="CD12" s="172">
        <v>1618213.0684444448</v>
      </c>
      <c r="CE12" s="132">
        <f t="shared" si="32"/>
        <v>404553.2671111112</v>
      </c>
      <c r="CF12" s="132">
        <f t="shared" si="44"/>
        <v>9709278.4106666688</v>
      </c>
      <c r="CG12" s="132">
        <f t="shared" si="33"/>
        <v>2427319.6026666672</v>
      </c>
      <c r="CH12" s="137">
        <f t="shared" si="34"/>
        <v>1618213.0684444448</v>
      </c>
      <c r="CI12" s="211">
        <f t="shared" si="35"/>
        <v>2032013.4862222224</v>
      </c>
      <c r="CJ12" s="132">
        <f t="shared" si="36"/>
        <v>508003.37155555561</v>
      </c>
      <c r="CK12" s="132">
        <f t="shared" si="45"/>
        <v>12192080.917333335</v>
      </c>
      <c r="CL12" s="132">
        <f t="shared" si="37"/>
        <v>3048020.2293333337</v>
      </c>
      <c r="CM12" s="137">
        <f t="shared" si="38"/>
        <v>2032013.4862222224</v>
      </c>
      <c r="CN12" s="172"/>
      <c r="CO12" s="132"/>
      <c r="CP12" s="132"/>
      <c r="CQ12" s="132"/>
      <c r="CR12" s="137"/>
      <c r="CS12" s="132"/>
    </row>
    <row r="13" spans="1:107" ht="13" x14ac:dyDescent="0.3">
      <c r="A13" s="5" t="s">
        <v>677</v>
      </c>
      <c r="B13" s="3" t="s">
        <v>383</v>
      </c>
      <c r="C13" s="3" t="s">
        <v>384</v>
      </c>
      <c r="D13" s="2" t="s">
        <v>18</v>
      </c>
      <c r="E13" s="5">
        <f t="shared" si="14"/>
        <v>39811</v>
      </c>
      <c r="F13" s="177">
        <v>316</v>
      </c>
      <c r="G13" s="17">
        <f t="shared" si="15"/>
        <v>127</v>
      </c>
      <c r="H13" s="201">
        <v>8.2306263717710628</v>
      </c>
      <c r="I13" s="189">
        <v>50</v>
      </c>
      <c r="J13"/>
      <c r="K13" s="183">
        <v>4704</v>
      </c>
      <c r="L13" s="183">
        <v>11711</v>
      </c>
      <c r="M13" s="183">
        <v>8056</v>
      </c>
      <c r="N13" s="183">
        <v>7145</v>
      </c>
      <c r="O13" s="183">
        <v>4167</v>
      </c>
      <c r="P13" s="183">
        <v>2231</v>
      </c>
      <c r="Q13" s="183">
        <v>1612</v>
      </c>
      <c r="R13" s="183">
        <v>185</v>
      </c>
      <c r="S13" s="183">
        <v>39811</v>
      </c>
      <c r="T13" s="5"/>
      <c r="U13" s="9">
        <f t="shared" si="16"/>
        <v>0.11815829795785085</v>
      </c>
      <c r="V13" s="9">
        <f t="shared" si="0"/>
        <v>0.29416492929089949</v>
      </c>
      <c r="W13" s="9">
        <f t="shared" si="1"/>
        <v>0.20235613272713571</v>
      </c>
      <c r="X13" s="9">
        <f t="shared" si="2"/>
        <v>0.17947300997211826</v>
      </c>
      <c r="Y13" s="9">
        <f t="shared" si="3"/>
        <v>0.10466956368842782</v>
      </c>
      <c r="Z13" s="9">
        <f t="shared" si="4"/>
        <v>5.6039787998291929E-2</v>
      </c>
      <c r="AA13" s="9">
        <f t="shared" si="5"/>
        <v>4.0491321494059429E-2</v>
      </c>
      <c r="AB13" s="9">
        <f t="shared" si="6"/>
        <v>4.6469568712164981E-3</v>
      </c>
      <c r="AC13" s="9"/>
      <c r="AD13" s="183">
        <v>39</v>
      </c>
      <c r="AE13" s="183">
        <v>11</v>
      </c>
      <c r="AF13" s="183">
        <v>6</v>
      </c>
      <c r="AG13" s="183">
        <v>24</v>
      </c>
      <c r="AH13" s="183">
        <v>34</v>
      </c>
      <c r="AI13" s="183">
        <v>30</v>
      </c>
      <c r="AJ13" s="183">
        <v>1</v>
      </c>
      <c r="AK13" s="183">
        <v>-1</v>
      </c>
      <c r="AL13" s="183">
        <v>144</v>
      </c>
      <c r="AM13" s="5"/>
      <c r="AN13" s="180">
        <v>15</v>
      </c>
      <c r="AO13" s="180">
        <v>-4</v>
      </c>
      <c r="AP13" s="180">
        <v>9</v>
      </c>
      <c r="AQ13" s="180">
        <v>0</v>
      </c>
      <c r="AR13" s="180">
        <v>0</v>
      </c>
      <c r="AS13" s="180">
        <v>-4</v>
      </c>
      <c r="AT13" s="180">
        <v>-1</v>
      </c>
      <c r="AU13" s="180">
        <v>2</v>
      </c>
      <c r="AV13" s="180">
        <v>17</v>
      </c>
      <c r="AW13">
        <f t="shared" si="39"/>
        <v>-15</v>
      </c>
      <c r="AX13">
        <f t="shared" si="7"/>
        <v>4</v>
      </c>
      <c r="AY13">
        <f t="shared" si="8"/>
        <v>-9</v>
      </c>
      <c r="AZ13">
        <f t="shared" si="9"/>
        <v>0</v>
      </c>
      <c r="BA13">
        <f t="shared" si="10"/>
        <v>0</v>
      </c>
      <c r="BB13">
        <f t="shared" si="11"/>
        <v>4</v>
      </c>
      <c r="BC13">
        <f t="shared" si="12"/>
        <v>1</v>
      </c>
      <c r="BD13">
        <f t="shared" si="17"/>
        <v>-2</v>
      </c>
      <c r="BE13">
        <f t="shared" si="18"/>
        <v>-17</v>
      </c>
      <c r="BH13" s="175">
        <v>295391.90933333337</v>
      </c>
      <c r="BI13" s="106">
        <f t="shared" si="19"/>
        <v>73847.977333333343</v>
      </c>
      <c r="BJ13" s="107">
        <f t="shared" si="20"/>
        <v>1772351.4560000002</v>
      </c>
      <c r="BK13" s="26">
        <f t="shared" si="21"/>
        <v>443087.86400000006</v>
      </c>
      <c r="BL13" s="24">
        <f t="shared" si="22"/>
        <v>0.8</v>
      </c>
      <c r="BM13" s="25">
        <f t="shared" si="13"/>
        <v>0.2</v>
      </c>
      <c r="BN13" s="137">
        <f t="shared" si="23"/>
        <v>295391.90933333337</v>
      </c>
      <c r="BO13" s="173">
        <v>334249.52355555556</v>
      </c>
      <c r="BP13" s="132">
        <f t="shared" si="24"/>
        <v>83562.380888888889</v>
      </c>
      <c r="BQ13" s="132">
        <f t="shared" si="40"/>
        <v>2005497.1413333332</v>
      </c>
      <c r="BR13" s="132">
        <f t="shared" si="41"/>
        <v>501374.2853333333</v>
      </c>
      <c r="BS13" s="137">
        <f t="shared" si="25"/>
        <v>334249.52355555556</v>
      </c>
      <c r="BT13" s="172">
        <v>226091.28622222226</v>
      </c>
      <c r="BU13" s="132">
        <f t="shared" si="26"/>
        <v>56522.821555555565</v>
      </c>
      <c r="BV13" s="132">
        <f t="shared" si="42"/>
        <v>1356547.7173333336</v>
      </c>
      <c r="BW13" s="132">
        <f t="shared" si="27"/>
        <v>339136.92933333339</v>
      </c>
      <c r="BX13" s="137">
        <f t="shared" si="28"/>
        <v>226091.28622222226</v>
      </c>
      <c r="BY13" s="172">
        <v>359558.39999999997</v>
      </c>
      <c r="BZ13" s="132">
        <f t="shared" si="29"/>
        <v>89889.599999999991</v>
      </c>
      <c r="CA13" s="132">
        <f t="shared" si="43"/>
        <v>2157350.4</v>
      </c>
      <c r="CB13" s="132">
        <f t="shared" si="30"/>
        <v>539337.6</v>
      </c>
      <c r="CC13" s="137">
        <f t="shared" si="31"/>
        <v>359558.39999999997</v>
      </c>
      <c r="CD13" s="172">
        <v>387157.60711111105</v>
      </c>
      <c r="CE13" s="132">
        <f t="shared" si="32"/>
        <v>96789.401777777763</v>
      </c>
      <c r="CF13" s="132">
        <f t="shared" si="44"/>
        <v>2322945.6426666663</v>
      </c>
      <c r="CG13" s="132">
        <f t="shared" si="33"/>
        <v>580736.41066666658</v>
      </c>
      <c r="CH13" s="137">
        <f t="shared" si="34"/>
        <v>387157.60711111105</v>
      </c>
      <c r="CI13" s="211">
        <f t="shared" si="35"/>
        <v>176600.36800000002</v>
      </c>
      <c r="CJ13" s="132">
        <f t="shared" si="36"/>
        <v>44150.092000000004</v>
      </c>
      <c r="CK13" s="132">
        <f t="shared" si="45"/>
        <v>1059602.2080000001</v>
      </c>
      <c r="CL13" s="132">
        <f t="shared" si="37"/>
        <v>264900.55200000003</v>
      </c>
      <c r="CM13" s="137">
        <f t="shared" si="38"/>
        <v>176600.36800000002</v>
      </c>
      <c r="CN13" s="172"/>
      <c r="CO13" s="132"/>
      <c r="CP13" s="132"/>
      <c r="CQ13" s="132"/>
      <c r="CR13" s="137"/>
      <c r="CS13" s="132"/>
      <c r="CU13" s="236" t="s">
        <v>419</v>
      </c>
      <c r="CV13" s="232">
        <f>BN1</f>
        <v>63</v>
      </c>
    </row>
    <row r="14" spans="1:107" ht="13" x14ac:dyDescent="0.3">
      <c r="A14" s="5" t="s">
        <v>698</v>
      </c>
      <c r="B14" s="3"/>
      <c r="C14" s="3" t="s">
        <v>385</v>
      </c>
      <c r="D14" s="2" t="s">
        <v>19</v>
      </c>
      <c r="E14" s="5">
        <f t="shared" si="14"/>
        <v>73988</v>
      </c>
      <c r="F14" s="177">
        <v>202</v>
      </c>
      <c r="G14" s="17">
        <f t="shared" si="15"/>
        <v>1356</v>
      </c>
      <c r="H14" s="201">
        <v>5.5840249282695211</v>
      </c>
      <c r="I14" s="189">
        <v>1192</v>
      </c>
      <c r="J14"/>
      <c r="K14" s="183">
        <v>6738</v>
      </c>
      <c r="L14" s="183">
        <v>11417</v>
      </c>
      <c r="M14" s="183">
        <v>44521</v>
      </c>
      <c r="N14" s="183">
        <v>9234</v>
      </c>
      <c r="O14" s="183">
        <v>1687</v>
      </c>
      <c r="P14" s="183">
        <v>329</v>
      </c>
      <c r="Q14" s="183">
        <v>44</v>
      </c>
      <c r="R14" s="183">
        <v>18</v>
      </c>
      <c r="S14" s="183">
        <v>73988</v>
      </c>
      <c r="T14" s="5"/>
      <c r="U14" s="9">
        <f t="shared" si="16"/>
        <v>9.1068821971130448E-2</v>
      </c>
      <c r="V14" s="9">
        <f t="shared" si="0"/>
        <v>0.15430880683354056</v>
      </c>
      <c r="W14" s="9">
        <f t="shared" si="1"/>
        <v>0.60173271341298584</v>
      </c>
      <c r="X14" s="9">
        <f t="shared" si="2"/>
        <v>0.12480402227388225</v>
      </c>
      <c r="Y14" s="9">
        <f t="shared" si="3"/>
        <v>2.2800994755906363E-2</v>
      </c>
      <c r="Z14" s="9">
        <f t="shared" si="4"/>
        <v>4.4466670270854733E-3</v>
      </c>
      <c r="AA14" s="9">
        <f t="shared" si="5"/>
        <v>5.9469103097799648E-4</v>
      </c>
      <c r="AB14" s="9">
        <f t="shared" si="6"/>
        <v>2.4328269449099853E-4</v>
      </c>
      <c r="AC14" s="9"/>
      <c r="AD14" s="183">
        <v>18</v>
      </c>
      <c r="AE14" s="183">
        <v>348</v>
      </c>
      <c r="AF14" s="183">
        <v>782</v>
      </c>
      <c r="AG14" s="183">
        <v>141</v>
      </c>
      <c r="AH14" s="183">
        <v>15</v>
      </c>
      <c r="AI14" s="183">
        <v>-5</v>
      </c>
      <c r="AJ14" s="183">
        <v>0</v>
      </c>
      <c r="AK14" s="183">
        <v>0</v>
      </c>
      <c r="AL14" s="183">
        <v>1299</v>
      </c>
      <c r="AM14" s="5"/>
      <c r="AN14" s="180">
        <v>-1</v>
      </c>
      <c r="AO14" s="180">
        <v>-5</v>
      </c>
      <c r="AP14" s="180">
        <v>-46</v>
      </c>
      <c r="AQ14" s="180">
        <v>1</v>
      </c>
      <c r="AR14" s="180">
        <v>-1</v>
      </c>
      <c r="AS14" s="180">
        <v>-4</v>
      </c>
      <c r="AT14" s="180">
        <v>0</v>
      </c>
      <c r="AU14" s="180">
        <v>-1</v>
      </c>
      <c r="AV14" s="180">
        <v>-57</v>
      </c>
      <c r="AW14">
        <f t="shared" si="39"/>
        <v>1</v>
      </c>
      <c r="AX14">
        <f t="shared" si="7"/>
        <v>5</v>
      </c>
      <c r="AY14">
        <f t="shared" si="8"/>
        <v>46</v>
      </c>
      <c r="AZ14">
        <f t="shared" si="9"/>
        <v>-1</v>
      </c>
      <c r="BA14">
        <f t="shared" si="10"/>
        <v>1</v>
      </c>
      <c r="BB14">
        <f t="shared" si="11"/>
        <v>4</v>
      </c>
      <c r="BC14">
        <f t="shared" si="12"/>
        <v>0</v>
      </c>
      <c r="BD14">
        <f t="shared" si="17"/>
        <v>1</v>
      </c>
      <c r="BE14">
        <f t="shared" si="18"/>
        <v>57</v>
      </c>
      <c r="BH14" s="175">
        <v>719290.17333333346</v>
      </c>
      <c r="BI14" s="105" t="str">
        <f t="shared" si="19"/>
        <v>0</v>
      </c>
      <c r="BJ14" s="107">
        <f t="shared" si="20"/>
        <v>4315741.040000001</v>
      </c>
      <c r="BK14" s="26">
        <f t="shared" si="21"/>
        <v>0</v>
      </c>
      <c r="BL14" s="24" t="str">
        <f t="shared" si="22"/>
        <v>100%</v>
      </c>
      <c r="BM14" s="25" t="str">
        <f t="shared" si="13"/>
        <v>0%</v>
      </c>
      <c r="BN14" s="137">
        <f t="shared" si="23"/>
        <v>719290.17333333346</v>
      </c>
      <c r="BO14" s="173">
        <v>749594.4055555556</v>
      </c>
      <c r="BP14" s="132" t="str">
        <f t="shared" si="24"/>
        <v>0</v>
      </c>
      <c r="BQ14" s="132">
        <f t="shared" si="40"/>
        <v>4497566.4333333336</v>
      </c>
      <c r="BR14" s="132">
        <f t="shared" si="41"/>
        <v>0</v>
      </c>
      <c r="BS14" s="137">
        <f t="shared" si="25"/>
        <v>749594.4055555556</v>
      </c>
      <c r="BT14" s="172">
        <v>996051.21222222224</v>
      </c>
      <c r="BU14" s="132" t="str">
        <f t="shared" si="26"/>
        <v>0</v>
      </c>
      <c r="BV14" s="132">
        <f t="shared" si="42"/>
        <v>5976307.2733333334</v>
      </c>
      <c r="BW14" s="132">
        <f t="shared" si="27"/>
        <v>0</v>
      </c>
      <c r="BX14" s="137">
        <f t="shared" si="28"/>
        <v>996051.21222222224</v>
      </c>
      <c r="BY14" s="172">
        <v>596540.66666666663</v>
      </c>
      <c r="BZ14" s="132" t="str">
        <f t="shared" si="29"/>
        <v>0</v>
      </c>
      <c r="CA14" s="132">
        <f t="shared" si="43"/>
        <v>3579244</v>
      </c>
      <c r="CB14" s="132">
        <f t="shared" si="30"/>
        <v>0</v>
      </c>
      <c r="CC14" s="137">
        <f t="shared" si="31"/>
        <v>596540.66666666663</v>
      </c>
      <c r="CD14" s="172">
        <v>703054.82</v>
      </c>
      <c r="CE14" s="132" t="str">
        <f t="shared" si="32"/>
        <v>0</v>
      </c>
      <c r="CF14" s="132">
        <f t="shared" si="44"/>
        <v>4218328.92</v>
      </c>
      <c r="CG14" s="132">
        <f t="shared" si="33"/>
        <v>0</v>
      </c>
      <c r="CH14" s="137">
        <f t="shared" si="34"/>
        <v>703054.82</v>
      </c>
      <c r="CI14" s="211">
        <f t="shared" si="35"/>
        <v>2172769.6666666665</v>
      </c>
      <c r="CJ14" s="132" t="str">
        <f t="shared" si="36"/>
        <v>0</v>
      </c>
      <c r="CK14" s="132">
        <f t="shared" si="45"/>
        <v>13036618</v>
      </c>
      <c r="CL14" s="132">
        <f t="shared" si="37"/>
        <v>0</v>
      </c>
      <c r="CM14" s="137">
        <f t="shared" si="38"/>
        <v>2172769.6666666665</v>
      </c>
      <c r="CN14" s="172"/>
      <c r="CO14" s="132"/>
      <c r="CP14" s="132"/>
      <c r="CQ14" s="132"/>
      <c r="CR14" s="137"/>
      <c r="CS14" s="132"/>
      <c r="CU14" s="228" t="s">
        <v>420</v>
      </c>
      <c r="CV14" s="233">
        <f>BS1</f>
        <v>68</v>
      </c>
    </row>
    <row r="15" spans="1:107" ht="13" x14ac:dyDescent="0.3">
      <c r="A15" s="5" t="s">
        <v>699</v>
      </c>
      <c r="B15" s="3"/>
      <c r="C15" s="3" t="s">
        <v>385</v>
      </c>
      <c r="D15" s="2" t="s">
        <v>20</v>
      </c>
      <c r="E15" s="5">
        <f t="shared" si="14"/>
        <v>144884</v>
      </c>
      <c r="F15" s="177">
        <v>1249</v>
      </c>
      <c r="G15" s="17">
        <f t="shared" si="15"/>
        <v>1207</v>
      </c>
      <c r="H15" s="201">
        <v>11.125443405353112</v>
      </c>
      <c r="I15" s="189">
        <v>468</v>
      </c>
      <c r="J15"/>
      <c r="K15" s="183">
        <v>3544</v>
      </c>
      <c r="L15" s="183">
        <v>9997</v>
      </c>
      <c r="M15" s="183">
        <v>28361</v>
      </c>
      <c r="N15" s="183">
        <v>33608</v>
      </c>
      <c r="O15" s="183">
        <v>30266</v>
      </c>
      <c r="P15" s="183">
        <v>19258</v>
      </c>
      <c r="Q15" s="183">
        <v>15775</v>
      </c>
      <c r="R15" s="183">
        <v>4075</v>
      </c>
      <c r="S15" s="183">
        <v>144884</v>
      </c>
      <c r="T15" s="5"/>
      <c r="U15" s="9">
        <f t="shared" si="16"/>
        <v>2.4460948068799868E-2</v>
      </c>
      <c r="V15" s="9">
        <f t="shared" si="0"/>
        <v>6.9000027608293532E-2</v>
      </c>
      <c r="W15" s="9">
        <f t="shared" si="1"/>
        <v>0.19574970321084453</v>
      </c>
      <c r="X15" s="9">
        <f t="shared" si="2"/>
        <v>0.23196488225062808</v>
      </c>
      <c r="Y15" s="9">
        <f t="shared" si="3"/>
        <v>0.20889815300516276</v>
      </c>
      <c r="Z15" s="9">
        <f t="shared" si="4"/>
        <v>0.13292012920681373</v>
      </c>
      <c r="AA15" s="9">
        <f t="shared" si="5"/>
        <v>0.10888020761436736</v>
      </c>
      <c r="AB15" s="9">
        <f t="shared" si="6"/>
        <v>2.812594903509014E-2</v>
      </c>
      <c r="AC15" s="9"/>
      <c r="AD15" s="183">
        <v>63</v>
      </c>
      <c r="AE15" s="183">
        <v>22</v>
      </c>
      <c r="AF15" s="183">
        <v>265</v>
      </c>
      <c r="AG15" s="183">
        <v>450</v>
      </c>
      <c r="AH15" s="183">
        <v>282</v>
      </c>
      <c r="AI15" s="183">
        <v>119</v>
      </c>
      <c r="AJ15" s="183">
        <v>89</v>
      </c>
      <c r="AK15" s="183">
        <v>37</v>
      </c>
      <c r="AL15" s="183">
        <v>1327</v>
      </c>
      <c r="AM15" s="5"/>
      <c r="AN15" s="180">
        <v>-12</v>
      </c>
      <c r="AO15" s="180">
        <v>25</v>
      </c>
      <c r="AP15" s="180">
        <v>62</v>
      </c>
      <c r="AQ15" s="180">
        <v>53</v>
      </c>
      <c r="AR15" s="180">
        <v>-9</v>
      </c>
      <c r="AS15" s="180">
        <v>27</v>
      </c>
      <c r="AT15" s="180">
        <v>-15</v>
      </c>
      <c r="AU15" s="180">
        <v>-11</v>
      </c>
      <c r="AV15" s="180">
        <v>120</v>
      </c>
      <c r="AW15">
        <f t="shared" si="39"/>
        <v>12</v>
      </c>
      <c r="AX15">
        <f t="shared" si="7"/>
        <v>-25</v>
      </c>
      <c r="AY15">
        <f t="shared" si="8"/>
        <v>-62</v>
      </c>
      <c r="AZ15">
        <f t="shared" si="9"/>
        <v>-53</v>
      </c>
      <c r="BA15">
        <f t="shared" si="10"/>
        <v>9</v>
      </c>
      <c r="BB15">
        <f t="shared" si="11"/>
        <v>-27</v>
      </c>
      <c r="BC15">
        <f t="shared" si="12"/>
        <v>15</v>
      </c>
      <c r="BD15">
        <f t="shared" si="17"/>
        <v>11</v>
      </c>
      <c r="BE15">
        <f t="shared" si="18"/>
        <v>-120</v>
      </c>
      <c r="BH15" s="175">
        <v>1517737.4466666665</v>
      </c>
      <c r="BI15" s="106" t="str">
        <f t="shared" si="19"/>
        <v>0</v>
      </c>
      <c r="BJ15" s="107">
        <f t="shared" si="20"/>
        <v>9106424.6799999997</v>
      </c>
      <c r="BK15" s="26">
        <f t="shared" si="21"/>
        <v>0</v>
      </c>
      <c r="BL15" s="24" t="str">
        <f t="shared" si="22"/>
        <v>100%</v>
      </c>
      <c r="BM15" s="25" t="str">
        <f t="shared" si="13"/>
        <v>0%</v>
      </c>
      <c r="BN15" s="137">
        <f t="shared" si="23"/>
        <v>1517737.4466666665</v>
      </c>
      <c r="BO15" s="173">
        <v>1612781.9844444445</v>
      </c>
      <c r="BP15" s="132" t="str">
        <f t="shared" si="24"/>
        <v>0</v>
      </c>
      <c r="BQ15" s="132">
        <f t="shared" si="40"/>
        <v>9676691.9066666663</v>
      </c>
      <c r="BR15" s="132">
        <f t="shared" si="41"/>
        <v>0</v>
      </c>
      <c r="BS15" s="137">
        <f t="shared" si="25"/>
        <v>1612781.9844444445</v>
      </c>
      <c r="BT15" s="172">
        <v>3050933.595555556</v>
      </c>
      <c r="BU15" s="132" t="str">
        <f t="shared" si="26"/>
        <v>0</v>
      </c>
      <c r="BV15" s="132">
        <f t="shared" si="42"/>
        <v>18305601.573333338</v>
      </c>
      <c r="BW15" s="132">
        <f t="shared" si="27"/>
        <v>0</v>
      </c>
      <c r="BX15" s="137">
        <f t="shared" si="28"/>
        <v>3050933.595555556</v>
      </c>
      <c r="BY15" s="172">
        <v>2054860.7999999998</v>
      </c>
      <c r="BZ15" s="132" t="str">
        <f t="shared" si="29"/>
        <v>0</v>
      </c>
      <c r="CA15" s="132">
        <f t="shared" si="43"/>
        <v>12329164.799999999</v>
      </c>
      <c r="CB15" s="132">
        <f t="shared" si="30"/>
        <v>0</v>
      </c>
      <c r="CC15" s="137">
        <f t="shared" si="31"/>
        <v>2054860.7999999998</v>
      </c>
      <c r="CD15" s="172">
        <v>1855596.3422222224</v>
      </c>
      <c r="CE15" s="132" t="str">
        <f t="shared" si="32"/>
        <v>0</v>
      </c>
      <c r="CF15" s="132">
        <f t="shared" si="44"/>
        <v>11133578.053333335</v>
      </c>
      <c r="CG15" s="132">
        <f t="shared" si="33"/>
        <v>0</v>
      </c>
      <c r="CH15" s="137">
        <f t="shared" si="34"/>
        <v>1855596.3422222224</v>
      </c>
      <c r="CI15" s="211">
        <f t="shared" si="35"/>
        <v>2215591.1399999997</v>
      </c>
      <c r="CJ15" s="132" t="str">
        <f t="shared" si="36"/>
        <v>0</v>
      </c>
      <c r="CK15" s="132">
        <f t="shared" si="45"/>
        <v>13293546.839999998</v>
      </c>
      <c r="CL15" s="132">
        <f t="shared" si="37"/>
        <v>0</v>
      </c>
      <c r="CM15" s="137">
        <f t="shared" si="38"/>
        <v>2215591.1399999997</v>
      </c>
      <c r="CN15" s="172"/>
      <c r="CO15" s="132"/>
      <c r="CP15" s="132"/>
      <c r="CQ15" s="132"/>
      <c r="CR15" s="137"/>
      <c r="CS15" s="132"/>
      <c r="CU15" s="228" t="s">
        <v>466</v>
      </c>
      <c r="CV15" s="233">
        <f>BX1</f>
        <v>73</v>
      </c>
    </row>
    <row r="16" spans="1:107" ht="13" x14ac:dyDescent="0.3">
      <c r="A16" s="5" t="s">
        <v>562</v>
      </c>
      <c r="B16" s="3"/>
      <c r="C16" s="3" t="s">
        <v>386</v>
      </c>
      <c r="D16" s="2" t="s">
        <v>21</v>
      </c>
      <c r="E16" s="5">
        <f t="shared" si="14"/>
        <v>108239</v>
      </c>
      <c r="F16" s="177">
        <v>1312</v>
      </c>
      <c r="G16" s="17">
        <f t="shared" si="15"/>
        <v>727</v>
      </c>
      <c r="H16" s="201">
        <v>4.5023798293383646</v>
      </c>
      <c r="I16" s="189">
        <v>206</v>
      </c>
      <c r="J16"/>
      <c r="K16" s="183">
        <v>64168</v>
      </c>
      <c r="L16" s="183">
        <v>17455</v>
      </c>
      <c r="M16" s="183">
        <v>12722</v>
      </c>
      <c r="N16" s="183">
        <v>8309</v>
      </c>
      <c r="O16" s="183">
        <v>3555</v>
      </c>
      <c r="P16" s="183">
        <v>1376</v>
      </c>
      <c r="Q16" s="183">
        <v>610</v>
      </c>
      <c r="R16" s="183">
        <v>44</v>
      </c>
      <c r="S16" s="183">
        <v>108239</v>
      </c>
      <c r="T16" s="5"/>
      <c r="U16" s="9">
        <f t="shared" si="16"/>
        <v>0.59283622354234611</v>
      </c>
      <c r="V16" s="9">
        <f t="shared" si="0"/>
        <v>0.16126350021711214</v>
      </c>
      <c r="W16" s="9">
        <f t="shared" si="1"/>
        <v>0.11753619305425955</v>
      </c>
      <c r="X16" s="9">
        <f t="shared" si="2"/>
        <v>7.6765306405269823E-2</v>
      </c>
      <c r="Y16" s="9">
        <f t="shared" si="3"/>
        <v>3.2843984146194993E-2</v>
      </c>
      <c r="Z16" s="9">
        <f t="shared" si="4"/>
        <v>1.2712608209610215E-2</v>
      </c>
      <c r="AA16" s="9">
        <f t="shared" si="5"/>
        <v>5.6356766045510395E-3</v>
      </c>
      <c r="AB16" s="9">
        <f t="shared" si="6"/>
        <v>4.0650782065614055E-4</v>
      </c>
      <c r="AC16" s="9"/>
      <c r="AD16" s="183">
        <v>53</v>
      </c>
      <c r="AE16" s="183">
        <v>168</v>
      </c>
      <c r="AF16" s="183">
        <v>116</v>
      </c>
      <c r="AG16" s="183">
        <v>80</v>
      </c>
      <c r="AH16" s="183">
        <v>56</v>
      </c>
      <c r="AI16" s="183">
        <v>9</v>
      </c>
      <c r="AJ16" s="183">
        <v>2</v>
      </c>
      <c r="AK16" s="183">
        <v>1</v>
      </c>
      <c r="AL16" s="183">
        <v>485</v>
      </c>
      <c r="AM16" s="5"/>
      <c r="AN16" s="180">
        <v>-163</v>
      </c>
      <c r="AO16" s="180">
        <v>-51</v>
      </c>
      <c r="AP16" s="180">
        <v>-24</v>
      </c>
      <c r="AQ16" s="180">
        <v>-7</v>
      </c>
      <c r="AR16" s="180">
        <v>2</v>
      </c>
      <c r="AS16" s="180">
        <v>7</v>
      </c>
      <c r="AT16" s="180">
        <v>-6</v>
      </c>
      <c r="AU16" s="180">
        <v>0</v>
      </c>
      <c r="AV16" s="180">
        <v>-242</v>
      </c>
      <c r="AW16">
        <f t="shared" si="39"/>
        <v>163</v>
      </c>
      <c r="AX16">
        <f t="shared" si="7"/>
        <v>51</v>
      </c>
      <c r="AY16">
        <f t="shared" si="8"/>
        <v>24</v>
      </c>
      <c r="AZ16">
        <f t="shared" si="9"/>
        <v>7</v>
      </c>
      <c r="BA16">
        <f t="shared" si="10"/>
        <v>-2</v>
      </c>
      <c r="BB16">
        <f t="shared" si="11"/>
        <v>-7</v>
      </c>
      <c r="BC16">
        <f t="shared" si="12"/>
        <v>6</v>
      </c>
      <c r="BD16">
        <f t="shared" si="17"/>
        <v>0</v>
      </c>
      <c r="BE16">
        <f t="shared" si="18"/>
        <v>242</v>
      </c>
      <c r="BH16" s="175">
        <v>698661.35333333351</v>
      </c>
      <c r="BI16" s="106" t="str">
        <f t="shared" si="19"/>
        <v>0</v>
      </c>
      <c r="BJ16" s="107">
        <f t="shared" si="20"/>
        <v>4191968.120000001</v>
      </c>
      <c r="BK16" s="26">
        <f t="shared" si="21"/>
        <v>0</v>
      </c>
      <c r="BL16" s="24" t="str">
        <f t="shared" si="22"/>
        <v>100%</v>
      </c>
      <c r="BM16" s="25" t="str">
        <f t="shared" si="13"/>
        <v>0%</v>
      </c>
      <c r="BN16" s="137">
        <f t="shared" si="23"/>
        <v>698661.35333333351</v>
      </c>
      <c r="BO16" s="173">
        <v>1371838.3166666667</v>
      </c>
      <c r="BP16" s="132" t="str">
        <f t="shared" si="24"/>
        <v>0</v>
      </c>
      <c r="BQ16" s="132">
        <f t="shared" si="40"/>
        <v>8231029.9000000004</v>
      </c>
      <c r="BR16" s="132">
        <f t="shared" si="41"/>
        <v>0</v>
      </c>
      <c r="BS16" s="137">
        <f t="shared" si="25"/>
        <v>1371838.3166666667</v>
      </c>
      <c r="BT16" s="172">
        <v>1382771.1688888893</v>
      </c>
      <c r="BU16" s="132" t="str">
        <f t="shared" si="26"/>
        <v>0</v>
      </c>
      <c r="BV16" s="132">
        <f t="shared" si="42"/>
        <v>8296627.0133333355</v>
      </c>
      <c r="BW16" s="132">
        <f t="shared" si="27"/>
        <v>0</v>
      </c>
      <c r="BX16" s="137">
        <f t="shared" si="28"/>
        <v>1382771.1688888893</v>
      </c>
      <c r="BY16" s="172">
        <v>1079530.6666666665</v>
      </c>
      <c r="BZ16" s="132" t="str">
        <f>IF($B16="","0",(25%*BY16))</f>
        <v>0</v>
      </c>
      <c r="CA16" s="132">
        <f t="shared" si="43"/>
        <v>6477183.9999999991</v>
      </c>
      <c r="CB16" s="132">
        <f t="shared" si="30"/>
        <v>0</v>
      </c>
      <c r="CC16" s="137">
        <f t="shared" si="31"/>
        <v>1079530.6666666665</v>
      </c>
      <c r="CD16" s="172">
        <v>1076901.6866666668</v>
      </c>
      <c r="CE16" s="132" t="str">
        <f t="shared" si="32"/>
        <v>0</v>
      </c>
      <c r="CF16" s="132">
        <f t="shared" si="44"/>
        <v>6461410.120000001</v>
      </c>
      <c r="CG16" s="132">
        <f t="shared" si="33"/>
        <v>0</v>
      </c>
      <c r="CH16" s="137">
        <f t="shared" si="34"/>
        <v>1076901.6866666668</v>
      </c>
      <c r="CI16" s="211">
        <f t="shared" si="35"/>
        <v>977083.8</v>
      </c>
      <c r="CJ16" s="132" t="str">
        <f t="shared" si="36"/>
        <v>0</v>
      </c>
      <c r="CK16" s="132">
        <f t="shared" si="45"/>
        <v>5862502.8000000007</v>
      </c>
      <c r="CL16" s="132">
        <f t="shared" si="37"/>
        <v>0</v>
      </c>
      <c r="CM16" s="137">
        <f t="shared" si="38"/>
        <v>977083.8</v>
      </c>
      <c r="CN16" s="172"/>
      <c r="CO16" s="132"/>
      <c r="CP16" s="132"/>
      <c r="CQ16" s="132"/>
      <c r="CR16" s="137"/>
      <c r="CS16" s="132"/>
      <c r="CU16" s="228" t="s">
        <v>471</v>
      </c>
      <c r="CV16" s="233">
        <f>CC1</f>
        <v>78</v>
      </c>
    </row>
    <row r="17" spans="1:100" ht="13" x14ac:dyDescent="0.3">
      <c r="A17" s="5" t="s">
        <v>518</v>
      </c>
      <c r="B17" s="3" t="s">
        <v>376</v>
      </c>
      <c r="C17" s="3" t="s">
        <v>377</v>
      </c>
      <c r="D17" s="2" t="s">
        <v>22</v>
      </c>
      <c r="E17" s="5">
        <f t="shared" si="14"/>
        <v>33470</v>
      </c>
      <c r="F17" s="177">
        <v>891</v>
      </c>
      <c r="G17" s="17">
        <f t="shared" si="15"/>
        <v>-215</v>
      </c>
      <c r="H17" s="201">
        <v>3.2318463041354608</v>
      </c>
      <c r="I17" s="189">
        <v>0</v>
      </c>
      <c r="J17"/>
      <c r="K17" s="183">
        <v>19782</v>
      </c>
      <c r="L17" s="183">
        <v>5451</v>
      </c>
      <c r="M17" s="183">
        <v>4649</v>
      </c>
      <c r="N17" s="183">
        <v>2295</v>
      </c>
      <c r="O17" s="183">
        <v>980</v>
      </c>
      <c r="P17" s="183">
        <v>234</v>
      </c>
      <c r="Q17" s="183">
        <v>70</v>
      </c>
      <c r="R17" s="183">
        <v>9</v>
      </c>
      <c r="S17" s="183">
        <v>33470</v>
      </c>
      <c r="T17" s="5"/>
      <c r="U17" s="9">
        <f t="shared" si="16"/>
        <v>0.59103674932775618</v>
      </c>
      <c r="V17" s="9">
        <f t="shared" si="0"/>
        <v>0.16286226471466986</v>
      </c>
      <c r="W17" s="9">
        <f t="shared" si="1"/>
        <v>0.13890050791753811</v>
      </c>
      <c r="X17" s="9">
        <f t="shared" si="2"/>
        <v>6.8568867642665079E-2</v>
      </c>
      <c r="Y17" s="9">
        <f t="shared" si="3"/>
        <v>2.9279952195996415E-2</v>
      </c>
      <c r="Z17" s="9">
        <f t="shared" si="4"/>
        <v>6.9913355243501644E-3</v>
      </c>
      <c r="AA17" s="9">
        <f t="shared" si="5"/>
        <v>2.0914251568568869E-3</v>
      </c>
      <c r="AB17" s="9">
        <f t="shared" si="6"/>
        <v>2.6889752016731399E-4</v>
      </c>
      <c r="AC17" s="9"/>
      <c r="AD17" s="183">
        <v>22</v>
      </c>
      <c r="AE17" s="183">
        <v>26</v>
      </c>
      <c r="AF17" s="183">
        <v>24</v>
      </c>
      <c r="AG17" s="183">
        <v>7</v>
      </c>
      <c r="AH17" s="183">
        <v>4</v>
      </c>
      <c r="AI17" s="183">
        <v>0</v>
      </c>
      <c r="AJ17" s="183">
        <v>1</v>
      </c>
      <c r="AK17" s="183">
        <v>0</v>
      </c>
      <c r="AL17" s="183">
        <v>84</v>
      </c>
      <c r="AM17" s="5"/>
      <c r="AN17" s="180">
        <v>278</v>
      </c>
      <c r="AO17" s="180">
        <v>20</v>
      </c>
      <c r="AP17" s="180">
        <v>-4</v>
      </c>
      <c r="AQ17" s="180">
        <v>-3</v>
      </c>
      <c r="AR17" s="180">
        <v>7</v>
      </c>
      <c r="AS17" s="180">
        <v>0</v>
      </c>
      <c r="AT17" s="180">
        <v>1</v>
      </c>
      <c r="AU17" s="180">
        <v>0</v>
      </c>
      <c r="AV17" s="180">
        <v>299</v>
      </c>
      <c r="AW17">
        <f t="shared" si="39"/>
        <v>-278</v>
      </c>
      <c r="AX17">
        <f t="shared" si="7"/>
        <v>-20</v>
      </c>
      <c r="AY17">
        <f t="shared" si="8"/>
        <v>4</v>
      </c>
      <c r="AZ17">
        <f t="shared" si="9"/>
        <v>3</v>
      </c>
      <c r="BA17">
        <f t="shared" si="10"/>
        <v>-7</v>
      </c>
      <c r="BB17">
        <f t="shared" si="11"/>
        <v>0</v>
      </c>
      <c r="BC17">
        <f t="shared" si="12"/>
        <v>-1</v>
      </c>
      <c r="BD17">
        <f t="shared" si="17"/>
        <v>0</v>
      </c>
      <c r="BE17">
        <f t="shared" si="18"/>
        <v>-299</v>
      </c>
      <c r="BH17" s="175">
        <v>157866.4426666667</v>
      </c>
      <c r="BI17" s="106">
        <f t="shared" si="19"/>
        <v>39466.610666666675</v>
      </c>
      <c r="BJ17" s="107">
        <f t="shared" si="20"/>
        <v>947198.65600000019</v>
      </c>
      <c r="BK17" s="26">
        <f t="shared" si="21"/>
        <v>236799.66400000005</v>
      </c>
      <c r="BL17" s="24">
        <f t="shared" si="22"/>
        <v>0.8</v>
      </c>
      <c r="BM17" s="25">
        <f t="shared" si="13"/>
        <v>0.2</v>
      </c>
      <c r="BN17" s="137">
        <f t="shared" si="23"/>
        <v>157866.4426666667</v>
      </c>
      <c r="BO17" s="173">
        <v>17360</v>
      </c>
      <c r="BP17" s="132">
        <f t="shared" si="24"/>
        <v>4340</v>
      </c>
      <c r="BQ17" s="132">
        <f t="shared" si="40"/>
        <v>104160</v>
      </c>
      <c r="BR17" s="132">
        <f t="shared" si="41"/>
        <v>26040</v>
      </c>
      <c r="BS17" s="137">
        <f t="shared" si="25"/>
        <v>17360</v>
      </c>
      <c r="BT17" s="172">
        <v>14574.470222222226</v>
      </c>
      <c r="BU17" s="132">
        <f t="shared" si="26"/>
        <v>3643.6175555555565</v>
      </c>
      <c r="BV17" s="132">
        <f t="shared" si="42"/>
        <v>87446.821333333355</v>
      </c>
      <c r="BW17" s="132">
        <f t="shared" si="27"/>
        <v>21861.705333333339</v>
      </c>
      <c r="BX17" s="137">
        <f t="shared" si="28"/>
        <v>14574.470222222226</v>
      </c>
      <c r="BY17" s="172">
        <v>183056.85333333333</v>
      </c>
      <c r="BZ17" s="132">
        <f t="shared" si="29"/>
        <v>45764.213333333333</v>
      </c>
      <c r="CA17" s="132">
        <f t="shared" si="43"/>
        <v>1098341.1200000001</v>
      </c>
      <c r="CB17" s="132">
        <f t="shared" si="30"/>
        <v>274585.28000000003</v>
      </c>
      <c r="CC17" s="137">
        <f t="shared" si="31"/>
        <v>183056.85333333333</v>
      </c>
      <c r="CD17" s="172">
        <v>94072.954666666672</v>
      </c>
      <c r="CE17" s="132">
        <f t="shared" si="32"/>
        <v>23518.238666666668</v>
      </c>
      <c r="CF17" s="132">
        <f t="shared" si="44"/>
        <v>564437.728</v>
      </c>
      <c r="CG17" s="132">
        <f t="shared" si="33"/>
        <v>141109.432</v>
      </c>
      <c r="CH17" s="137">
        <f t="shared" si="34"/>
        <v>94072.954666666672</v>
      </c>
      <c r="CI17" s="211">
        <f t="shared" si="35"/>
        <v>0</v>
      </c>
      <c r="CJ17" s="132">
        <f t="shared" si="36"/>
        <v>0</v>
      </c>
      <c r="CK17" s="132">
        <f t="shared" si="45"/>
        <v>0</v>
      </c>
      <c r="CL17" s="132">
        <f t="shared" si="37"/>
        <v>0</v>
      </c>
      <c r="CM17" s="137">
        <f t="shared" si="38"/>
        <v>0</v>
      </c>
      <c r="CN17" s="172"/>
      <c r="CO17" s="132"/>
      <c r="CP17" s="132"/>
      <c r="CQ17" s="132"/>
      <c r="CR17" s="137"/>
      <c r="CS17" s="132"/>
      <c r="CU17" s="228" t="s">
        <v>478</v>
      </c>
      <c r="CV17" s="233">
        <f>CH1</f>
        <v>83</v>
      </c>
    </row>
    <row r="18" spans="1:100" ht="13" x14ac:dyDescent="0.3">
      <c r="A18" s="5" t="s">
        <v>652</v>
      </c>
      <c r="B18" s="3" t="s">
        <v>387</v>
      </c>
      <c r="C18" s="3" t="s">
        <v>384</v>
      </c>
      <c r="D18" s="2" t="s">
        <v>23</v>
      </c>
      <c r="E18" s="5">
        <f t="shared" si="14"/>
        <v>76994</v>
      </c>
      <c r="F18" s="177">
        <v>315</v>
      </c>
      <c r="G18" s="17">
        <f t="shared" si="15"/>
        <v>809</v>
      </c>
      <c r="H18" s="201">
        <v>6.8713764225896501</v>
      </c>
      <c r="I18" s="189">
        <v>135</v>
      </c>
      <c r="J18"/>
      <c r="K18" s="183">
        <v>8795</v>
      </c>
      <c r="L18" s="183">
        <v>15792</v>
      </c>
      <c r="M18" s="183">
        <v>24062</v>
      </c>
      <c r="N18" s="183">
        <v>14365</v>
      </c>
      <c r="O18" s="183">
        <v>7338</v>
      </c>
      <c r="P18" s="183">
        <v>4528</v>
      </c>
      <c r="Q18" s="183">
        <v>1956</v>
      </c>
      <c r="R18" s="183">
        <v>158</v>
      </c>
      <c r="S18" s="183">
        <v>76994</v>
      </c>
      <c r="T18" s="5"/>
      <c r="U18" s="9">
        <f t="shared" si="16"/>
        <v>0.11422968023482349</v>
      </c>
      <c r="V18" s="9">
        <f t="shared" si="0"/>
        <v>0.20510689144608671</v>
      </c>
      <c r="W18" s="9">
        <f t="shared" si="1"/>
        <v>0.31251785853443126</v>
      </c>
      <c r="X18" s="9">
        <f t="shared" si="2"/>
        <v>0.1865729797127049</v>
      </c>
      <c r="Y18" s="9">
        <f t="shared" si="3"/>
        <v>9.5306127750214298E-2</v>
      </c>
      <c r="Z18" s="9">
        <f t="shared" si="4"/>
        <v>5.8809777385250797E-2</v>
      </c>
      <c r="AA18" s="9">
        <f t="shared" si="5"/>
        <v>2.5404576980024417E-2</v>
      </c>
      <c r="AB18" s="9">
        <f t="shared" si="6"/>
        <v>2.0521079564641402E-3</v>
      </c>
      <c r="AC18" s="9"/>
      <c r="AD18" s="183">
        <v>28</v>
      </c>
      <c r="AE18" s="183">
        <v>140</v>
      </c>
      <c r="AF18" s="183">
        <v>308</v>
      </c>
      <c r="AG18" s="183">
        <v>202</v>
      </c>
      <c r="AH18" s="183">
        <v>61</v>
      </c>
      <c r="AI18" s="183">
        <v>24</v>
      </c>
      <c r="AJ18" s="183">
        <v>21</v>
      </c>
      <c r="AK18" s="183">
        <v>1</v>
      </c>
      <c r="AL18" s="183">
        <v>785</v>
      </c>
      <c r="AM18" s="5"/>
      <c r="AN18" s="180">
        <v>-4</v>
      </c>
      <c r="AO18" s="180">
        <v>4</v>
      </c>
      <c r="AP18" s="180">
        <v>-16</v>
      </c>
      <c r="AQ18" s="180">
        <v>-13</v>
      </c>
      <c r="AR18" s="180">
        <v>12</v>
      </c>
      <c r="AS18" s="180">
        <v>-3</v>
      </c>
      <c r="AT18" s="180">
        <v>-2</v>
      </c>
      <c r="AU18" s="180">
        <v>-2</v>
      </c>
      <c r="AV18" s="180">
        <v>-24</v>
      </c>
      <c r="AW18">
        <f t="shared" si="39"/>
        <v>4</v>
      </c>
      <c r="AX18">
        <f t="shared" si="7"/>
        <v>-4</v>
      </c>
      <c r="AY18">
        <f t="shared" si="8"/>
        <v>16</v>
      </c>
      <c r="AZ18">
        <f t="shared" si="9"/>
        <v>13</v>
      </c>
      <c r="BA18">
        <f t="shared" si="10"/>
        <v>-12</v>
      </c>
      <c r="BB18">
        <f t="shared" si="11"/>
        <v>3</v>
      </c>
      <c r="BC18">
        <f t="shared" si="12"/>
        <v>2</v>
      </c>
      <c r="BD18">
        <f t="shared" si="17"/>
        <v>2</v>
      </c>
      <c r="BE18">
        <f t="shared" si="18"/>
        <v>24</v>
      </c>
      <c r="BH18" s="175">
        <v>153516.79999999999</v>
      </c>
      <c r="BI18" s="106">
        <f t="shared" si="19"/>
        <v>38379.199999999997</v>
      </c>
      <c r="BJ18" s="107">
        <f t="shared" si="20"/>
        <v>921100.79999999993</v>
      </c>
      <c r="BK18" s="26">
        <f t="shared" si="21"/>
        <v>230275.19999999998</v>
      </c>
      <c r="BL18" s="24">
        <f t="shared" si="22"/>
        <v>0.8</v>
      </c>
      <c r="BM18" s="25">
        <f t="shared" si="13"/>
        <v>0.2</v>
      </c>
      <c r="BN18" s="137">
        <f t="shared" si="23"/>
        <v>153516.79999999999</v>
      </c>
      <c r="BO18" s="173">
        <v>565881.48</v>
      </c>
      <c r="BP18" s="132">
        <f t="shared" si="24"/>
        <v>141470.37</v>
      </c>
      <c r="BQ18" s="132">
        <f t="shared" si="40"/>
        <v>3395288.88</v>
      </c>
      <c r="BR18" s="132">
        <f t="shared" si="41"/>
        <v>848822.22</v>
      </c>
      <c r="BS18" s="137">
        <f t="shared" si="25"/>
        <v>565881.48</v>
      </c>
      <c r="BT18" s="172">
        <v>980779.81244444463</v>
      </c>
      <c r="BU18" s="132">
        <f t="shared" si="26"/>
        <v>245194.95311111116</v>
      </c>
      <c r="BV18" s="132">
        <f t="shared" si="42"/>
        <v>5884678.8746666675</v>
      </c>
      <c r="BW18" s="132">
        <f t="shared" si="27"/>
        <v>1471169.7186666669</v>
      </c>
      <c r="BX18" s="137">
        <f t="shared" si="28"/>
        <v>980779.81244444463</v>
      </c>
      <c r="BY18" s="172">
        <v>695874.66666666651</v>
      </c>
      <c r="BZ18" s="132">
        <f t="shared" si="29"/>
        <v>173968.66666666663</v>
      </c>
      <c r="CA18" s="132">
        <f t="shared" si="43"/>
        <v>4175247.9999999991</v>
      </c>
      <c r="CB18" s="132">
        <f t="shared" si="30"/>
        <v>1043811.9999999998</v>
      </c>
      <c r="CC18" s="137">
        <f t="shared" si="31"/>
        <v>695874.66666666651</v>
      </c>
      <c r="CD18" s="172">
        <v>436835.48977777775</v>
      </c>
      <c r="CE18" s="132">
        <f t="shared" si="32"/>
        <v>109208.87244444444</v>
      </c>
      <c r="CF18" s="132">
        <f t="shared" si="44"/>
        <v>2621012.9386666664</v>
      </c>
      <c r="CG18" s="132">
        <f t="shared" si="33"/>
        <v>655253.2346666666</v>
      </c>
      <c r="CH18" s="137">
        <f t="shared" si="34"/>
        <v>436835.48977777775</v>
      </c>
      <c r="CI18" s="211">
        <f t="shared" si="35"/>
        <v>955641.4933333334</v>
      </c>
      <c r="CJ18" s="132">
        <f t="shared" si="36"/>
        <v>238910.37333333335</v>
      </c>
      <c r="CK18" s="132">
        <f t="shared" si="45"/>
        <v>5733848.9600000009</v>
      </c>
      <c r="CL18" s="132">
        <f t="shared" si="37"/>
        <v>1433462.2400000002</v>
      </c>
      <c r="CM18" s="137">
        <f t="shared" si="38"/>
        <v>955641.4933333334</v>
      </c>
      <c r="CN18" s="172"/>
      <c r="CO18" s="132"/>
      <c r="CP18" s="132"/>
      <c r="CQ18" s="132"/>
      <c r="CR18" s="137"/>
      <c r="CS18" s="132"/>
      <c r="CU18" s="229" t="s">
        <v>484</v>
      </c>
      <c r="CV18" s="234">
        <f>CM1</f>
        <v>88</v>
      </c>
    </row>
    <row r="19" spans="1:100" ht="13" x14ac:dyDescent="0.3">
      <c r="A19" s="5" t="s">
        <v>738</v>
      </c>
      <c r="B19" s="3" t="s">
        <v>388</v>
      </c>
      <c r="C19" s="3" t="s">
        <v>375</v>
      </c>
      <c r="D19" s="2" t="s">
        <v>24</v>
      </c>
      <c r="E19" s="5">
        <f t="shared" si="14"/>
        <v>73225</v>
      </c>
      <c r="F19" s="177">
        <v>431</v>
      </c>
      <c r="G19" s="17">
        <f t="shared" si="15"/>
        <v>448</v>
      </c>
      <c r="H19" s="201">
        <v>7.244510271105673</v>
      </c>
      <c r="I19" s="189">
        <v>141</v>
      </c>
      <c r="J19"/>
      <c r="K19" s="183">
        <v>2337</v>
      </c>
      <c r="L19" s="183">
        <v>11384</v>
      </c>
      <c r="M19" s="183">
        <v>25762</v>
      </c>
      <c r="N19" s="183">
        <v>13628</v>
      </c>
      <c r="O19" s="183">
        <v>10524</v>
      </c>
      <c r="P19" s="183">
        <v>6003</v>
      </c>
      <c r="Q19" s="183">
        <v>3171</v>
      </c>
      <c r="R19" s="183">
        <v>416</v>
      </c>
      <c r="S19" s="183">
        <v>73225</v>
      </c>
      <c r="T19" s="5"/>
      <c r="U19" s="9">
        <f t="shared" si="16"/>
        <v>3.1915329463980881E-2</v>
      </c>
      <c r="V19" s="9">
        <f t="shared" si="0"/>
        <v>0.15546602936155685</v>
      </c>
      <c r="W19" s="9">
        <f t="shared" si="1"/>
        <v>0.35181973369750769</v>
      </c>
      <c r="X19" s="9">
        <f t="shared" si="2"/>
        <v>0.18611130078525093</v>
      </c>
      <c r="Y19" s="9">
        <f t="shared" si="3"/>
        <v>0.14372140662342095</v>
      </c>
      <c r="Z19" s="9">
        <f t="shared" si="4"/>
        <v>8.1980198019801984E-2</v>
      </c>
      <c r="AA19" s="9">
        <f t="shared" si="5"/>
        <v>4.3304882212359168E-2</v>
      </c>
      <c r="AB19" s="9">
        <f t="shared" si="6"/>
        <v>5.6811198361215428E-3</v>
      </c>
      <c r="AC19" s="9"/>
      <c r="AD19" s="183">
        <v>21</v>
      </c>
      <c r="AE19" s="183">
        <v>32</v>
      </c>
      <c r="AF19" s="183">
        <v>141</v>
      </c>
      <c r="AG19" s="183">
        <v>127</v>
      </c>
      <c r="AH19" s="183">
        <v>82</v>
      </c>
      <c r="AI19" s="183">
        <v>-7</v>
      </c>
      <c r="AJ19" s="183">
        <v>36</v>
      </c>
      <c r="AK19" s="183">
        <v>13</v>
      </c>
      <c r="AL19" s="183">
        <v>445</v>
      </c>
      <c r="AM19" s="5"/>
      <c r="AN19" s="180">
        <v>0</v>
      </c>
      <c r="AO19" s="180">
        <v>-7</v>
      </c>
      <c r="AP19" s="180">
        <v>8</v>
      </c>
      <c r="AQ19" s="180">
        <v>-6</v>
      </c>
      <c r="AR19" s="180">
        <v>0</v>
      </c>
      <c r="AS19" s="180">
        <v>-3</v>
      </c>
      <c r="AT19" s="180">
        <v>0</v>
      </c>
      <c r="AU19" s="180">
        <v>5</v>
      </c>
      <c r="AV19" s="180">
        <v>-3</v>
      </c>
      <c r="AW19">
        <f t="shared" si="39"/>
        <v>0</v>
      </c>
      <c r="AX19">
        <f t="shared" si="7"/>
        <v>7</v>
      </c>
      <c r="AY19">
        <f t="shared" si="8"/>
        <v>-8</v>
      </c>
      <c r="AZ19">
        <f t="shared" si="9"/>
        <v>6</v>
      </c>
      <c r="BA19">
        <f>AR19*$AV$3</f>
        <v>0</v>
      </c>
      <c r="BB19">
        <f t="shared" si="11"/>
        <v>3</v>
      </c>
      <c r="BC19">
        <f t="shared" si="12"/>
        <v>0</v>
      </c>
      <c r="BD19">
        <f t="shared" si="17"/>
        <v>-5</v>
      </c>
      <c r="BE19">
        <f t="shared" si="18"/>
        <v>3</v>
      </c>
      <c r="BH19" s="175">
        <v>1324977.9146666669</v>
      </c>
      <c r="BI19" s="106">
        <f t="shared" si="19"/>
        <v>331244.47866666672</v>
      </c>
      <c r="BJ19" s="107">
        <f t="shared" si="20"/>
        <v>7949867.4880000018</v>
      </c>
      <c r="BK19" s="26">
        <f t="shared" si="21"/>
        <v>1987466.8720000004</v>
      </c>
      <c r="BL19" s="24">
        <f t="shared" si="22"/>
        <v>0.8</v>
      </c>
      <c r="BM19" s="25">
        <f t="shared" si="13"/>
        <v>0.2</v>
      </c>
      <c r="BN19" s="137">
        <f t="shared" si="23"/>
        <v>1324977.9146666669</v>
      </c>
      <c r="BO19" s="173">
        <v>1270001.568</v>
      </c>
      <c r="BP19" s="132">
        <f t="shared" si="24"/>
        <v>317500.39199999999</v>
      </c>
      <c r="BQ19" s="132">
        <f t="shared" si="40"/>
        <v>7620009.4079999998</v>
      </c>
      <c r="BR19" s="132">
        <f t="shared" si="41"/>
        <v>1905002.352</v>
      </c>
      <c r="BS19" s="137">
        <f t="shared" si="25"/>
        <v>1270001.568</v>
      </c>
      <c r="BT19" s="172">
        <v>943717.02133333357</v>
      </c>
      <c r="BU19" s="132">
        <f t="shared" si="26"/>
        <v>235929.25533333339</v>
      </c>
      <c r="BV19" s="132">
        <f t="shared" si="42"/>
        <v>5662302.1280000014</v>
      </c>
      <c r="BW19" s="132">
        <f t="shared" si="27"/>
        <v>1415575.5320000004</v>
      </c>
      <c r="BX19" s="137">
        <f t="shared" si="28"/>
        <v>943717.02133333357</v>
      </c>
      <c r="BY19" s="172">
        <v>530030.4</v>
      </c>
      <c r="BZ19" s="132">
        <f t="shared" si="29"/>
        <v>132507.6</v>
      </c>
      <c r="CA19" s="132">
        <f t="shared" si="43"/>
        <v>3180182.4000000004</v>
      </c>
      <c r="CB19" s="132">
        <f t="shared" si="30"/>
        <v>795045.60000000009</v>
      </c>
      <c r="CC19" s="137">
        <f t="shared" si="31"/>
        <v>530030.4</v>
      </c>
      <c r="CD19" s="172">
        <v>622613.26044444449</v>
      </c>
      <c r="CE19" s="132">
        <f t="shared" si="32"/>
        <v>155653.31511111112</v>
      </c>
      <c r="CF19" s="132">
        <f t="shared" si="44"/>
        <v>3735679.5626666667</v>
      </c>
      <c r="CG19" s="132">
        <f t="shared" si="33"/>
        <v>933919.89066666667</v>
      </c>
      <c r="CH19" s="137">
        <f t="shared" si="34"/>
        <v>622613.26044444449</v>
      </c>
      <c r="CI19" s="211">
        <f t="shared" si="35"/>
        <v>592558.62399999995</v>
      </c>
      <c r="CJ19" s="132">
        <f t="shared" si="36"/>
        <v>148139.65599999999</v>
      </c>
      <c r="CK19" s="132">
        <f t="shared" si="45"/>
        <v>3555351.7439999999</v>
      </c>
      <c r="CL19" s="132">
        <f t="shared" si="37"/>
        <v>888837.93599999999</v>
      </c>
      <c r="CM19" s="137">
        <f t="shared" si="38"/>
        <v>592558.62399999995</v>
      </c>
      <c r="CN19" s="172"/>
      <c r="CO19" s="132"/>
      <c r="CP19" s="132"/>
      <c r="CQ19" s="132"/>
      <c r="CR19" s="137"/>
      <c r="CS19" s="132"/>
    </row>
    <row r="20" spans="1:100" ht="13" x14ac:dyDescent="0.3">
      <c r="A20" s="5" t="s">
        <v>605</v>
      </c>
      <c r="B20" s="3" t="s">
        <v>380</v>
      </c>
      <c r="C20" s="3" t="s">
        <v>379</v>
      </c>
      <c r="D20" s="2" t="s">
        <v>25</v>
      </c>
      <c r="E20" s="5">
        <f t="shared" si="14"/>
        <v>51300</v>
      </c>
      <c r="F20" s="177">
        <v>537</v>
      </c>
      <c r="G20" s="17">
        <f t="shared" si="15"/>
        <v>382</v>
      </c>
      <c r="H20" s="201">
        <v>5.2404801149571023</v>
      </c>
      <c r="I20" s="189">
        <v>7</v>
      </c>
      <c r="J20"/>
      <c r="K20" s="183">
        <v>26469</v>
      </c>
      <c r="L20" s="183">
        <v>7599</v>
      </c>
      <c r="M20" s="183">
        <v>6145</v>
      </c>
      <c r="N20" s="183">
        <v>5924</v>
      </c>
      <c r="O20" s="183">
        <v>3010</v>
      </c>
      <c r="P20" s="183">
        <v>1425</v>
      </c>
      <c r="Q20" s="183">
        <v>673</v>
      </c>
      <c r="R20" s="183">
        <v>55</v>
      </c>
      <c r="S20" s="183">
        <v>51300</v>
      </c>
      <c r="T20" s="5"/>
      <c r="U20" s="9">
        <f t="shared" si="16"/>
        <v>0.51596491228070174</v>
      </c>
      <c r="V20" s="9">
        <f t="shared" si="0"/>
        <v>0.14812865497076022</v>
      </c>
      <c r="W20" s="9">
        <f t="shared" si="1"/>
        <v>0.11978557504873294</v>
      </c>
      <c r="X20" s="9">
        <f t="shared" si="2"/>
        <v>0.1154775828460039</v>
      </c>
      <c r="Y20" s="9">
        <f t="shared" si="3"/>
        <v>5.867446393762183E-2</v>
      </c>
      <c r="Z20" s="9">
        <f t="shared" si="4"/>
        <v>2.7777777777777776E-2</v>
      </c>
      <c r="AA20" s="9">
        <f t="shared" si="5"/>
        <v>1.3118908382066276E-2</v>
      </c>
      <c r="AB20" s="9">
        <f t="shared" si="6"/>
        <v>1.0721247563352826E-3</v>
      </c>
      <c r="AC20" s="9"/>
      <c r="AD20" s="183">
        <v>138</v>
      </c>
      <c r="AE20" s="183">
        <v>55</v>
      </c>
      <c r="AF20" s="183">
        <v>58</v>
      </c>
      <c r="AG20" s="183">
        <v>51</v>
      </c>
      <c r="AH20" s="183">
        <v>23</v>
      </c>
      <c r="AI20" s="183">
        <v>21</v>
      </c>
      <c r="AJ20" s="183">
        <v>4</v>
      </c>
      <c r="AK20" s="183">
        <v>0</v>
      </c>
      <c r="AL20" s="183">
        <v>350</v>
      </c>
      <c r="AM20" s="5"/>
      <c r="AN20" s="180">
        <v>2</v>
      </c>
      <c r="AO20" s="180">
        <v>-18</v>
      </c>
      <c r="AP20" s="180">
        <v>1</v>
      </c>
      <c r="AQ20" s="180">
        <v>-3</v>
      </c>
      <c r="AR20" s="180">
        <v>-10</v>
      </c>
      <c r="AS20" s="180">
        <v>-6</v>
      </c>
      <c r="AT20" s="180">
        <v>4</v>
      </c>
      <c r="AU20" s="180">
        <v>-2</v>
      </c>
      <c r="AV20" s="180">
        <v>-32</v>
      </c>
      <c r="AW20">
        <f t="shared" si="39"/>
        <v>-2</v>
      </c>
      <c r="AX20">
        <f t="shared" si="7"/>
        <v>18</v>
      </c>
      <c r="AY20">
        <f t="shared" si="8"/>
        <v>-1</v>
      </c>
      <c r="AZ20">
        <f t="shared" si="9"/>
        <v>3</v>
      </c>
      <c r="BA20">
        <f>AR20*$AV$3</f>
        <v>10</v>
      </c>
      <c r="BB20">
        <f t="shared" si="11"/>
        <v>6</v>
      </c>
      <c r="BC20">
        <f t="shared" si="12"/>
        <v>-4</v>
      </c>
      <c r="BD20">
        <f t="shared" si="17"/>
        <v>2</v>
      </c>
      <c r="BE20">
        <f t="shared" si="18"/>
        <v>32</v>
      </c>
      <c r="BH20" s="175">
        <v>285669.17866666662</v>
      </c>
      <c r="BI20" s="106">
        <f t="shared" si="19"/>
        <v>71417.294666666654</v>
      </c>
      <c r="BJ20" s="107">
        <f t="shared" si="20"/>
        <v>1714015.0719999997</v>
      </c>
      <c r="BK20" s="26">
        <f t="shared" si="21"/>
        <v>428503.76799999992</v>
      </c>
      <c r="BL20" s="24">
        <f t="shared" si="22"/>
        <v>0.8</v>
      </c>
      <c r="BM20" s="25">
        <f t="shared" si="13"/>
        <v>0.2</v>
      </c>
      <c r="BN20" s="137">
        <f t="shared" si="23"/>
        <v>285669.17866666662</v>
      </c>
      <c r="BO20" s="173">
        <v>261466.19911111114</v>
      </c>
      <c r="BP20" s="132">
        <f t="shared" si="24"/>
        <v>65366.549777777785</v>
      </c>
      <c r="BQ20" s="132">
        <f t="shared" si="40"/>
        <v>1568797.1946666669</v>
      </c>
      <c r="BR20" s="132">
        <f t="shared" si="41"/>
        <v>392199.29866666673</v>
      </c>
      <c r="BS20" s="137">
        <f t="shared" si="25"/>
        <v>261466.19911111114</v>
      </c>
      <c r="BT20" s="172">
        <v>343788.76800000004</v>
      </c>
      <c r="BU20" s="132">
        <f t="shared" si="26"/>
        <v>85947.19200000001</v>
      </c>
      <c r="BV20" s="132">
        <f t="shared" si="42"/>
        <v>2062732.6080000002</v>
      </c>
      <c r="BW20" s="132">
        <f t="shared" si="27"/>
        <v>515683.15200000006</v>
      </c>
      <c r="BX20" s="137">
        <f t="shared" si="28"/>
        <v>343788.76800000004</v>
      </c>
      <c r="BY20" s="172">
        <v>355162.34666666668</v>
      </c>
      <c r="BZ20" s="132">
        <f t="shared" si="29"/>
        <v>88790.58666666667</v>
      </c>
      <c r="CA20" s="132">
        <f t="shared" si="43"/>
        <v>2130974.08</v>
      </c>
      <c r="CB20" s="132">
        <f t="shared" si="30"/>
        <v>532743.52</v>
      </c>
      <c r="CC20" s="137">
        <f t="shared" si="31"/>
        <v>355162.34666666668</v>
      </c>
      <c r="CD20" s="172">
        <v>344195.02755555563</v>
      </c>
      <c r="CE20" s="132">
        <f t="shared" si="32"/>
        <v>86048.756888888907</v>
      </c>
      <c r="CF20" s="132">
        <f t="shared" si="44"/>
        <v>2065170.1653333339</v>
      </c>
      <c r="CG20" s="132">
        <f t="shared" si="33"/>
        <v>516292.54133333347</v>
      </c>
      <c r="CH20" s="137">
        <f t="shared" si="34"/>
        <v>344195.02755555563</v>
      </c>
      <c r="CI20" s="211">
        <f t="shared" si="35"/>
        <v>400086.93511111115</v>
      </c>
      <c r="CJ20" s="132">
        <f t="shared" si="36"/>
        <v>100021.73377777779</v>
      </c>
      <c r="CK20" s="132">
        <f t="shared" si="45"/>
        <v>2400521.6106666671</v>
      </c>
      <c r="CL20" s="132">
        <f t="shared" si="37"/>
        <v>600130.40266666678</v>
      </c>
      <c r="CM20" s="137">
        <f t="shared" si="38"/>
        <v>400086.93511111115</v>
      </c>
      <c r="CN20" s="172"/>
      <c r="CO20" s="132"/>
      <c r="CP20" s="132"/>
      <c r="CQ20" s="132"/>
      <c r="CR20" s="137"/>
      <c r="CS20" s="132"/>
    </row>
    <row r="21" spans="1:100" ht="13" x14ac:dyDescent="0.3">
      <c r="A21" s="5" t="s">
        <v>784</v>
      </c>
      <c r="B21" s="3"/>
      <c r="C21" s="3" t="s">
        <v>389</v>
      </c>
      <c r="D21" s="2" t="s">
        <v>26</v>
      </c>
      <c r="E21" s="5">
        <f t="shared" si="14"/>
        <v>79092</v>
      </c>
      <c r="F21" s="177">
        <v>557</v>
      </c>
      <c r="G21" s="17">
        <f t="shared" si="15"/>
        <v>892</v>
      </c>
      <c r="H21" s="201">
        <v>9.2014694508894053</v>
      </c>
      <c r="I21" s="189">
        <v>293</v>
      </c>
      <c r="J21"/>
      <c r="K21" s="183">
        <v>7882</v>
      </c>
      <c r="L21" s="183">
        <v>18557</v>
      </c>
      <c r="M21" s="183">
        <v>19804</v>
      </c>
      <c r="N21" s="183">
        <v>13356</v>
      </c>
      <c r="O21" s="183">
        <v>9206</v>
      </c>
      <c r="P21" s="183">
        <v>5247</v>
      </c>
      <c r="Q21" s="183">
        <v>4635</v>
      </c>
      <c r="R21" s="183">
        <v>405</v>
      </c>
      <c r="S21" s="183">
        <v>79092</v>
      </c>
      <c r="T21" s="5"/>
      <c r="U21" s="9">
        <f t="shared" si="16"/>
        <v>9.9656096697516822E-2</v>
      </c>
      <c r="V21" s="9">
        <f t="shared" si="0"/>
        <v>0.23462549941839883</v>
      </c>
      <c r="W21" s="9">
        <f t="shared" si="1"/>
        <v>0.2503919486168007</v>
      </c>
      <c r="X21" s="9">
        <f t="shared" si="2"/>
        <v>0.16886663632225762</v>
      </c>
      <c r="Y21" s="9">
        <f t="shared" si="3"/>
        <v>0.11639609568603651</v>
      </c>
      <c r="Z21" s="9">
        <f t="shared" si="4"/>
        <v>6.6340464269458346E-2</v>
      </c>
      <c r="AA21" s="9">
        <f t="shared" si="5"/>
        <v>5.8602639963586708E-2</v>
      </c>
      <c r="AB21" s="9">
        <f t="shared" si="6"/>
        <v>5.1206190259444695E-3</v>
      </c>
      <c r="AC21" s="9"/>
      <c r="AD21" s="183">
        <v>180</v>
      </c>
      <c r="AE21" s="183">
        <v>181</v>
      </c>
      <c r="AF21" s="183">
        <v>177</v>
      </c>
      <c r="AG21" s="183">
        <v>117</v>
      </c>
      <c r="AH21" s="183">
        <v>132</v>
      </c>
      <c r="AI21" s="183">
        <v>73</v>
      </c>
      <c r="AJ21" s="183">
        <v>159</v>
      </c>
      <c r="AK21" s="183">
        <v>7</v>
      </c>
      <c r="AL21" s="183">
        <v>1026</v>
      </c>
      <c r="AM21" s="5"/>
      <c r="AN21" s="180">
        <v>-6</v>
      </c>
      <c r="AO21" s="180">
        <v>37</v>
      </c>
      <c r="AP21" s="180">
        <v>23</v>
      </c>
      <c r="AQ21" s="180">
        <v>41</v>
      </c>
      <c r="AR21" s="180">
        <v>12</v>
      </c>
      <c r="AS21" s="180">
        <v>4</v>
      </c>
      <c r="AT21" s="180">
        <v>21</v>
      </c>
      <c r="AU21" s="180">
        <v>2</v>
      </c>
      <c r="AV21" s="180">
        <v>134</v>
      </c>
      <c r="AW21">
        <f t="shared" si="39"/>
        <v>6</v>
      </c>
      <c r="AX21">
        <f t="shared" si="7"/>
        <v>-37</v>
      </c>
      <c r="AY21">
        <f t="shared" si="8"/>
        <v>-23</v>
      </c>
      <c r="AZ21">
        <f t="shared" si="9"/>
        <v>-41</v>
      </c>
      <c r="BA21">
        <f t="shared" si="10"/>
        <v>-12</v>
      </c>
      <c r="BB21">
        <f t="shared" si="11"/>
        <v>-4</v>
      </c>
      <c r="BC21">
        <f t="shared" si="12"/>
        <v>-21</v>
      </c>
      <c r="BD21">
        <f t="shared" si="17"/>
        <v>-2</v>
      </c>
      <c r="BE21">
        <f t="shared" si="18"/>
        <v>-134</v>
      </c>
      <c r="BH21" s="175">
        <v>611348.67333333334</v>
      </c>
      <c r="BI21" s="106" t="str">
        <f t="shared" si="19"/>
        <v>0</v>
      </c>
      <c r="BJ21" s="107">
        <f t="shared" si="20"/>
        <v>3668092.04</v>
      </c>
      <c r="BK21" s="26">
        <f t="shared" si="21"/>
        <v>0</v>
      </c>
      <c r="BL21" s="24" t="str">
        <f t="shared" si="22"/>
        <v>100%</v>
      </c>
      <c r="BM21" s="25" t="str">
        <f t="shared" si="13"/>
        <v>0%</v>
      </c>
      <c r="BN21" s="137">
        <f t="shared" si="23"/>
        <v>611348.67333333334</v>
      </c>
      <c r="BO21" s="173">
        <v>606838.69999999995</v>
      </c>
      <c r="BP21" s="132" t="str">
        <f t="shared" si="24"/>
        <v>0</v>
      </c>
      <c r="BQ21" s="132">
        <f t="shared" si="40"/>
        <v>3641032.1999999997</v>
      </c>
      <c r="BR21" s="132">
        <f t="shared" si="41"/>
        <v>0</v>
      </c>
      <c r="BS21" s="137">
        <f t="shared" si="25"/>
        <v>606838.69999999995</v>
      </c>
      <c r="BT21" s="172">
        <v>759047.50555555546</v>
      </c>
      <c r="BU21" s="132" t="str">
        <f t="shared" si="26"/>
        <v>0</v>
      </c>
      <c r="BV21" s="132">
        <f t="shared" si="42"/>
        <v>4554285.0333333332</v>
      </c>
      <c r="BW21" s="132">
        <f t="shared" si="27"/>
        <v>0</v>
      </c>
      <c r="BX21" s="137">
        <f t="shared" si="28"/>
        <v>759047.50555555546</v>
      </c>
      <c r="BY21" s="172">
        <v>688144.79999999981</v>
      </c>
      <c r="BZ21" s="132" t="str">
        <f t="shared" si="29"/>
        <v>0</v>
      </c>
      <c r="CA21" s="132">
        <f t="shared" si="43"/>
        <v>4128868.7999999989</v>
      </c>
      <c r="CB21" s="132">
        <f t="shared" si="30"/>
        <v>0</v>
      </c>
      <c r="CC21" s="137">
        <f t="shared" si="31"/>
        <v>688144.79999999981</v>
      </c>
      <c r="CD21" s="172">
        <v>1043858.9933333333</v>
      </c>
      <c r="CE21" s="132" t="str">
        <f t="shared" si="32"/>
        <v>0</v>
      </c>
      <c r="CF21" s="132">
        <f t="shared" si="44"/>
        <v>6263153.96</v>
      </c>
      <c r="CG21" s="132">
        <f t="shared" si="33"/>
        <v>0</v>
      </c>
      <c r="CH21" s="137">
        <f t="shared" si="34"/>
        <v>1043858.9933333333</v>
      </c>
      <c r="CI21" s="211">
        <f t="shared" si="35"/>
        <v>1490026.9844444445</v>
      </c>
      <c r="CJ21" s="132" t="str">
        <f t="shared" si="36"/>
        <v>0</v>
      </c>
      <c r="CK21" s="132">
        <f t="shared" si="45"/>
        <v>8940161.9066666663</v>
      </c>
      <c r="CL21" s="132">
        <f t="shared" si="37"/>
        <v>0</v>
      </c>
      <c r="CM21" s="137">
        <f t="shared" si="38"/>
        <v>1490026.9844444445</v>
      </c>
      <c r="CN21" s="172"/>
      <c r="CO21" s="132"/>
      <c r="CP21" s="132"/>
      <c r="CQ21" s="132"/>
      <c r="CR21" s="137"/>
      <c r="CS21" s="132"/>
    </row>
    <row r="22" spans="1:100" ht="13" x14ac:dyDescent="0.3">
      <c r="A22" s="5" t="s">
        <v>641</v>
      </c>
      <c r="B22" s="3"/>
      <c r="C22" s="3" t="s">
        <v>384</v>
      </c>
      <c r="D22" s="2" t="s">
        <v>27</v>
      </c>
      <c r="E22" s="5">
        <f t="shared" si="14"/>
        <v>70884</v>
      </c>
      <c r="F22" s="177">
        <v>442</v>
      </c>
      <c r="G22" s="17">
        <f t="shared" si="15"/>
        <v>998</v>
      </c>
      <c r="H22" s="201">
        <v>7.2665969073363561</v>
      </c>
      <c r="I22" s="189">
        <v>164</v>
      </c>
      <c r="J22"/>
      <c r="K22" s="183">
        <v>9560</v>
      </c>
      <c r="L22" s="183">
        <v>17415</v>
      </c>
      <c r="M22" s="183">
        <v>17535</v>
      </c>
      <c r="N22" s="183">
        <v>10636</v>
      </c>
      <c r="O22" s="183">
        <v>7721</v>
      </c>
      <c r="P22" s="183">
        <v>4909</v>
      </c>
      <c r="Q22" s="183">
        <v>2876</v>
      </c>
      <c r="R22" s="183">
        <v>232</v>
      </c>
      <c r="S22" s="183">
        <v>70884</v>
      </c>
      <c r="T22" s="5"/>
      <c r="U22" s="9">
        <f t="shared" si="16"/>
        <v>0.13486823542689463</v>
      </c>
      <c r="V22" s="9">
        <f t="shared" si="0"/>
        <v>0.2456830878618588</v>
      </c>
      <c r="W22" s="9">
        <f t="shared" si="1"/>
        <v>0.24737599458269849</v>
      </c>
      <c r="X22" s="9">
        <f t="shared" si="2"/>
        <v>0.15004796569042378</v>
      </c>
      <c r="Y22" s="9">
        <f t="shared" si="3"/>
        <v>0.10892443993002653</v>
      </c>
      <c r="Z22" s="9">
        <f t="shared" si="4"/>
        <v>6.9253992438349982E-2</v>
      </c>
      <c r="AA22" s="9">
        <f t="shared" si="5"/>
        <v>4.0573331076124375E-2</v>
      </c>
      <c r="AB22" s="9">
        <f t="shared" si="6"/>
        <v>3.2729529936233845E-3</v>
      </c>
      <c r="AC22" s="9"/>
      <c r="AD22" s="183">
        <v>138</v>
      </c>
      <c r="AE22" s="183">
        <v>149</v>
      </c>
      <c r="AF22" s="183">
        <v>184</v>
      </c>
      <c r="AG22" s="183">
        <v>233</v>
      </c>
      <c r="AH22" s="183">
        <v>135</v>
      </c>
      <c r="AI22" s="183">
        <v>78</v>
      </c>
      <c r="AJ22" s="183">
        <v>37</v>
      </c>
      <c r="AK22" s="183">
        <v>6</v>
      </c>
      <c r="AL22" s="183">
        <v>960</v>
      </c>
      <c r="AM22" s="5"/>
      <c r="AN22" s="180">
        <v>-25</v>
      </c>
      <c r="AO22" s="180">
        <v>-12</v>
      </c>
      <c r="AP22" s="180">
        <v>5</v>
      </c>
      <c r="AQ22" s="180">
        <v>-1</v>
      </c>
      <c r="AR22" s="180">
        <v>-3</v>
      </c>
      <c r="AS22" s="180">
        <v>0</v>
      </c>
      <c r="AT22" s="180">
        <v>-2</v>
      </c>
      <c r="AU22" s="180">
        <v>0</v>
      </c>
      <c r="AV22" s="180">
        <v>-38</v>
      </c>
      <c r="AW22">
        <f t="shared" si="39"/>
        <v>25</v>
      </c>
      <c r="AX22">
        <f t="shared" si="7"/>
        <v>12</v>
      </c>
      <c r="AY22">
        <f t="shared" si="8"/>
        <v>-5</v>
      </c>
      <c r="AZ22">
        <f t="shared" si="9"/>
        <v>1</v>
      </c>
      <c r="BA22">
        <f t="shared" si="10"/>
        <v>3</v>
      </c>
      <c r="BB22">
        <f t="shared" si="11"/>
        <v>0</v>
      </c>
      <c r="BC22">
        <f t="shared" si="12"/>
        <v>2</v>
      </c>
      <c r="BD22">
        <f t="shared" si="17"/>
        <v>0</v>
      </c>
      <c r="BE22">
        <f t="shared" si="18"/>
        <v>38</v>
      </c>
      <c r="BH22" s="175">
        <v>1087250.7533333332</v>
      </c>
      <c r="BI22" s="106" t="str">
        <f t="shared" si="19"/>
        <v>0</v>
      </c>
      <c r="BJ22" s="107">
        <f t="shared" si="20"/>
        <v>6523504.5199999996</v>
      </c>
      <c r="BK22" s="26">
        <f t="shared" si="21"/>
        <v>0</v>
      </c>
      <c r="BL22" s="24" t="str">
        <f t="shared" si="22"/>
        <v>100%</v>
      </c>
      <c r="BM22" s="25" t="str">
        <f t="shared" si="13"/>
        <v>0%</v>
      </c>
      <c r="BN22" s="137">
        <f t="shared" si="23"/>
        <v>1087250.7533333332</v>
      </c>
      <c r="BO22" s="173">
        <v>1552893.7722222221</v>
      </c>
      <c r="BP22" s="132" t="str">
        <f t="shared" si="24"/>
        <v>0</v>
      </c>
      <c r="BQ22" s="132">
        <f t="shared" si="40"/>
        <v>9317362.6333333328</v>
      </c>
      <c r="BR22" s="132">
        <f t="shared" si="41"/>
        <v>0</v>
      </c>
      <c r="BS22" s="137">
        <f t="shared" si="25"/>
        <v>1552893.7722222221</v>
      </c>
      <c r="BT22" s="172">
        <v>1086907.118888889</v>
      </c>
      <c r="BU22" s="132" t="str">
        <f t="shared" si="26"/>
        <v>0</v>
      </c>
      <c r="BV22" s="132">
        <f t="shared" si="42"/>
        <v>6521442.7133333338</v>
      </c>
      <c r="BW22" s="132">
        <f t="shared" si="27"/>
        <v>0</v>
      </c>
      <c r="BX22" s="137">
        <f t="shared" si="28"/>
        <v>1086907.118888889</v>
      </c>
      <c r="BY22" s="172">
        <v>1524539.8666666662</v>
      </c>
      <c r="BZ22" s="132" t="str">
        <f t="shared" si="29"/>
        <v>0</v>
      </c>
      <c r="CA22" s="132">
        <f t="shared" si="43"/>
        <v>9147239.1999999974</v>
      </c>
      <c r="CB22" s="132">
        <f t="shared" si="30"/>
        <v>0</v>
      </c>
      <c r="CC22" s="137">
        <f t="shared" si="31"/>
        <v>1524539.8666666662</v>
      </c>
      <c r="CD22" s="172">
        <v>1513652.7777777778</v>
      </c>
      <c r="CE22" s="132" t="str">
        <f t="shared" si="32"/>
        <v>0</v>
      </c>
      <c r="CF22" s="132">
        <f t="shared" si="44"/>
        <v>9081916.666666666</v>
      </c>
      <c r="CG22" s="132">
        <f t="shared" si="33"/>
        <v>0</v>
      </c>
      <c r="CH22" s="137">
        <f t="shared" si="34"/>
        <v>1513652.7777777778</v>
      </c>
      <c r="CI22" s="211">
        <f t="shared" si="35"/>
        <v>1519220.8266666667</v>
      </c>
      <c r="CJ22" s="132" t="str">
        <f t="shared" si="36"/>
        <v>0</v>
      </c>
      <c r="CK22" s="132">
        <f t="shared" si="45"/>
        <v>9115324.9600000009</v>
      </c>
      <c r="CL22" s="132">
        <f t="shared" si="37"/>
        <v>0</v>
      </c>
      <c r="CM22" s="137">
        <f t="shared" si="38"/>
        <v>1519220.8266666667</v>
      </c>
      <c r="CN22" s="172"/>
      <c r="CO22" s="132"/>
      <c r="CP22" s="132"/>
      <c r="CQ22" s="132"/>
      <c r="CR22" s="137"/>
      <c r="CS22" s="132"/>
    </row>
    <row r="23" spans="1:100" ht="13" x14ac:dyDescent="0.3">
      <c r="A23" s="5" t="s">
        <v>700</v>
      </c>
      <c r="B23" s="3"/>
      <c r="C23" s="3" t="s">
        <v>385</v>
      </c>
      <c r="D23" s="2" t="s">
        <v>28</v>
      </c>
      <c r="E23" s="5">
        <f t="shared" si="14"/>
        <v>96832</v>
      </c>
      <c r="F23" s="177">
        <v>395</v>
      </c>
      <c r="G23" s="17">
        <f t="shared" si="15"/>
        <v>606</v>
      </c>
      <c r="H23" s="201">
        <v>7.8729136778753634</v>
      </c>
      <c r="I23" s="189">
        <v>392</v>
      </c>
      <c r="J23"/>
      <c r="K23" s="183">
        <v>4233</v>
      </c>
      <c r="L23" s="183">
        <v>10472</v>
      </c>
      <c r="M23" s="183">
        <v>29172</v>
      </c>
      <c r="N23" s="183">
        <v>27134</v>
      </c>
      <c r="O23" s="183">
        <v>19293</v>
      </c>
      <c r="P23" s="183">
        <v>4793</v>
      </c>
      <c r="Q23" s="183">
        <v>1687</v>
      </c>
      <c r="R23" s="183">
        <v>48</v>
      </c>
      <c r="S23" s="183">
        <v>96832</v>
      </c>
      <c r="T23" s="5"/>
      <c r="U23" s="9">
        <f t="shared" si="16"/>
        <v>4.3714887640449437E-2</v>
      </c>
      <c r="V23" s="9">
        <f t="shared" si="0"/>
        <v>0.10814606741573034</v>
      </c>
      <c r="W23" s="9">
        <f t="shared" si="1"/>
        <v>0.3012640449438202</v>
      </c>
      <c r="X23" s="9">
        <f t="shared" si="2"/>
        <v>0.28021728354263054</v>
      </c>
      <c r="Y23" s="9">
        <f t="shared" si="3"/>
        <v>0.19924198612029081</v>
      </c>
      <c r="Z23" s="9">
        <f t="shared" si="4"/>
        <v>4.9498099801718438E-2</v>
      </c>
      <c r="AA23" s="9">
        <f t="shared" si="5"/>
        <v>1.7421926635822867E-2</v>
      </c>
      <c r="AB23" s="9">
        <f t="shared" si="6"/>
        <v>4.9570389953734306E-4</v>
      </c>
      <c r="AC23" s="9"/>
      <c r="AD23" s="183">
        <v>-124</v>
      </c>
      <c r="AE23" s="183">
        <v>91</v>
      </c>
      <c r="AF23" s="183">
        <v>426</v>
      </c>
      <c r="AG23" s="183">
        <v>187</v>
      </c>
      <c r="AH23" s="183">
        <v>33</v>
      </c>
      <c r="AI23" s="183">
        <v>54</v>
      </c>
      <c r="AJ23" s="183">
        <v>0</v>
      </c>
      <c r="AK23" s="183">
        <v>0</v>
      </c>
      <c r="AL23" s="183">
        <v>667</v>
      </c>
      <c r="AM23" s="5"/>
      <c r="AN23" s="180">
        <v>12</v>
      </c>
      <c r="AO23" s="180">
        <v>0</v>
      </c>
      <c r="AP23" s="180">
        <v>12</v>
      </c>
      <c r="AQ23" s="180">
        <v>39</v>
      </c>
      <c r="AR23" s="180">
        <v>3</v>
      </c>
      <c r="AS23" s="180">
        <v>-5</v>
      </c>
      <c r="AT23" s="180">
        <v>0</v>
      </c>
      <c r="AU23" s="180">
        <v>0</v>
      </c>
      <c r="AV23" s="180">
        <v>61</v>
      </c>
      <c r="AW23">
        <f t="shared" si="39"/>
        <v>-12</v>
      </c>
      <c r="AX23">
        <f t="shared" si="7"/>
        <v>0</v>
      </c>
      <c r="AY23">
        <f t="shared" si="8"/>
        <v>-12</v>
      </c>
      <c r="AZ23">
        <f t="shared" si="9"/>
        <v>-39</v>
      </c>
      <c r="BA23">
        <f t="shared" si="10"/>
        <v>-3</v>
      </c>
      <c r="BB23">
        <f t="shared" si="11"/>
        <v>5</v>
      </c>
      <c r="BC23">
        <f t="shared" si="12"/>
        <v>0</v>
      </c>
      <c r="BD23">
        <f t="shared" si="17"/>
        <v>0</v>
      </c>
      <c r="BE23">
        <f t="shared" si="18"/>
        <v>-61</v>
      </c>
      <c r="BH23" s="175">
        <v>359005.43333333335</v>
      </c>
      <c r="BI23" s="106" t="str">
        <f t="shared" si="19"/>
        <v>0</v>
      </c>
      <c r="BJ23" s="107">
        <f t="shared" si="20"/>
        <v>2154032.6</v>
      </c>
      <c r="BK23" s="26">
        <f t="shared" si="21"/>
        <v>0</v>
      </c>
      <c r="BL23" s="24" t="str">
        <f t="shared" si="22"/>
        <v>100%</v>
      </c>
      <c r="BM23" s="25" t="str">
        <f t="shared" si="13"/>
        <v>0%</v>
      </c>
      <c r="BN23" s="137">
        <f t="shared" si="23"/>
        <v>359005.43333333335</v>
      </c>
      <c r="BO23" s="173">
        <v>338373.32111111109</v>
      </c>
      <c r="BP23" s="132" t="str">
        <f t="shared" si="24"/>
        <v>0</v>
      </c>
      <c r="BQ23" s="132">
        <f t="shared" si="40"/>
        <v>2030239.9266666665</v>
      </c>
      <c r="BR23" s="132">
        <f t="shared" si="41"/>
        <v>0</v>
      </c>
      <c r="BS23" s="137">
        <f t="shared" si="25"/>
        <v>338373.32111111109</v>
      </c>
      <c r="BT23" s="172">
        <v>1289094.2866666669</v>
      </c>
      <c r="BU23" s="132" t="str">
        <f t="shared" si="26"/>
        <v>0</v>
      </c>
      <c r="BV23" s="132">
        <f t="shared" si="42"/>
        <v>7734565.7200000007</v>
      </c>
      <c r="BW23" s="132">
        <f t="shared" si="27"/>
        <v>0</v>
      </c>
      <c r="BX23" s="137">
        <f t="shared" si="28"/>
        <v>1289094.2866666669</v>
      </c>
      <c r="BY23" s="172">
        <v>83895.199999999968</v>
      </c>
      <c r="BZ23" s="132" t="str">
        <f t="shared" si="29"/>
        <v>0</v>
      </c>
      <c r="CA23" s="132">
        <f t="shared" si="43"/>
        <v>503371.19999999984</v>
      </c>
      <c r="CB23" s="132">
        <f t="shared" si="30"/>
        <v>0</v>
      </c>
      <c r="CC23" s="137">
        <f t="shared" si="31"/>
        <v>83895.199999999968</v>
      </c>
      <c r="CD23" s="172">
        <v>1036182.7755555555</v>
      </c>
      <c r="CE23" s="132" t="str">
        <f t="shared" si="32"/>
        <v>0</v>
      </c>
      <c r="CF23" s="132">
        <f t="shared" si="44"/>
        <v>6217096.6533333324</v>
      </c>
      <c r="CG23" s="132">
        <f t="shared" si="33"/>
        <v>0</v>
      </c>
      <c r="CH23" s="137">
        <f t="shared" si="34"/>
        <v>1036182.7755555555</v>
      </c>
      <c r="CI23" s="211">
        <f t="shared" si="35"/>
        <v>1054052.44</v>
      </c>
      <c r="CJ23" s="132" t="str">
        <f t="shared" si="36"/>
        <v>0</v>
      </c>
      <c r="CK23" s="132">
        <f t="shared" si="45"/>
        <v>6324314.6399999997</v>
      </c>
      <c r="CL23" s="132">
        <f t="shared" si="37"/>
        <v>0</v>
      </c>
      <c r="CM23" s="137">
        <f t="shared" si="38"/>
        <v>1054052.44</v>
      </c>
      <c r="CN23" s="172"/>
      <c r="CO23" s="132"/>
      <c r="CP23" s="132"/>
      <c r="CQ23" s="132"/>
      <c r="CR23" s="137"/>
      <c r="CS23" s="132"/>
    </row>
    <row r="24" spans="1:100" ht="13" x14ac:dyDescent="0.3">
      <c r="A24" s="5" t="s">
        <v>628</v>
      </c>
      <c r="B24" s="3"/>
      <c r="C24" s="3" t="s">
        <v>390</v>
      </c>
      <c r="D24" s="2" t="s">
        <v>29</v>
      </c>
      <c r="E24" s="5">
        <f t="shared" si="14"/>
        <v>433270</v>
      </c>
      <c r="F24" s="177">
        <v>3886</v>
      </c>
      <c r="G24" s="17">
        <f t="shared" si="15"/>
        <v>1626</v>
      </c>
      <c r="H24" s="201">
        <v>5.0881824094265271</v>
      </c>
      <c r="I24" s="189">
        <v>765</v>
      </c>
      <c r="J24"/>
      <c r="K24" s="183">
        <v>156031</v>
      </c>
      <c r="L24" s="183">
        <v>127393</v>
      </c>
      <c r="M24" s="183">
        <v>76040</v>
      </c>
      <c r="N24" s="183">
        <v>38066</v>
      </c>
      <c r="O24" s="183">
        <v>20535</v>
      </c>
      <c r="P24" s="183">
        <v>8608</v>
      </c>
      <c r="Q24" s="183">
        <v>5726</v>
      </c>
      <c r="R24" s="183">
        <v>871</v>
      </c>
      <c r="S24" s="183">
        <v>433270</v>
      </c>
      <c r="T24" s="5"/>
      <c r="U24" s="9">
        <f t="shared" si="16"/>
        <v>0.36012417199436841</v>
      </c>
      <c r="V24" s="9">
        <f t="shared" si="0"/>
        <v>0.29402681930435987</v>
      </c>
      <c r="W24" s="9">
        <f t="shared" si="1"/>
        <v>0.17550257345304313</v>
      </c>
      <c r="X24" s="9">
        <f t="shared" si="2"/>
        <v>8.7857456089736191E-2</v>
      </c>
      <c r="Y24" s="9">
        <f t="shared" si="3"/>
        <v>4.739538855678907E-2</v>
      </c>
      <c r="Z24" s="9">
        <f t="shared" si="4"/>
        <v>1.9867519098945231E-2</v>
      </c>
      <c r="AA24" s="9">
        <f t="shared" si="5"/>
        <v>1.3215777690585547E-2</v>
      </c>
      <c r="AB24" s="9">
        <f t="shared" si="6"/>
        <v>2.0102938121725482E-3</v>
      </c>
      <c r="AC24" s="9"/>
      <c r="AD24" s="183">
        <v>359</v>
      </c>
      <c r="AE24" s="183">
        <v>412</v>
      </c>
      <c r="AF24" s="183">
        <v>467</v>
      </c>
      <c r="AG24" s="183">
        <v>283</v>
      </c>
      <c r="AH24" s="183">
        <v>79</v>
      </c>
      <c r="AI24" s="183">
        <v>73</v>
      </c>
      <c r="AJ24" s="183">
        <v>0</v>
      </c>
      <c r="AK24" s="183">
        <v>9</v>
      </c>
      <c r="AL24" s="183">
        <v>1682</v>
      </c>
      <c r="AM24" s="5"/>
      <c r="AN24" s="180">
        <v>27</v>
      </c>
      <c r="AO24" s="180">
        <v>62</v>
      </c>
      <c r="AP24" s="180">
        <v>7</v>
      </c>
      <c r="AQ24" s="180">
        <v>-26</v>
      </c>
      <c r="AR24" s="180">
        <v>-6</v>
      </c>
      <c r="AS24" s="180">
        <v>-3</v>
      </c>
      <c r="AT24" s="180">
        <v>-7</v>
      </c>
      <c r="AU24" s="180">
        <v>2</v>
      </c>
      <c r="AV24" s="180">
        <v>56</v>
      </c>
      <c r="AW24">
        <f t="shared" si="39"/>
        <v>-27</v>
      </c>
      <c r="AX24">
        <f t="shared" si="7"/>
        <v>-62</v>
      </c>
      <c r="AY24">
        <f t="shared" si="8"/>
        <v>-7</v>
      </c>
      <c r="AZ24">
        <f t="shared" si="9"/>
        <v>26</v>
      </c>
      <c r="BA24">
        <f t="shared" si="10"/>
        <v>6</v>
      </c>
      <c r="BB24">
        <f t="shared" si="11"/>
        <v>3</v>
      </c>
      <c r="BC24">
        <f t="shared" si="12"/>
        <v>7</v>
      </c>
      <c r="BD24">
        <f t="shared" si="17"/>
        <v>-2</v>
      </c>
      <c r="BE24">
        <f t="shared" si="18"/>
        <v>-56</v>
      </c>
      <c r="BH24" s="175">
        <v>3202264.5</v>
      </c>
      <c r="BI24" s="109" t="str">
        <f t="shared" si="19"/>
        <v>0</v>
      </c>
      <c r="BJ24" s="107">
        <f t="shared" si="20"/>
        <v>19213587</v>
      </c>
      <c r="BK24" s="26">
        <f t="shared" si="21"/>
        <v>0</v>
      </c>
      <c r="BL24" s="24" t="str">
        <f t="shared" si="22"/>
        <v>100%</v>
      </c>
      <c r="BM24" s="25" t="str">
        <f t="shared" si="13"/>
        <v>0%</v>
      </c>
      <c r="BN24" s="137">
        <f t="shared" si="23"/>
        <v>3202264.5</v>
      </c>
      <c r="BO24" s="173">
        <v>4213838.0233333334</v>
      </c>
      <c r="BP24" s="132" t="str">
        <f t="shared" si="24"/>
        <v>0</v>
      </c>
      <c r="BQ24" s="132">
        <f t="shared" si="40"/>
        <v>25283028.140000001</v>
      </c>
      <c r="BR24" s="132">
        <f t="shared" si="41"/>
        <v>0</v>
      </c>
      <c r="BS24" s="137">
        <f t="shared" si="25"/>
        <v>4213838.0233333334</v>
      </c>
      <c r="BT24" s="172">
        <v>2853796.9055555561</v>
      </c>
      <c r="BU24" s="132" t="str">
        <f t="shared" si="26"/>
        <v>0</v>
      </c>
      <c r="BV24" s="132">
        <f t="shared" si="42"/>
        <v>17122781.433333337</v>
      </c>
      <c r="BW24" s="132">
        <f t="shared" si="27"/>
        <v>0</v>
      </c>
      <c r="BX24" s="137">
        <f t="shared" si="28"/>
        <v>2853796.9055555561</v>
      </c>
      <c r="BY24" s="172">
        <v>4812598.3999999994</v>
      </c>
      <c r="BZ24" s="132" t="str">
        <f t="shared" si="29"/>
        <v>0</v>
      </c>
      <c r="CA24" s="132">
        <f t="shared" si="43"/>
        <v>28875590.399999999</v>
      </c>
      <c r="CB24" s="132">
        <f t="shared" si="30"/>
        <v>0</v>
      </c>
      <c r="CC24" s="137">
        <f t="shared" si="31"/>
        <v>4812598.3999999994</v>
      </c>
      <c r="CD24" s="172">
        <v>2693244.6533333338</v>
      </c>
      <c r="CE24" s="132" t="str">
        <f t="shared" si="32"/>
        <v>0</v>
      </c>
      <c r="CF24" s="132">
        <f t="shared" si="44"/>
        <v>16159467.920000002</v>
      </c>
      <c r="CG24" s="132">
        <f t="shared" si="33"/>
        <v>0</v>
      </c>
      <c r="CH24" s="137">
        <f t="shared" si="34"/>
        <v>2693244.6533333338</v>
      </c>
      <c r="CI24" s="211">
        <f t="shared" si="35"/>
        <v>2420094.8955555554</v>
      </c>
      <c r="CJ24" s="132" t="str">
        <f t="shared" si="36"/>
        <v>0</v>
      </c>
      <c r="CK24" s="132">
        <f t="shared" si="45"/>
        <v>14520569.373333331</v>
      </c>
      <c r="CL24" s="132">
        <f t="shared" si="37"/>
        <v>0</v>
      </c>
      <c r="CM24" s="137">
        <f t="shared" si="38"/>
        <v>2420094.8955555554</v>
      </c>
      <c r="CN24" s="172"/>
      <c r="CO24" s="132"/>
      <c r="CP24" s="132"/>
      <c r="CQ24" s="132"/>
      <c r="CR24" s="137"/>
      <c r="CS24" s="132"/>
    </row>
    <row r="25" spans="1:100" ht="13" x14ac:dyDescent="0.3">
      <c r="A25" s="5" t="s">
        <v>583</v>
      </c>
      <c r="B25" s="3" t="s">
        <v>391</v>
      </c>
      <c r="C25" s="3" t="s">
        <v>379</v>
      </c>
      <c r="D25" s="2" t="s">
        <v>30</v>
      </c>
      <c r="E25" s="5">
        <f t="shared" si="14"/>
        <v>40651</v>
      </c>
      <c r="F25" s="177">
        <v>373</v>
      </c>
      <c r="G25" s="17">
        <f t="shared" si="15"/>
        <v>490</v>
      </c>
      <c r="H25" s="201">
        <v>6.2202275500964532</v>
      </c>
      <c r="I25" s="189">
        <v>140</v>
      </c>
      <c r="J25"/>
      <c r="K25" s="183">
        <v>4660</v>
      </c>
      <c r="L25" s="183">
        <v>14520</v>
      </c>
      <c r="M25" s="183">
        <v>9388</v>
      </c>
      <c r="N25" s="183">
        <v>6325</v>
      </c>
      <c r="O25" s="183">
        <v>3884</v>
      </c>
      <c r="P25" s="183">
        <v>1335</v>
      </c>
      <c r="Q25" s="183">
        <v>504</v>
      </c>
      <c r="R25" s="183">
        <v>35</v>
      </c>
      <c r="S25" s="183">
        <v>40651</v>
      </c>
      <c r="T25" s="5"/>
      <c r="U25" s="9">
        <f t="shared" si="16"/>
        <v>0.11463432633883545</v>
      </c>
      <c r="V25" s="9">
        <f t="shared" si="0"/>
        <v>0.35718678507293794</v>
      </c>
      <c r="W25" s="9">
        <f t="shared" si="1"/>
        <v>0.23094142825514746</v>
      </c>
      <c r="X25" s="9">
        <f t="shared" si="2"/>
        <v>0.15559272834616614</v>
      </c>
      <c r="Y25" s="9">
        <f t="shared" si="3"/>
        <v>9.5545005042926373E-2</v>
      </c>
      <c r="Z25" s="9">
        <f t="shared" si="4"/>
        <v>3.2840520528400287E-2</v>
      </c>
      <c r="AA25" s="9">
        <f t="shared" si="5"/>
        <v>1.2398218986002804E-2</v>
      </c>
      <c r="AB25" s="9">
        <f t="shared" si="6"/>
        <v>8.6098742958352805E-4</v>
      </c>
      <c r="AC25" s="9"/>
      <c r="AD25" s="183">
        <v>36</v>
      </c>
      <c r="AE25" s="183">
        <v>158</v>
      </c>
      <c r="AF25" s="183">
        <v>67</v>
      </c>
      <c r="AG25" s="183">
        <v>61</v>
      </c>
      <c r="AH25" s="183">
        <v>85</v>
      </c>
      <c r="AI25" s="183">
        <v>76</v>
      </c>
      <c r="AJ25" s="183">
        <v>1</v>
      </c>
      <c r="AK25" s="183">
        <v>0</v>
      </c>
      <c r="AL25" s="183">
        <v>484</v>
      </c>
      <c r="AM25" s="5"/>
      <c r="AN25" s="180">
        <v>-12</v>
      </c>
      <c r="AO25" s="180">
        <v>24</v>
      </c>
      <c r="AP25" s="180">
        <v>10</v>
      </c>
      <c r="AQ25" s="180">
        <v>-16</v>
      </c>
      <c r="AR25" s="180">
        <v>-16</v>
      </c>
      <c r="AS25" s="180">
        <v>2</v>
      </c>
      <c r="AT25" s="180">
        <v>3</v>
      </c>
      <c r="AU25" s="180">
        <v>-1</v>
      </c>
      <c r="AV25" s="180">
        <v>-6</v>
      </c>
      <c r="AW25">
        <f t="shared" si="39"/>
        <v>12</v>
      </c>
      <c r="AX25">
        <f t="shared" si="7"/>
        <v>-24</v>
      </c>
      <c r="AY25">
        <f t="shared" si="8"/>
        <v>-10</v>
      </c>
      <c r="AZ25">
        <f t="shared" si="9"/>
        <v>16</v>
      </c>
      <c r="BA25">
        <f t="shared" si="10"/>
        <v>16</v>
      </c>
      <c r="BB25">
        <f t="shared" si="11"/>
        <v>-2</v>
      </c>
      <c r="BC25">
        <f t="shared" si="12"/>
        <v>-3</v>
      </c>
      <c r="BD25">
        <f t="shared" si="17"/>
        <v>1</v>
      </c>
      <c r="BE25">
        <f t="shared" si="18"/>
        <v>6</v>
      </c>
      <c r="BH25" s="175">
        <v>154412.31466666667</v>
      </c>
      <c r="BI25" s="106">
        <f t="shared" si="19"/>
        <v>38603.078666666668</v>
      </c>
      <c r="BJ25" s="107">
        <f t="shared" si="20"/>
        <v>926473.88800000004</v>
      </c>
      <c r="BK25" s="26">
        <f t="shared" si="21"/>
        <v>231618.47200000001</v>
      </c>
      <c r="BL25" s="24">
        <f t="shared" si="22"/>
        <v>0.8</v>
      </c>
      <c r="BM25" s="25">
        <f t="shared" si="13"/>
        <v>0.2</v>
      </c>
      <c r="BN25" s="137">
        <f t="shared" si="23"/>
        <v>154412.31466666667</v>
      </c>
      <c r="BO25" s="173">
        <v>252429.57422222226</v>
      </c>
      <c r="BP25" s="132">
        <f t="shared" si="24"/>
        <v>63107.393555555565</v>
      </c>
      <c r="BQ25" s="132">
        <f t="shared" si="40"/>
        <v>1514577.4453333337</v>
      </c>
      <c r="BR25" s="132">
        <f t="shared" si="41"/>
        <v>378644.36133333342</v>
      </c>
      <c r="BS25" s="137">
        <f t="shared" si="25"/>
        <v>252429.57422222226</v>
      </c>
      <c r="BT25" s="172">
        <v>373681.40266666672</v>
      </c>
      <c r="BU25" s="132">
        <f t="shared" si="26"/>
        <v>93420.35066666668</v>
      </c>
      <c r="BV25" s="132">
        <f t="shared" si="42"/>
        <v>2242088.4160000002</v>
      </c>
      <c r="BW25" s="132">
        <f t="shared" si="27"/>
        <v>560522.10400000005</v>
      </c>
      <c r="BX25" s="137">
        <f t="shared" si="28"/>
        <v>373681.40266666672</v>
      </c>
      <c r="BY25" s="172">
        <v>313133.86666666664</v>
      </c>
      <c r="BZ25" s="132">
        <f t="shared" si="29"/>
        <v>78283.46666666666</v>
      </c>
      <c r="CA25" s="132">
        <f t="shared" si="43"/>
        <v>1878803.1999999997</v>
      </c>
      <c r="CB25" s="132">
        <f t="shared" si="30"/>
        <v>469700.79999999993</v>
      </c>
      <c r="CC25" s="137">
        <f t="shared" si="31"/>
        <v>313133.86666666664</v>
      </c>
      <c r="CD25" s="172">
        <v>339282.64888888889</v>
      </c>
      <c r="CE25" s="132">
        <f t="shared" si="32"/>
        <v>84820.662222222221</v>
      </c>
      <c r="CF25" s="132">
        <f t="shared" si="44"/>
        <v>2035695.8933333333</v>
      </c>
      <c r="CG25" s="132">
        <f t="shared" si="33"/>
        <v>508923.97333333333</v>
      </c>
      <c r="CH25" s="137">
        <f t="shared" si="34"/>
        <v>339282.64888888889</v>
      </c>
      <c r="CI25" s="211">
        <f t="shared" si="35"/>
        <v>624192.07822222216</v>
      </c>
      <c r="CJ25" s="132">
        <f t="shared" si="36"/>
        <v>156048.01955555554</v>
      </c>
      <c r="CK25" s="132">
        <f t="shared" si="45"/>
        <v>3745152.469333333</v>
      </c>
      <c r="CL25" s="132">
        <f t="shared" si="37"/>
        <v>936288.11733333324</v>
      </c>
      <c r="CM25" s="137">
        <f t="shared" si="38"/>
        <v>624192.07822222216</v>
      </c>
      <c r="CN25" s="172"/>
      <c r="CO25" s="132"/>
      <c r="CP25" s="132"/>
      <c r="CQ25" s="132"/>
      <c r="CR25" s="137"/>
      <c r="CS25" s="132"/>
    </row>
    <row r="26" spans="1:100" ht="13" x14ac:dyDescent="0.3">
      <c r="A26" s="5" t="s">
        <v>511</v>
      </c>
      <c r="B26" s="3"/>
      <c r="C26" s="3" t="s">
        <v>377</v>
      </c>
      <c r="D26" s="2" t="s">
        <v>31</v>
      </c>
      <c r="E26" s="5">
        <f t="shared" si="14"/>
        <v>60568</v>
      </c>
      <c r="F26" s="177">
        <v>1179</v>
      </c>
      <c r="G26" s="17">
        <f t="shared" si="15"/>
        <v>235</v>
      </c>
      <c r="H26" s="201">
        <v>3.9876800065271487</v>
      </c>
      <c r="I26" s="189">
        <v>91</v>
      </c>
      <c r="J26"/>
      <c r="K26" s="183">
        <v>35384</v>
      </c>
      <c r="L26" s="183">
        <v>9228</v>
      </c>
      <c r="M26" s="183">
        <v>8307</v>
      </c>
      <c r="N26" s="183">
        <v>4244</v>
      </c>
      <c r="O26" s="183">
        <v>2004</v>
      </c>
      <c r="P26" s="183">
        <v>767</v>
      </c>
      <c r="Q26" s="183">
        <v>563</v>
      </c>
      <c r="R26" s="183">
        <v>71</v>
      </c>
      <c r="S26" s="183">
        <v>60568</v>
      </c>
      <c r="T26" s="5"/>
      <c r="U26" s="9">
        <f t="shared" si="16"/>
        <v>0.58420287940826843</v>
      </c>
      <c r="V26" s="9">
        <f t="shared" si="0"/>
        <v>0.15235768062343152</v>
      </c>
      <c r="W26" s="9">
        <f t="shared" si="1"/>
        <v>0.13715163122440893</v>
      </c>
      <c r="X26" s="9">
        <f t="shared" si="2"/>
        <v>7.0070003962488442E-2</v>
      </c>
      <c r="Y26" s="9">
        <f t="shared" si="3"/>
        <v>3.3086778496896049E-2</v>
      </c>
      <c r="Z26" s="9">
        <f t="shared" si="4"/>
        <v>1.2663452648263109E-2</v>
      </c>
      <c r="AA26" s="9">
        <f t="shared" si="5"/>
        <v>9.2953374719323741E-3</v>
      </c>
      <c r="AB26" s="9">
        <f t="shared" si="6"/>
        <v>1.1722361643111874E-3</v>
      </c>
      <c r="AC26" s="9"/>
      <c r="AD26" s="183">
        <v>85</v>
      </c>
      <c r="AE26" s="183">
        <v>49</v>
      </c>
      <c r="AF26" s="183">
        <v>45</v>
      </c>
      <c r="AG26" s="183">
        <v>-2</v>
      </c>
      <c r="AH26" s="183">
        <v>2</v>
      </c>
      <c r="AI26" s="183">
        <v>-5</v>
      </c>
      <c r="AJ26" s="183">
        <v>-7</v>
      </c>
      <c r="AK26" s="183">
        <v>-1</v>
      </c>
      <c r="AL26" s="183">
        <v>166</v>
      </c>
      <c r="AM26" s="5"/>
      <c r="AN26" s="180">
        <v>-61</v>
      </c>
      <c r="AO26" s="180">
        <v>6</v>
      </c>
      <c r="AP26" s="180">
        <v>-3</v>
      </c>
      <c r="AQ26" s="180">
        <v>-3</v>
      </c>
      <c r="AR26" s="180">
        <v>0</v>
      </c>
      <c r="AS26" s="180">
        <v>-4</v>
      </c>
      <c r="AT26" s="180">
        <v>-2</v>
      </c>
      <c r="AU26" s="180">
        <v>-2</v>
      </c>
      <c r="AV26" s="180">
        <v>-69</v>
      </c>
      <c r="AW26">
        <f t="shared" si="39"/>
        <v>61</v>
      </c>
      <c r="AX26">
        <f t="shared" si="7"/>
        <v>-6</v>
      </c>
      <c r="AY26">
        <f t="shared" si="8"/>
        <v>3</v>
      </c>
      <c r="AZ26">
        <f t="shared" si="9"/>
        <v>3</v>
      </c>
      <c r="BA26">
        <f t="shared" si="10"/>
        <v>0</v>
      </c>
      <c r="BB26">
        <f t="shared" si="11"/>
        <v>4</v>
      </c>
      <c r="BC26">
        <f t="shared" si="12"/>
        <v>2</v>
      </c>
      <c r="BD26">
        <f t="shared" si="17"/>
        <v>2</v>
      </c>
      <c r="BE26">
        <f t="shared" si="18"/>
        <v>69</v>
      </c>
      <c r="BH26" s="175">
        <v>110500.11333333339</v>
      </c>
      <c r="BI26" s="106" t="str">
        <f t="shared" si="19"/>
        <v>0</v>
      </c>
      <c r="BJ26" s="107">
        <f t="shared" si="20"/>
        <v>663000.68000000028</v>
      </c>
      <c r="BK26" s="26">
        <f t="shared" si="21"/>
        <v>0</v>
      </c>
      <c r="BL26" s="24" t="str">
        <f t="shared" si="22"/>
        <v>100%</v>
      </c>
      <c r="BM26" s="25" t="str">
        <f t="shared" si="13"/>
        <v>0%</v>
      </c>
      <c r="BN26" s="137">
        <f t="shared" si="23"/>
        <v>110500.11333333339</v>
      </c>
      <c r="BO26" s="173">
        <v>213032.5033333333</v>
      </c>
      <c r="BP26" s="132" t="str">
        <f t="shared" si="24"/>
        <v>0</v>
      </c>
      <c r="BQ26" s="132">
        <f t="shared" si="40"/>
        <v>1278195.0199999998</v>
      </c>
      <c r="BR26" s="132">
        <f t="shared" si="41"/>
        <v>0</v>
      </c>
      <c r="BS26" s="137">
        <f t="shared" si="25"/>
        <v>213032.5033333333</v>
      </c>
      <c r="BT26" s="172">
        <v>58271.60555555555</v>
      </c>
      <c r="BU26" s="132" t="str">
        <f t="shared" si="26"/>
        <v>0</v>
      </c>
      <c r="BV26" s="132">
        <f t="shared" si="42"/>
        <v>349629.6333333333</v>
      </c>
      <c r="BW26" s="132">
        <f t="shared" si="27"/>
        <v>0</v>
      </c>
      <c r="BX26" s="137">
        <f t="shared" si="28"/>
        <v>58271.60555555555</v>
      </c>
      <c r="BY26" s="172">
        <v>515255.73333333322</v>
      </c>
      <c r="BZ26" s="132" t="str">
        <f t="shared" si="29"/>
        <v>0</v>
      </c>
      <c r="CA26" s="132">
        <f t="shared" si="43"/>
        <v>3091534.3999999994</v>
      </c>
      <c r="CB26" s="132">
        <f t="shared" si="30"/>
        <v>0</v>
      </c>
      <c r="CC26" s="137">
        <f t="shared" si="31"/>
        <v>515255.73333333322</v>
      </c>
      <c r="CD26" s="172">
        <v>472441.20666666667</v>
      </c>
      <c r="CE26" s="132" t="str">
        <f t="shared" si="32"/>
        <v>0</v>
      </c>
      <c r="CF26" s="132">
        <f t="shared" si="44"/>
        <v>2834647.24</v>
      </c>
      <c r="CG26" s="132">
        <f t="shared" si="33"/>
        <v>0</v>
      </c>
      <c r="CH26" s="137">
        <f t="shared" si="34"/>
        <v>472441.20666666667</v>
      </c>
      <c r="CI26" s="211">
        <f t="shared" si="35"/>
        <v>282739.86222222215</v>
      </c>
      <c r="CJ26" s="132" t="str">
        <f t="shared" si="36"/>
        <v>0</v>
      </c>
      <c r="CK26" s="132">
        <f t="shared" si="45"/>
        <v>1696439.1733333329</v>
      </c>
      <c r="CL26" s="132">
        <f t="shared" si="37"/>
        <v>0</v>
      </c>
      <c r="CM26" s="137">
        <f t="shared" si="38"/>
        <v>282739.86222222215</v>
      </c>
      <c r="CN26" s="172"/>
      <c r="CO26" s="132"/>
      <c r="CP26" s="132"/>
      <c r="CQ26" s="132"/>
      <c r="CR26" s="137"/>
      <c r="CS26" s="132"/>
    </row>
    <row r="27" spans="1:100" ht="13" x14ac:dyDescent="0.3">
      <c r="A27" s="5" t="s">
        <v>512</v>
      </c>
      <c r="B27" s="3"/>
      <c r="C27" s="3" t="s">
        <v>377</v>
      </c>
      <c r="D27" s="2" t="s">
        <v>32</v>
      </c>
      <c r="E27" s="5">
        <f t="shared" si="14"/>
        <v>71157</v>
      </c>
      <c r="F27" s="177">
        <v>1592</v>
      </c>
      <c r="G27" s="17">
        <f t="shared" si="15"/>
        <v>217</v>
      </c>
      <c r="H27" s="201">
        <v>4.6170295489891133</v>
      </c>
      <c r="I27" s="189">
        <v>142</v>
      </c>
      <c r="J27"/>
      <c r="K27" s="183">
        <v>31919</v>
      </c>
      <c r="L27" s="183">
        <v>20784</v>
      </c>
      <c r="M27" s="183">
        <v>11219</v>
      </c>
      <c r="N27" s="183">
        <v>4582</v>
      </c>
      <c r="O27" s="183">
        <v>1822</v>
      </c>
      <c r="P27" s="183">
        <v>547</v>
      </c>
      <c r="Q27" s="183">
        <v>253</v>
      </c>
      <c r="R27" s="183">
        <v>31</v>
      </c>
      <c r="S27" s="183">
        <v>71157</v>
      </c>
      <c r="T27" s="5"/>
      <c r="U27" s="9">
        <f t="shared" si="16"/>
        <v>0.44857146872408898</v>
      </c>
      <c r="V27" s="9">
        <f t="shared" si="0"/>
        <v>0.29208651292212995</v>
      </c>
      <c r="W27" s="9">
        <f t="shared" si="1"/>
        <v>0.15766544401815702</v>
      </c>
      <c r="X27" s="9">
        <f t="shared" si="2"/>
        <v>6.4392821507371023E-2</v>
      </c>
      <c r="Y27" s="9">
        <f t="shared" si="3"/>
        <v>2.5605351546580099E-2</v>
      </c>
      <c r="Z27" s="9">
        <f t="shared" si="4"/>
        <v>7.6872268364321147E-3</v>
      </c>
      <c r="AA27" s="9">
        <f t="shared" si="5"/>
        <v>3.5555180797391685E-3</v>
      </c>
      <c r="AB27" s="9">
        <f t="shared" si="6"/>
        <v>4.3565636550163723E-4</v>
      </c>
      <c r="AC27" s="9"/>
      <c r="AD27" s="183">
        <v>228</v>
      </c>
      <c r="AE27" s="183">
        <v>28</v>
      </c>
      <c r="AF27" s="183">
        <v>26</v>
      </c>
      <c r="AG27" s="183">
        <v>-29</v>
      </c>
      <c r="AH27" s="183">
        <v>5</v>
      </c>
      <c r="AI27" s="183">
        <v>3</v>
      </c>
      <c r="AJ27" s="183">
        <v>-6</v>
      </c>
      <c r="AK27" s="183">
        <v>0</v>
      </c>
      <c r="AL27" s="183">
        <v>255</v>
      </c>
      <c r="AM27" s="5"/>
      <c r="AN27" s="180">
        <v>2</v>
      </c>
      <c r="AO27" s="180">
        <v>24</v>
      </c>
      <c r="AP27" s="180">
        <v>3</v>
      </c>
      <c r="AQ27" s="180">
        <v>10</v>
      </c>
      <c r="AR27" s="180">
        <v>0</v>
      </c>
      <c r="AS27" s="180">
        <v>0</v>
      </c>
      <c r="AT27" s="180">
        <v>-3</v>
      </c>
      <c r="AU27" s="180">
        <v>2</v>
      </c>
      <c r="AV27" s="180">
        <v>38</v>
      </c>
      <c r="AW27">
        <f t="shared" si="39"/>
        <v>-2</v>
      </c>
      <c r="AX27">
        <f t="shared" si="7"/>
        <v>-24</v>
      </c>
      <c r="AY27">
        <f t="shared" si="8"/>
        <v>-3</v>
      </c>
      <c r="AZ27">
        <f t="shared" si="9"/>
        <v>-10</v>
      </c>
      <c r="BA27">
        <f t="shared" si="10"/>
        <v>0</v>
      </c>
      <c r="BB27">
        <f t="shared" si="11"/>
        <v>0</v>
      </c>
      <c r="BC27">
        <f t="shared" si="12"/>
        <v>3</v>
      </c>
      <c r="BD27">
        <f t="shared" si="17"/>
        <v>-2</v>
      </c>
      <c r="BE27">
        <f t="shared" si="18"/>
        <v>-38</v>
      </c>
      <c r="BH27" s="175">
        <v>466147.3666666667</v>
      </c>
      <c r="BI27" s="106" t="str">
        <f t="shared" si="19"/>
        <v>0</v>
      </c>
      <c r="BJ27" s="107">
        <f t="shared" si="20"/>
        <v>2796884.2</v>
      </c>
      <c r="BK27" s="26">
        <f t="shared" si="21"/>
        <v>0</v>
      </c>
      <c r="BL27" s="24" t="str">
        <f t="shared" si="22"/>
        <v>100%</v>
      </c>
      <c r="BM27" s="25" t="str">
        <f t="shared" si="13"/>
        <v>0%</v>
      </c>
      <c r="BN27" s="137">
        <f t="shared" si="23"/>
        <v>466147.3666666667</v>
      </c>
      <c r="BO27" s="173">
        <v>565324.8055555555</v>
      </c>
      <c r="BP27" s="132" t="str">
        <f t="shared" si="24"/>
        <v>0</v>
      </c>
      <c r="BQ27" s="132">
        <f t="shared" si="40"/>
        <v>3391948.833333333</v>
      </c>
      <c r="BR27" s="132">
        <f t="shared" si="41"/>
        <v>0</v>
      </c>
      <c r="BS27" s="137">
        <f t="shared" si="25"/>
        <v>565324.8055555555</v>
      </c>
      <c r="BT27" s="172">
        <v>364048.08333333337</v>
      </c>
      <c r="BU27" s="132" t="str">
        <f t="shared" si="26"/>
        <v>0</v>
      </c>
      <c r="BV27" s="132">
        <f t="shared" si="42"/>
        <v>2184288.5</v>
      </c>
      <c r="BW27" s="132">
        <f t="shared" si="27"/>
        <v>0</v>
      </c>
      <c r="BX27" s="137">
        <f t="shared" si="28"/>
        <v>364048.08333333337</v>
      </c>
      <c r="BY27" s="172">
        <v>25200</v>
      </c>
      <c r="BZ27" s="132" t="str">
        <f t="shared" si="29"/>
        <v>0</v>
      </c>
      <c r="CA27" s="132">
        <f t="shared" si="43"/>
        <v>151200</v>
      </c>
      <c r="CB27" s="132">
        <f t="shared" si="30"/>
        <v>0</v>
      </c>
      <c r="CC27" s="137">
        <f t="shared" si="31"/>
        <v>25200</v>
      </c>
      <c r="CD27" s="172">
        <v>18900</v>
      </c>
      <c r="CE27" s="132" t="str">
        <f t="shared" si="32"/>
        <v>0</v>
      </c>
      <c r="CF27" s="132">
        <f t="shared" si="44"/>
        <v>113400</v>
      </c>
      <c r="CG27" s="132">
        <f t="shared" si="33"/>
        <v>0</v>
      </c>
      <c r="CH27" s="137">
        <f t="shared" si="34"/>
        <v>18900</v>
      </c>
      <c r="CI27" s="211">
        <f t="shared" si="35"/>
        <v>252455.93333333335</v>
      </c>
      <c r="CJ27" s="132" t="str">
        <f t="shared" si="36"/>
        <v>0</v>
      </c>
      <c r="CK27" s="132">
        <f t="shared" si="45"/>
        <v>1514735.6</v>
      </c>
      <c r="CL27" s="132">
        <f t="shared" si="37"/>
        <v>0</v>
      </c>
      <c r="CM27" s="137">
        <f t="shared" si="38"/>
        <v>252455.93333333335</v>
      </c>
      <c r="CN27" s="172"/>
      <c r="CO27" s="132"/>
      <c r="CP27" s="132"/>
      <c r="CQ27" s="132"/>
      <c r="CR27" s="137"/>
      <c r="CS27" s="132"/>
    </row>
    <row r="28" spans="1:100" ht="13" x14ac:dyDescent="0.3">
      <c r="A28" s="5" t="s">
        <v>576</v>
      </c>
      <c r="B28" s="3" t="s">
        <v>378</v>
      </c>
      <c r="C28" s="3" t="s">
        <v>379</v>
      </c>
      <c r="D28" s="2" t="s">
        <v>33</v>
      </c>
      <c r="E28" s="5">
        <f t="shared" si="14"/>
        <v>35117</v>
      </c>
      <c r="F28" s="177">
        <v>644</v>
      </c>
      <c r="G28" s="17">
        <f t="shared" si="15"/>
        <v>253</v>
      </c>
      <c r="H28" s="201">
        <v>4.1527183355226915</v>
      </c>
      <c r="I28" s="189">
        <v>57</v>
      </c>
      <c r="J28"/>
      <c r="K28" s="183">
        <v>21657</v>
      </c>
      <c r="L28" s="183">
        <v>5660</v>
      </c>
      <c r="M28" s="183">
        <v>4021</v>
      </c>
      <c r="N28" s="183">
        <v>2286</v>
      </c>
      <c r="O28" s="183">
        <v>1048</v>
      </c>
      <c r="P28" s="183">
        <v>310</v>
      </c>
      <c r="Q28" s="183">
        <v>117</v>
      </c>
      <c r="R28" s="183">
        <v>18</v>
      </c>
      <c r="S28" s="183">
        <v>35117</v>
      </c>
      <c r="T28" s="5"/>
      <c r="U28" s="9">
        <f t="shared" si="16"/>
        <v>0.61670985562548053</v>
      </c>
      <c r="V28" s="9">
        <f t="shared" si="0"/>
        <v>0.16117549904604608</v>
      </c>
      <c r="W28" s="9">
        <f t="shared" si="1"/>
        <v>0.11450294729048609</v>
      </c>
      <c r="X28" s="9">
        <f t="shared" si="2"/>
        <v>6.5096676823191049E-2</v>
      </c>
      <c r="Y28" s="9">
        <f t="shared" si="3"/>
        <v>2.9843095936441039E-2</v>
      </c>
      <c r="Z28" s="9">
        <f t="shared" si="4"/>
        <v>8.8276333399777886E-3</v>
      </c>
      <c r="AA28" s="9">
        <f t="shared" si="5"/>
        <v>3.3317196799271006E-3</v>
      </c>
      <c r="AB28" s="9">
        <f t="shared" si="6"/>
        <v>5.1257225845032319E-4</v>
      </c>
      <c r="AC28" s="9"/>
      <c r="AD28" s="183">
        <v>76</v>
      </c>
      <c r="AE28" s="183">
        <v>72</v>
      </c>
      <c r="AF28" s="183">
        <v>54</v>
      </c>
      <c r="AG28" s="183">
        <v>50</v>
      </c>
      <c r="AH28" s="183">
        <v>14</v>
      </c>
      <c r="AI28" s="183">
        <v>0</v>
      </c>
      <c r="AJ28" s="183">
        <v>0</v>
      </c>
      <c r="AK28" s="183">
        <v>0</v>
      </c>
      <c r="AL28" s="183">
        <v>266</v>
      </c>
      <c r="AM28" s="5"/>
      <c r="AN28" s="180">
        <v>7</v>
      </c>
      <c r="AO28" s="180">
        <v>-1</v>
      </c>
      <c r="AP28" s="180">
        <v>4</v>
      </c>
      <c r="AQ28" s="180">
        <v>1</v>
      </c>
      <c r="AR28" s="180">
        <v>1</v>
      </c>
      <c r="AS28" s="180">
        <v>1</v>
      </c>
      <c r="AT28" s="180">
        <v>0</v>
      </c>
      <c r="AU28" s="180">
        <v>0</v>
      </c>
      <c r="AV28" s="180">
        <v>13</v>
      </c>
      <c r="AW28">
        <f t="shared" si="39"/>
        <v>-7</v>
      </c>
      <c r="AX28">
        <f t="shared" si="7"/>
        <v>1</v>
      </c>
      <c r="AY28">
        <f t="shared" si="8"/>
        <v>-4</v>
      </c>
      <c r="AZ28">
        <f t="shared" si="9"/>
        <v>-1</v>
      </c>
      <c r="BA28">
        <f t="shared" si="10"/>
        <v>-1</v>
      </c>
      <c r="BB28">
        <f t="shared" si="11"/>
        <v>-1</v>
      </c>
      <c r="BC28">
        <f t="shared" si="12"/>
        <v>0</v>
      </c>
      <c r="BD28">
        <f t="shared" si="17"/>
        <v>0</v>
      </c>
      <c r="BE28">
        <f t="shared" si="18"/>
        <v>-13</v>
      </c>
      <c r="BH28" s="175">
        <v>117312.42133333335</v>
      </c>
      <c r="BI28" s="106">
        <f t="shared" si="19"/>
        <v>29328.105333333337</v>
      </c>
      <c r="BJ28" s="107">
        <f t="shared" si="20"/>
        <v>703874.52800000005</v>
      </c>
      <c r="BK28" s="26">
        <f t="shared" si="21"/>
        <v>175968.63200000001</v>
      </c>
      <c r="BL28" s="24">
        <f t="shared" si="22"/>
        <v>0.8</v>
      </c>
      <c r="BM28" s="25">
        <f t="shared" si="13"/>
        <v>0.2</v>
      </c>
      <c r="BN28" s="137">
        <f t="shared" si="23"/>
        <v>117312.42133333335</v>
      </c>
      <c r="BO28" s="173">
        <v>193346.29955555554</v>
      </c>
      <c r="BP28" s="132">
        <f t="shared" si="24"/>
        <v>48336.574888888885</v>
      </c>
      <c r="BQ28" s="132">
        <f t="shared" si="40"/>
        <v>1160077.7973333332</v>
      </c>
      <c r="BR28" s="132">
        <f t="shared" si="41"/>
        <v>290019.44933333329</v>
      </c>
      <c r="BS28" s="137">
        <f t="shared" si="25"/>
        <v>193346.29955555554</v>
      </c>
      <c r="BT28" s="172">
        <v>169638.69777777779</v>
      </c>
      <c r="BU28" s="132">
        <f t="shared" si="26"/>
        <v>42409.674444444448</v>
      </c>
      <c r="BV28" s="132">
        <f t="shared" si="42"/>
        <v>1017832.1866666668</v>
      </c>
      <c r="BW28" s="132">
        <f t="shared" si="27"/>
        <v>254458.04666666669</v>
      </c>
      <c r="BX28" s="137">
        <f t="shared" si="28"/>
        <v>169638.69777777779</v>
      </c>
      <c r="BY28" s="172">
        <v>292058.02666666667</v>
      </c>
      <c r="BZ28" s="132">
        <f t="shared" si="29"/>
        <v>73014.506666666668</v>
      </c>
      <c r="CA28" s="132">
        <f t="shared" si="43"/>
        <v>1752348.1600000001</v>
      </c>
      <c r="CB28" s="132">
        <f t="shared" si="30"/>
        <v>438087.04000000004</v>
      </c>
      <c r="CC28" s="137">
        <f t="shared" si="31"/>
        <v>292058.02666666667</v>
      </c>
      <c r="CD28" s="172">
        <v>277154.45155555563</v>
      </c>
      <c r="CE28" s="132">
        <f t="shared" si="32"/>
        <v>69288.612888888907</v>
      </c>
      <c r="CF28" s="132">
        <f t="shared" si="44"/>
        <v>1662926.7093333337</v>
      </c>
      <c r="CG28" s="132">
        <f t="shared" si="33"/>
        <v>415731.67733333341</v>
      </c>
      <c r="CH28" s="137">
        <f t="shared" si="34"/>
        <v>277154.45155555563</v>
      </c>
      <c r="CI28" s="211">
        <f t="shared" si="35"/>
        <v>265992.68266666663</v>
      </c>
      <c r="CJ28" s="132">
        <f t="shared" si="36"/>
        <v>66498.170666666658</v>
      </c>
      <c r="CK28" s="132">
        <f t="shared" si="45"/>
        <v>1595956.0959999999</v>
      </c>
      <c r="CL28" s="132">
        <f t="shared" si="37"/>
        <v>398989.02399999998</v>
      </c>
      <c r="CM28" s="137">
        <f t="shared" si="38"/>
        <v>265992.68266666663</v>
      </c>
      <c r="CN28" s="172"/>
      <c r="CO28" s="132"/>
      <c r="CP28" s="132"/>
      <c r="CQ28" s="132"/>
      <c r="CR28" s="137"/>
      <c r="CS28" s="132"/>
    </row>
    <row r="29" spans="1:100" ht="13" x14ac:dyDescent="0.3">
      <c r="A29" s="5" t="s">
        <v>523</v>
      </c>
      <c r="B29" s="3"/>
      <c r="C29" s="3" t="s">
        <v>377</v>
      </c>
      <c r="D29" s="2" t="s">
        <v>34</v>
      </c>
      <c r="E29" s="5">
        <f t="shared" si="14"/>
        <v>123425</v>
      </c>
      <c r="F29" s="177">
        <v>1637</v>
      </c>
      <c r="G29" s="17">
        <f t="shared" si="15"/>
        <v>319</v>
      </c>
      <c r="H29" s="201">
        <v>4.9845930759470729</v>
      </c>
      <c r="I29" s="189">
        <v>157</v>
      </c>
      <c r="J29"/>
      <c r="K29" s="183">
        <v>63911</v>
      </c>
      <c r="L29" s="183">
        <v>21334</v>
      </c>
      <c r="M29" s="183">
        <v>18215</v>
      </c>
      <c r="N29" s="183">
        <v>10355</v>
      </c>
      <c r="O29" s="183">
        <v>5368</v>
      </c>
      <c r="P29" s="183">
        <v>2210</v>
      </c>
      <c r="Q29" s="183">
        <v>1798</v>
      </c>
      <c r="R29" s="183">
        <v>234</v>
      </c>
      <c r="S29" s="183">
        <v>123425</v>
      </c>
      <c r="T29" s="5"/>
      <c r="U29" s="9">
        <f t="shared" si="16"/>
        <v>0.51781243670245092</v>
      </c>
      <c r="V29" s="9">
        <f t="shared" si="0"/>
        <v>0.17284990885152926</v>
      </c>
      <c r="W29" s="9">
        <f t="shared" si="1"/>
        <v>0.14757950172169335</v>
      </c>
      <c r="X29" s="9">
        <f t="shared" si="2"/>
        <v>8.3897103504152318E-2</v>
      </c>
      <c r="Y29" s="9">
        <f t="shared" si="3"/>
        <v>4.3491999189791374E-2</v>
      </c>
      <c r="Z29" s="9">
        <f t="shared" si="4"/>
        <v>1.7905610694753899E-2</v>
      </c>
      <c r="AA29" s="9">
        <f t="shared" si="5"/>
        <v>1.4567551144419688E-2</v>
      </c>
      <c r="AB29" s="9">
        <f t="shared" si="6"/>
        <v>1.8958881912092365E-3</v>
      </c>
      <c r="AC29" s="9"/>
      <c r="AD29" s="183">
        <v>163</v>
      </c>
      <c r="AE29" s="183">
        <v>74</v>
      </c>
      <c r="AF29" s="183">
        <v>30</v>
      </c>
      <c r="AG29" s="183">
        <v>58</v>
      </c>
      <c r="AH29" s="183">
        <v>18</v>
      </c>
      <c r="AI29" s="183">
        <v>16</v>
      </c>
      <c r="AJ29" s="183">
        <v>11</v>
      </c>
      <c r="AK29" s="183">
        <v>1</v>
      </c>
      <c r="AL29" s="183">
        <v>371</v>
      </c>
      <c r="AM29" s="5"/>
      <c r="AN29" s="180">
        <v>54</v>
      </c>
      <c r="AO29" s="180">
        <v>26</v>
      </c>
      <c r="AP29" s="180">
        <v>-14</v>
      </c>
      <c r="AQ29" s="180">
        <v>-4</v>
      </c>
      <c r="AR29" s="180">
        <v>-6</v>
      </c>
      <c r="AS29" s="180">
        <v>-2</v>
      </c>
      <c r="AT29" s="180">
        <v>-2</v>
      </c>
      <c r="AU29" s="180">
        <v>0</v>
      </c>
      <c r="AV29" s="180">
        <v>52</v>
      </c>
      <c r="AW29">
        <f t="shared" si="39"/>
        <v>-54</v>
      </c>
      <c r="AX29">
        <f t="shared" si="7"/>
        <v>-26</v>
      </c>
      <c r="AY29">
        <f t="shared" si="8"/>
        <v>14</v>
      </c>
      <c r="AZ29">
        <f t="shared" si="9"/>
        <v>4</v>
      </c>
      <c r="BA29">
        <f t="shared" si="10"/>
        <v>6</v>
      </c>
      <c r="BB29">
        <f t="shared" si="11"/>
        <v>2</v>
      </c>
      <c r="BC29">
        <f t="shared" si="12"/>
        <v>2</v>
      </c>
      <c r="BD29">
        <f t="shared" si="17"/>
        <v>0</v>
      </c>
      <c r="BE29">
        <f t="shared" si="18"/>
        <v>-52</v>
      </c>
      <c r="BH29" s="175">
        <v>759268.50666666683</v>
      </c>
      <c r="BI29" s="106" t="str">
        <f t="shared" si="19"/>
        <v>0</v>
      </c>
      <c r="BJ29" s="107">
        <f t="shared" si="20"/>
        <v>4555611.040000001</v>
      </c>
      <c r="BK29" s="26">
        <f t="shared" si="21"/>
        <v>0</v>
      </c>
      <c r="BL29" s="24" t="str">
        <f t="shared" si="22"/>
        <v>100%</v>
      </c>
      <c r="BM29" s="25" t="str">
        <f t="shared" si="13"/>
        <v>0%</v>
      </c>
      <c r="BN29" s="137">
        <f t="shared" si="23"/>
        <v>759268.50666666683</v>
      </c>
      <c r="BO29" s="173">
        <v>928624.55111111095</v>
      </c>
      <c r="BP29" s="132" t="str">
        <f t="shared" si="24"/>
        <v>0</v>
      </c>
      <c r="BQ29" s="132">
        <f t="shared" si="40"/>
        <v>5571747.3066666657</v>
      </c>
      <c r="BR29" s="132">
        <f t="shared" si="41"/>
        <v>0</v>
      </c>
      <c r="BS29" s="137">
        <f t="shared" si="25"/>
        <v>928624.55111111095</v>
      </c>
      <c r="BT29" s="172">
        <v>716886.03333333333</v>
      </c>
      <c r="BU29" s="132" t="str">
        <f t="shared" si="26"/>
        <v>0</v>
      </c>
      <c r="BV29" s="132">
        <f t="shared" si="42"/>
        <v>4301316.2</v>
      </c>
      <c r="BW29" s="132">
        <f t="shared" si="27"/>
        <v>0</v>
      </c>
      <c r="BX29" s="137">
        <f t="shared" si="28"/>
        <v>716886.03333333333</v>
      </c>
      <c r="BY29" s="172">
        <v>965966.1333333333</v>
      </c>
      <c r="BZ29" s="132" t="str">
        <f t="shared" si="29"/>
        <v>0</v>
      </c>
      <c r="CA29" s="132">
        <f t="shared" si="43"/>
        <v>5795796.7999999998</v>
      </c>
      <c r="CB29" s="132">
        <f t="shared" si="30"/>
        <v>0</v>
      </c>
      <c r="CC29" s="137">
        <f t="shared" si="31"/>
        <v>965966.1333333333</v>
      </c>
      <c r="CD29" s="172">
        <v>665557.9022222223</v>
      </c>
      <c r="CE29" s="132" t="str">
        <f t="shared" si="32"/>
        <v>0</v>
      </c>
      <c r="CF29" s="132">
        <f t="shared" si="44"/>
        <v>3993347.413333334</v>
      </c>
      <c r="CG29" s="132">
        <f t="shared" si="33"/>
        <v>0</v>
      </c>
      <c r="CH29" s="137">
        <f t="shared" si="34"/>
        <v>665557.9022222223</v>
      </c>
      <c r="CI29" s="211">
        <f t="shared" si="35"/>
        <v>485353.04222222226</v>
      </c>
      <c r="CJ29" s="132" t="str">
        <f t="shared" si="36"/>
        <v>0</v>
      </c>
      <c r="CK29" s="132">
        <f t="shared" si="45"/>
        <v>2912118.2533333334</v>
      </c>
      <c r="CL29" s="132">
        <f t="shared" si="37"/>
        <v>0</v>
      </c>
      <c r="CM29" s="137">
        <f t="shared" si="38"/>
        <v>485353.04222222226</v>
      </c>
      <c r="CN29" s="172"/>
      <c r="CO29" s="132"/>
      <c r="CP29" s="132"/>
      <c r="CQ29" s="132"/>
      <c r="CR29" s="137"/>
      <c r="CS29" s="132"/>
    </row>
    <row r="30" spans="1:100" ht="13" x14ac:dyDescent="0.3">
      <c r="A30" s="5" t="s">
        <v>590</v>
      </c>
      <c r="B30" s="3" t="s">
        <v>392</v>
      </c>
      <c r="C30" s="3" t="s">
        <v>379</v>
      </c>
      <c r="D30" s="2" t="s">
        <v>35</v>
      </c>
      <c r="E30" s="5">
        <f t="shared" si="14"/>
        <v>28950</v>
      </c>
      <c r="F30" s="177">
        <v>195</v>
      </c>
      <c r="G30" s="17">
        <f t="shared" si="15"/>
        <v>139</v>
      </c>
      <c r="H30" s="201">
        <v>5.7569989321695525</v>
      </c>
      <c r="I30" s="189">
        <v>29</v>
      </c>
      <c r="J30"/>
      <c r="K30" s="183">
        <v>14175</v>
      </c>
      <c r="L30" s="183">
        <v>5810</v>
      </c>
      <c r="M30" s="183">
        <v>5881</v>
      </c>
      <c r="N30" s="183">
        <v>1990</v>
      </c>
      <c r="O30" s="183">
        <v>794</v>
      </c>
      <c r="P30" s="183">
        <v>208</v>
      </c>
      <c r="Q30" s="183">
        <v>80</v>
      </c>
      <c r="R30" s="183">
        <v>12</v>
      </c>
      <c r="S30" s="183">
        <v>28950</v>
      </c>
      <c r="T30" s="5"/>
      <c r="U30" s="9">
        <f t="shared" si="16"/>
        <v>0.48963730569948188</v>
      </c>
      <c r="V30" s="9">
        <f t="shared" si="0"/>
        <v>0.2006908462867012</v>
      </c>
      <c r="W30" s="9">
        <f t="shared" si="1"/>
        <v>0.20314335060449051</v>
      </c>
      <c r="X30" s="9">
        <f t="shared" si="2"/>
        <v>6.8739205526770292E-2</v>
      </c>
      <c r="Y30" s="9">
        <f t="shared" si="3"/>
        <v>2.7426597582037998E-2</v>
      </c>
      <c r="Z30" s="9">
        <f t="shared" si="4"/>
        <v>7.1848013816925736E-3</v>
      </c>
      <c r="AA30" s="9">
        <f t="shared" si="5"/>
        <v>2.7633851468048358E-3</v>
      </c>
      <c r="AB30" s="9">
        <f t="shared" si="6"/>
        <v>4.1450777202072539E-4</v>
      </c>
      <c r="AC30" s="9"/>
      <c r="AD30" s="183">
        <v>95</v>
      </c>
      <c r="AE30" s="183">
        <v>-4</v>
      </c>
      <c r="AF30" s="183">
        <v>16</v>
      </c>
      <c r="AG30" s="183">
        <v>23</v>
      </c>
      <c r="AH30" s="183">
        <v>11</v>
      </c>
      <c r="AI30" s="183">
        <v>0</v>
      </c>
      <c r="AJ30" s="183">
        <v>1</v>
      </c>
      <c r="AK30" s="183">
        <v>0</v>
      </c>
      <c r="AL30" s="183">
        <v>142</v>
      </c>
      <c r="AM30" s="5"/>
      <c r="AN30" s="180">
        <v>47</v>
      </c>
      <c r="AO30" s="180">
        <v>-32</v>
      </c>
      <c r="AP30" s="180">
        <v>-5</v>
      </c>
      <c r="AQ30" s="180">
        <v>-5</v>
      </c>
      <c r="AR30" s="180">
        <v>0</v>
      </c>
      <c r="AS30" s="180">
        <v>-2</v>
      </c>
      <c r="AT30" s="180">
        <v>0</v>
      </c>
      <c r="AU30" s="180">
        <v>0</v>
      </c>
      <c r="AV30" s="180">
        <v>3</v>
      </c>
      <c r="AW30">
        <f t="shared" si="39"/>
        <v>-47</v>
      </c>
      <c r="AX30">
        <f t="shared" si="7"/>
        <v>32</v>
      </c>
      <c r="AY30">
        <f t="shared" si="8"/>
        <v>5</v>
      </c>
      <c r="AZ30">
        <f t="shared" si="9"/>
        <v>5</v>
      </c>
      <c r="BA30">
        <f t="shared" si="10"/>
        <v>0</v>
      </c>
      <c r="BB30">
        <f t="shared" si="11"/>
        <v>2</v>
      </c>
      <c r="BC30">
        <f t="shared" si="12"/>
        <v>0</v>
      </c>
      <c r="BD30">
        <f t="shared" si="17"/>
        <v>0</v>
      </c>
      <c r="BE30">
        <f t="shared" si="18"/>
        <v>-3</v>
      </c>
      <c r="BH30" s="175">
        <v>152109.56266666669</v>
      </c>
      <c r="BI30" s="106">
        <f t="shared" si="19"/>
        <v>38027.390666666673</v>
      </c>
      <c r="BJ30" s="107">
        <f t="shared" si="20"/>
        <v>912657.37600000016</v>
      </c>
      <c r="BK30" s="26">
        <f t="shared" si="21"/>
        <v>228164.34400000004</v>
      </c>
      <c r="BL30" s="24">
        <f t="shared" si="22"/>
        <v>0.8</v>
      </c>
      <c r="BM30" s="25">
        <f t="shared" si="13"/>
        <v>0.2</v>
      </c>
      <c r="BN30" s="137">
        <f t="shared" si="23"/>
        <v>152109.56266666669</v>
      </c>
      <c r="BO30" s="173">
        <v>267830.66577777773</v>
      </c>
      <c r="BP30" s="132">
        <f t="shared" si="24"/>
        <v>66957.666444444432</v>
      </c>
      <c r="BQ30" s="132">
        <f t="shared" si="40"/>
        <v>1606983.9946666663</v>
      </c>
      <c r="BR30" s="132">
        <f t="shared" si="41"/>
        <v>401745.99866666656</v>
      </c>
      <c r="BS30" s="137">
        <f t="shared" si="25"/>
        <v>267830.66577777773</v>
      </c>
      <c r="BT30" s="172">
        <v>211810.47555555557</v>
      </c>
      <c r="BU30" s="132">
        <f t="shared" si="26"/>
        <v>52952.618888888894</v>
      </c>
      <c r="BV30" s="132">
        <f t="shared" si="42"/>
        <v>1270862.8533333335</v>
      </c>
      <c r="BW30" s="132">
        <f t="shared" si="27"/>
        <v>317715.71333333338</v>
      </c>
      <c r="BX30" s="137">
        <f t="shared" si="28"/>
        <v>211810.47555555557</v>
      </c>
      <c r="BY30" s="172">
        <v>222471.25333333333</v>
      </c>
      <c r="BZ30" s="132">
        <f t="shared" si="29"/>
        <v>55617.813333333332</v>
      </c>
      <c r="CA30" s="132">
        <f t="shared" si="43"/>
        <v>1334827.52</v>
      </c>
      <c r="CB30" s="132">
        <f t="shared" si="30"/>
        <v>333706.88</v>
      </c>
      <c r="CC30" s="137">
        <f t="shared" si="31"/>
        <v>222471.25333333333</v>
      </c>
      <c r="CD30" s="172">
        <v>181208.37333333332</v>
      </c>
      <c r="CE30" s="132">
        <f t="shared" si="32"/>
        <v>45302.093333333331</v>
      </c>
      <c r="CF30" s="132">
        <f t="shared" si="44"/>
        <v>1087250.24</v>
      </c>
      <c r="CG30" s="132">
        <f t="shared" si="33"/>
        <v>271812.56</v>
      </c>
      <c r="CH30" s="137">
        <f t="shared" si="34"/>
        <v>181208.37333333332</v>
      </c>
      <c r="CI30" s="211">
        <f t="shared" si="35"/>
        <v>148697.44711111111</v>
      </c>
      <c r="CJ30" s="132">
        <f t="shared" si="36"/>
        <v>37174.361777777776</v>
      </c>
      <c r="CK30" s="132">
        <f t="shared" si="45"/>
        <v>892184.68266666657</v>
      </c>
      <c r="CL30" s="132">
        <f t="shared" si="37"/>
        <v>223046.17066666664</v>
      </c>
      <c r="CM30" s="137">
        <f t="shared" si="38"/>
        <v>148697.44711111111</v>
      </c>
      <c r="CN30" s="172"/>
      <c r="CO30" s="132"/>
      <c r="CP30" s="132"/>
      <c r="CQ30" s="132"/>
      <c r="CR30" s="137"/>
      <c r="CS30" s="132"/>
    </row>
    <row r="31" spans="1:100" ht="13" x14ac:dyDescent="0.3">
      <c r="A31" s="5" t="s">
        <v>785</v>
      </c>
      <c r="B31" s="3"/>
      <c r="C31" s="3" t="s">
        <v>389</v>
      </c>
      <c r="D31" s="2" t="s">
        <v>36</v>
      </c>
      <c r="E31" s="5">
        <f t="shared" si="14"/>
        <v>88933</v>
      </c>
      <c r="F31" s="177">
        <v>698</v>
      </c>
      <c r="G31" s="17">
        <f t="shared" si="15"/>
        <v>721</v>
      </c>
      <c r="H31" s="201">
        <v>7.6938098027728961</v>
      </c>
      <c r="I31" s="189">
        <v>106</v>
      </c>
      <c r="J31"/>
      <c r="K31" s="183">
        <v>17559</v>
      </c>
      <c r="L31" s="183">
        <v>18590</v>
      </c>
      <c r="M31" s="183">
        <v>23758</v>
      </c>
      <c r="N31" s="183">
        <v>16069</v>
      </c>
      <c r="O31" s="183">
        <v>7907</v>
      </c>
      <c r="P31" s="183">
        <v>3432</v>
      </c>
      <c r="Q31" s="183">
        <v>1493</v>
      </c>
      <c r="R31" s="183">
        <v>125</v>
      </c>
      <c r="S31" s="183">
        <v>88933</v>
      </c>
      <c r="T31" s="5"/>
      <c r="U31" s="9">
        <f t="shared" si="16"/>
        <v>0.19744077001787863</v>
      </c>
      <c r="V31" s="9">
        <f t="shared" si="0"/>
        <v>0.20903376699312967</v>
      </c>
      <c r="W31" s="9">
        <f t="shared" si="1"/>
        <v>0.26714492932882056</v>
      </c>
      <c r="X31" s="9">
        <f t="shared" si="2"/>
        <v>0.18068658428254977</v>
      </c>
      <c r="Y31" s="9">
        <f t="shared" si="3"/>
        <v>8.8909628596808829E-2</v>
      </c>
      <c r="Z31" s="9">
        <f t="shared" si="4"/>
        <v>3.8590849291039321E-2</v>
      </c>
      <c r="AA31" s="9">
        <f t="shared" si="5"/>
        <v>1.6787918995198634E-2</v>
      </c>
      <c r="AB31" s="9">
        <f t="shared" si="6"/>
        <v>1.4055524945745673E-3</v>
      </c>
      <c r="AC31" s="9"/>
      <c r="AD31" s="183">
        <v>233</v>
      </c>
      <c r="AE31" s="183">
        <v>131</v>
      </c>
      <c r="AF31" s="183">
        <v>82</v>
      </c>
      <c r="AG31" s="183">
        <v>127</v>
      </c>
      <c r="AH31" s="183">
        <v>40</v>
      </c>
      <c r="AI31" s="183">
        <v>16</v>
      </c>
      <c r="AJ31" s="183">
        <v>6</v>
      </c>
      <c r="AK31" s="183">
        <v>1</v>
      </c>
      <c r="AL31" s="183">
        <v>636</v>
      </c>
      <c r="AM31" s="5"/>
      <c r="AN31" s="180">
        <v>-6</v>
      </c>
      <c r="AO31" s="180">
        <v>-43</v>
      </c>
      <c r="AP31" s="180">
        <v>-35</v>
      </c>
      <c r="AQ31" s="180">
        <v>24</v>
      </c>
      <c r="AR31" s="180">
        <v>-20</v>
      </c>
      <c r="AS31" s="180">
        <v>-3</v>
      </c>
      <c r="AT31" s="180">
        <v>-2</v>
      </c>
      <c r="AU31" s="180">
        <v>0</v>
      </c>
      <c r="AV31" s="180">
        <v>-85</v>
      </c>
      <c r="AW31">
        <f t="shared" si="39"/>
        <v>6</v>
      </c>
      <c r="AX31">
        <f t="shared" si="7"/>
        <v>43</v>
      </c>
      <c r="AY31">
        <f t="shared" si="8"/>
        <v>35</v>
      </c>
      <c r="AZ31">
        <f t="shared" si="9"/>
        <v>-24</v>
      </c>
      <c r="BA31">
        <f t="shared" si="10"/>
        <v>20</v>
      </c>
      <c r="BB31">
        <f t="shared" si="11"/>
        <v>3</v>
      </c>
      <c r="BC31">
        <f t="shared" si="12"/>
        <v>2</v>
      </c>
      <c r="BD31">
        <f t="shared" si="17"/>
        <v>0</v>
      </c>
      <c r="BE31">
        <f t="shared" si="18"/>
        <v>85</v>
      </c>
      <c r="BH31" s="175">
        <v>671476.08666666667</v>
      </c>
      <c r="BI31" s="106" t="str">
        <f t="shared" si="19"/>
        <v>0</v>
      </c>
      <c r="BJ31" s="107">
        <f t="shared" si="20"/>
        <v>4028856.52</v>
      </c>
      <c r="BK31" s="26">
        <f t="shared" si="21"/>
        <v>0</v>
      </c>
      <c r="BL31" s="24" t="str">
        <f t="shared" si="22"/>
        <v>100%</v>
      </c>
      <c r="BM31" s="25" t="str">
        <f t="shared" si="13"/>
        <v>0%</v>
      </c>
      <c r="BN31" s="137">
        <f t="shared" si="23"/>
        <v>671476.08666666667</v>
      </c>
      <c r="BO31" s="173">
        <v>1190196.01</v>
      </c>
      <c r="BP31" s="132" t="str">
        <f t="shared" si="24"/>
        <v>0</v>
      </c>
      <c r="BQ31" s="132">
        <f t="shared" si="40"/>
        <v>7141176.0600000005</v>
      </c>
      <c r="BR31" s="132">
        <f t="shared" si="41"/>
        <v>0</v>
      </c>
      <c r="BS31" s="137">
        <f t="shared" si="25"/>
        <v>1190196.01</v>
      </c>
      <c r="BT31" s="172">
        <v>785482.28444444458</v>
      </c>
      <c r="BU31" s="132" t="str">
        <f t="shared" si="26"/>
        <v>0</v>
      </c>
      <c r="BV31" s="132">
        <f t="shared" si="42"/>
        <v>4712893.706666667</v>
      </c>
      <c r="BW31" s="132">
        <f t="shared" si="27"/>
        <v>0</v>
      </c>
      <c r="BX31" s="137">
        <f t="shared" si="28"/>
        <v>785482.28444444458</v>
      </c>
      <c r="BY31" s="172">
        <v>915212.26666666672</v>
      </c>
      <c r="BZ31" s="132" t="str">
        <f t="shared" si="29"/>
        <v>0</v>
      </c>
      <c r="CA31" s="132">
        <f t="shared" si="43"/>
        <v>5491273.6000000006</v>
      </c>
      <c r="CB31" s="132">
        <f t="shared" si="30"/>
        <v>0</v>
      </c>
      <c r="CC31" s="137">
        <f t="shared" si="31"/>
        <v>915212.26666666672</v>
      </c>
      <c r="CD31" s="172">
        <v>551083.68888888892</v>
      </c>
      <c r="CE31" s="132" t="str">
        <f t="shared" si="32"/>
        <v>0</v>
      </c>
      <c r="CF31" s="132">
        <f t="shared" si="44"/>
        <v>3306502.1333333338</v>
      </c>
      <c r="CG31" s="132">
        <f t="shared" si="33"/>
        <v>0</v>
      </c>
      <c r="CH31" s="137">
        <f t="shared" si="34"/>
        <v>551083.68888888892</v>
      </c>
      <c r="CI31" s="211">
        <f t="shared" si="35"/>
        <v>953622.75555555557</v>
      </c>
      <c r="CJ31" s="132" t="str">
        <f t="shared" si="36"/>
        <v>0</v>
      </c>
      <c r="CK31" s="132">
        <f t="shared" si="45"/>
        <v>5721736.5333333332</v>
      </c>
      <c r="CL31" s="132">
        <f t="shared" si="37"/>
        <v>0</v>
      </c>
      <c r="CM31" s="137">
        <f t="shared" si="38"/>
        <v>953622.75555555557</v>
      </c>
      <c r="CN31" s="172"/>
      <c r="CO31" s="132"/>
      <c r="CP31" s="132"/>
      <c r="CQ31" s="132"/>
      <c r="CR31" s="137"/>
      <c r="CS31" s="132"/>
    </row>
    <row r="32" spans="1:100" ht="13" x14ac:dyDescent="0.3">
      <c r="A32" s="5" t="s">
        <v>717</v>
      </c>
      <c r="B32" s="3"/>
      <c r="C32" s="3" t="s">
        <v>375</v>
      </c>
      <c r="D32" s="2" t="s">
        <v>37</v>
      </c>
      <c r="E32" s="5">
        <f t="shared" si="14"/>
        <v>48287</v>
      </c>
      <c r="F32" s="177">
        <v>300</v>
      </c>
      <c r="G32" s="17">
        <f t="shared" si="15"/>
        <v>365</v>
      </c>
      <c r="H32" s="201">
        <v>6.4531422852025493</v>
      </c>
      <c r="I32" s="189">
        <v>125</v>
      </c>
      <c r="J32"/>
      <c r="K32" s="183">
        <v>1676</v>
      </c>
      <c r="L32" s="183">
        <v>4340</v>
      </c>
      <c r="M32" s="183">
        <v>17744</v>
      </c>
      <c r="N32" s="183">
        <v>9274</v>
      </c>
      <c r="O32" s="183">
        <v>7872</v>
      </c>
      <c r="P32" s="183">
        <v>4854</v>
      </c>
      <c r="Q32" s="183">
        <v>2262</v>
      </c>
      <c r="R32" s="183">
        <v>265</v>
      </c>
      <c r="S32" s="183">
        <v>48287</v>
      </c>
      <c r="T32" s="5"/>
      <c r="U32" s="9">
        <f t="shared" si="16"/>
        <v>3.470913496386191E-2</v>
      </c>
      <c r="V32" s="9">
        <f t="shared" si="0"/>
        <v>8.9879263569904944E-2</v>
      </c>
      <c r="W32" s="9">
        <f t="shared" si="1"/>
        <v>0.36746950524986022</v>
      </c>
      <c r="X32" s="9">
        <f t="shared" si="2"/>
        <v>0.19205997473440056</v>
      </c>
      <c r="Y32" s="9">
        <f t="shared" si="3"/>
        <v>0.16302524488992898</v>
      </c>
      <c r="Z32" s="9">
        <f t="shared" si="4"/>
        <v>0.10052395054569553</v>
      </c>
      <c r="AA32" s="9">
        <f t="shared" si="5"/>
        <v>4.6844906496572573E-2</v>
      </c>
      <c r="AB32" s="9">
        <f t="shared" si="6"/>
        <v>5.4880195497753019E-3</v>
      </c>
      <c r="AC32" s="9"/>
      <c r="AD32" s="183">
        <v>-27</v>
      </c>
      <c r="AE32" s="183">
        <v>13</v>
      </c>
      <c r="AF32" s="183">
        <v>130</v>
      </c>
      <c r="AG32" s="183">
        <v>123</v>
      </c>
      <c r="AH32" s="183">
        <v>44</v>
      </c>
      <c r="AI32" s="183">
        <v>77</v>
      </c>
      <c r="AJ32" s="183">
        <v>39</v>
      </c>
      <c r="AK32" s="183">
        <v>2</v>
      </c>
      <c r="AL32" s="183">
        <v>401</v>
      </c>
      <c r="AM32" s="5"/>
      <c r="AN32" s="180">
        <v>-17</v>
      </c>
      <c r="AO32" s="180">
        <v>7</v>
      </c>
      <c r="AP32" s="180">
        <v>15</v>
      </c>
      <c r="AQ32" s="180">
        <v>7</v>
      </c>
      <c r="AR32" s="180">
        <v>7</v>
      </c>
      <c r="AS32" s="180">
        <v>10</v>
      </c>
      <c r="AT32" s="180">
        <v>3</v>
      </c>
      <c r="AU32" s="180">
        <v>4</v>
      </c>
      <c r="AV32" s="180">
        <v>36</v>
      </c>
      <c r="AW32">
        <f t="shared" si="39"/>
        <v>17</v>
      </c>
      <c r="AX32">
        <f t="shared" si="7"/>
        <v>-7</v>
      </c>
      <c r="AY32">
        <f t="shared" si="8"/>
        <v>-15</v>
      </c>
      <c r="AZ32">
        <f t="shared" si="9"/>
        <v>-7</v>
      </c>
      <c r="BA32">
        <f t="shared" si="10"/>
        <v>-7</v>
      </c>
      <c r="BB32">
        <f t="shared" si="11"/>
        <v>-10</v>
      </c>
      <c r="BC32">
        <f t="shared" si="12"/>
        <v>-3</v>
      </c>
      <c r="BD32">
        <f t="shared" si="17"/>
        <v>-4</v>
      </c>
      <c r="BE32">
        <f t="shared" si="18"/>
        <v>-36</v>
      </c>
      <c r="BH32" s="175">
        <v>646849.43333333335</v>
      </c>
      <c r="BI32" s="106" t="str">
        <f t="shared" si="19"/>
        <v>0</v>
      </c>
      <c r="BJ32" s="107">
        <f t="shared" si="20"/>
        <v>3881096.6</v>
      </c>
      <c r="BK32" s="26">
        <f t="shared" si="21"/>
        <v>0</v>
      </c>
      <c r="BL32" s="24" t="str">
        <f t="shared" si="22"/>
        <v>100%</v>
      </c>
      <c r="BM32" s="25" t="str">
        <f t="shared" si="13"/>
        <v>0%</v>
      </c>
      <c r="BN32" s="137">
        <f t="shared" si="23"/>
        <v>646849.43333333335</v>
      </c>
      <c r="BO32" s="173">
        <v>787555.94222222222</v>
      </c>
      <c r="BP32" s="132" t="str">
        <f t="shared" si="24"/>
        <v>0</v>
      </c>
      <c r="BQ32" s="132">
        <f t="shared" si="40"/>
        <v>4725335.6533333333</v>
      </c>
      <c r="BR32" s="132">
        <f t="shared" si="41"/>
        <v>0</v>
      </c>
      <c r="BS32" s="137">
        <f t="shared" si="25"/>
        <v>787555.94222222222</v>
      </c>
      <c r="BT32" s="172">
        <v>524718.50222222228</v>
      </c>
      <c r="BU32" s="132" t="str">
        <f t="shared" si="26"/>
        <v>0</v>
      </c>
      <c r="BV32" s="132">
        <f t="shared" si="42"/>
        <v>3148311.0133333337</v>
      </c>
      <c r="BW32" s="132">
        <f t="shared" si="27"/>
        <v>0</v>
      </c>
      <c r="BX32" s="137">
        <f t="shared" si="28"/>
        <v>524718.50222222228</v>
      </c>
      <c r="BY32" s="172">
        <v>648505.06666666665</v>
      </c>
      <c r="BZ32" s="132" t="str">
        <f t="shared" si="29"/>
        <v>0</v>
      </c>
      <c r="CA32" s="132">
        <f t="shared" si="43"/>
        <v>3891030.4</v>
      </c>
      <c r="CB32" s="132">
        <f t="shared" si="30"/>
        <v>0</v>
      </c>
      <c r="CC32" s="137">
        <f t="shared" si="31"/>
        <v>648505.06666666665</v>
      </c>
      <c r="CD32" s="172">
        <v>632763.13111111114</v>
      </c>
      <c r="CE32" s="132" t="str">
        <f t="shared" si="32"/>
        <v>0</v>
      </c>
      <c r="CF32" s="132">
        <f t="shared" si="44"/>
        <v>3796578.7866666671</v>
      </c>
      <c r="CG32" s="132">
        <f t="shared" si="33"/>
        <v>0</v>
      </c>
      <c r="CH32" s="137">
        <f t="shared" si="34"/>
        <v>632763.13111111114</v>
      </c>
      <c r="CI32" s="211">
        <f t="shared" si="35"/>
        <v>658281.80444444437</v>
      </c>
      <c r="CJ32" s="132" t="str">
        <f t="shared" si="36"/>
        <v>0</v>
      </c>
      <c r="CK32" s="132">
        <f t="shared" si="45"/>
        <v>3949690.8266666662</v>
      </c>
      <c r="CL32" s="132">
        <f t="shared" si="37"/>
        <v>0</v>
      </c>
      <c r="CM32" s="137">
        <f t="shared" si="38"/>
        <v>658281.80444444437</v>
      </c>
      <c r="CN32" s="172"/>
      <c r="CO32" s="132"/>
      <c r="CP32" s="132"/>
      <c r="CQ32" s="132"/>
      <c r="CR32" s="137"/>
      <c r="CS32" s="132"/>
    </row>
    <row r="33" spans="1:97" ht="13" x14ac:dyDescent="0.3">
      <c r="A33" s="5" t="s">
        <v>566</v>
      </c>
      <c r="B33" s="3"/>
      <c r="C33" s="3" t="s">
        <v>386</v>
      </c>
      <c r="D33" s="2" t="s">
        <v>38</v>
      </c>
      <c r="E33" s="5">
        <f t="shared" si="14"/>
        <v>213276</v>
      </c>
      <c r="F33" s="177">
        <v>4154</v>
      </c>
      <c r="G33" s="17">
        <f t="shared" si="15"/>
        <v>1330</v>
      </c>
      <c r="H33" s="201">
        <v>5.1279859835049786</v>
      </c>
      <c r="I33" s="189">
        <v>351</v>
      </c>
      <c r="J33"/>
      <c r="K33" s="183">
        <v>90605</v>
      </c>
      <c r="L33" s="183">
        <v>44921</v>
      </c>
      <c r="M33" s="183">
        <v>38951</v>
      </c>
      <c r="N33" s="183">
        <v>17325</v>
      </c>
      <c r="O33" s="183">
        <v>11967</v>
      </c>
      <c r="P33" s="183">
        <v>5652</v>
      </c>
      <c r="Q33" s="183">
        <v>3552</v>
      </c>
      <c r="R33" s="183">
        <v>303</v>
      </c>
      <c r="S33" s="183">
        <v>213276</v>
      </c>
      <c r="T33" s="5"/>
      <c r="U33" s="9">
        <f t="shared" si="16"/>
        <v>0.42482510924811046</v>
      </c>
      <c r="V33" s="9">
        <f t="shared" si="0"/>
        <v>0.21062379264427314</v>
      </c>
      <c r="W33" s="9">
        <f t="shared" si="1"/>
        <v>0.18263189482173334</v>
      </c>
      <c r="X33" s="9">
        <f t="shared" si="2"/>
        <v>8.1232768806616784E-2</v>
      </c>
      <c r="Y33" s="9">
        <f t="shared" si="3"/>
        <v>5.6110392167895123E-2</v>
      </c>
      <c r="Z33" s="9">
        <f t="shared" si="4"/>
        <v>2.6500872109379396E-2</v>
      </c>
      <c r="AA33" s="9">
        <f t="shared" si="5"/>
        <v>1.6654475890395544E-2</v>
      </c>
      <c r="AB33" s="9">
        <f t="shared" si="6"/>
        <v>1.4206943115962416E-3</v>
      </c>
      <c r="AC33" s="9"/>
      <c r="AD33" s="183">
        <v>570</v>
      </c>
      <c r="AE33" s="183">
        <v>390</v>
      </c>
      <c r="AF33" s="183">
        <v>145</v>
      </c>
      <c r="AG33" s="183">
        <v>165</v>
      </c>
      <c r="AH33" s="183">
        <v>185</v>
      </c>
      <c r="AI33" s="183">
        <v>44</v>
      </c>
      <c r="AJ33" s="183">
        <v>40</v>
      </c>
      <c r="AK33" s="183">
        <v>3</v>
      </c>
      <c r="AL33" s="183">
        <v>1542</v>
      </c>
      <c r="AM33" s="5"/>
      <c r="AN33" s="180">
        <v>189</v>
      </c>
      <c r="AO33" s="180">
        <v>36</v>
      </c>
      <c r="AP33" s="180">
        <v>11</v>
      </c>
      <c r="AQ33" s="180">
        <v>-12</v>
      </c>
      <c r="AR33" s="180">
        <v>2</v>
      </c>
      <c r="AS33" s="180">
        <v>1</v>
      </c>
      <c r="AT33" s="180">
        <v>-15</v>
      </c>
      <c r="AU33" s="180">
        <v>0</v>
      </c>
      <c r="AV33" s="180">
        <v>212</v>
      </c>
      <c r="AW33">
        <f t="shared" si="39"/>
        <v>-189</v>
      </c>
      <c r="AX33">
        <f t="shared" si="7"/>
        <v>-36</v>
      </c>
      <c r="AY33">
        <f t="shared" si="8"/>
        <v>-11</v>
      </c>
      <c r="AZ33">
        <f t="shared" si="9"/>
        <v>12</v>
      </c>
      <c r="BA33">
        <f t="shared" si="10"/>
        <v>-2</v>
      </c>
      <c r="BB33">
        <f t="shared" si="11"/>
        <v>-1</v>
      </c>
      <c r="BC33">
        <f t="shared" si="12"/>
        <v>15</v>
      </c>
      <c r="BD33">
        <f t="shared" si="17"/>
        <v>0</v>
      </c>
      <c r="BE33">
        <f t="shared" si="18"/>
        <v>-212</v>
      </c>
      <c r="BH33" s="175">
        <v>2760423.96</v>
      </c>
      <c r="BI33" s="106" t="str">
        <f t="shared" si="19"/>
        <v>0</v>
      </c>
      <c r="BJ33" s="107">
        <f t="shared" si="20"/>
        <v>16562543.76</v>
      </c>
      <c r="BK33" s="26">
        <f t="shared" si="21"/>
        <v>0</v>
      </c>
      <c r="BL33" s="24" t="str">
        <f t="shared" si="22"/>
        <v>100%</v>
      </c>
      <c r="BM33" s="25" t="str">
        <f t="shared" si="13"/>
        <v>0%</v>
      </c>
      <c r="BN33" s="137">
        <f t="shared" si="23"/>
        <v>2760423.96</v>
      </c>
      <c r="BO33" s="173">
        <v>1149628.5177777777</v>
      </c>
      <c r="BP33" s="132" t="str">
        <f t="shared" si="24"/>
        <v>0</v>
      </c>
      <c r="BQ33" s="132">
        <f t="shared" si="40"/>
        <v>6897771.1066666665</v>
      </c>
      <c r="BR33" s="132">
        <f t="shared" si="41"/>
        <v>0</v>
      </c>
      <c r="BS33" s="137">
        <f t="shared" si="25"/>
        <v>1149628.5177777777</v>
      </c>
      <c r="BT33" s="172">
        <v>1756490.0544444448</v>
      </c>
      <c r="BU33" s="132" t="str">
        <f t="shared" si="26"/>
        <v>0</v>
      </c>
      <c r="BV33" s="132">
        <f t="shared" si="42"/>
        <v>10538940.326666668</v>
      </c>
      <c r="BW33" s="132">
        <f t="shared" si="27"/>
        <v>0</v>
      </c>
      <c r="BX33" s="137">
        <f t="shared" si="28"/>
        <v>1756490.0544444448</v>
      </c>
      <c r="BY33" s="172">
        <v>1863090.6666666663</v>
      </c>
      <c r="BZ33" s="132" t="str">
        <f t="shared" si="29"/>
        <v>0</v>
      </c>
      <c r="CA33" s="132">
        <f t="shared" si="43"/>
        <v>11178543.999999998</v>
      </c>
      <c r="CB33" s="132">
        <f t="shared" si="30"/>
        <v>0</v>
      </c>
      <c r="CC33" s="137">
        <f t="shared" si="31"/>
        <v>1863090.6666666663</v>
      </c>
      <c r="CD33" s="172">
        <v>1708231.3666666667</v>
      </c>
      <c r="CE33" s="132" t="str">
        <f t="shared" si="32"/>
        <v>0</v>
      </c>
      <c r="CF33" s="132">
        <f t="shared" si="44"/>
        <v>10249388.199999999</v>
      </c>
      <c r="CG33" s="132">
        <f t="shared" si="33"/>
        <v>0</v>
      </c>
      <c r="CH33" s="137">
        <f t="shared" si="34"/>
        <v>1708231.3666666667</v>
      </c>
      <c r="CI33" s="211">
        <f t="shared" si="35"/>
        <v>1916333.3777777776</v>
      </c>
      <c r="CJ33" s="132" t="str">
        <f t="shared" si="36"/>
        <v>0</v>
      </c>
      <c r="CK33" s="132">
        <f t="shared" si="45"/>
        <v>11498000.266666666</v>
      </c>
      <c r="CL33" s="132">
        <f t="shared" si="37"/>
        <v>0</v>
      </c>
      <c r="CM33" s="137">
        <f t="shared" si="38"/>
        <v>1916333.3777777776</v>
      </c>
      <c r="CN33" s="172"/>
      <c r="CO33" s="132"/>
      <c r="CP33" s="132"/>
      <c r="CQ33" s="132"/>
      <c r="CR33" s="137"/>
      <c r="CS33" s="132"/>
    </row>
    <row r="34" spans="1:97" ht="13" x14ac:dyDescent="0.3">
      <c r="A34" s="5" t="s">
        <v>653</v>
      </c>
      <c r="B34" s="3" t="s">
        <v>387</v>
      </c>
      <c r="C34" s="3" t="s">
        <v>384</v>
      </c>
      <c r="D34" s="2" t="s">
        <v>39</v>
      </c>
      <c r="E34" s="5">
        <f t="shared" si="14"/>
        <v>63423</v>
      </c>
      <c r="F34" s="177">
        <v>603</v>
      </c>
      <c r="G34" s="17">
        <f t="shared" si="15"/>
        <v>575</v>
      </c>
      <c r="H34" s="201">
        <v>7.3577818224063822</v>
      </c>
      <c r="I34" s="189">
        <v>174</v>
      </c>
      <c r="J34"/>
      <c r="K34" s="183">
        <v>5891</v>
      </c>
      <c r="L34" s="183">
        <v>16439</v>
      </c>
      <c r="M34" s="183">
        <v>18553</v>
      </c>
      <c r="N34" s="183">
        <v>9163</v>
      </c>
      <c r="O34" s="183">
        <v>6927</v>
      </c>
      <c r="P34" s="183">
        <v>4046</v>
      </c>
      <c r="Q34" s="183">
        <v>2194</v>
      </c>
      <c r="R34" s="183">
        <v>210</v>
      </c>
      <c r="S34" s="183">
        <v>63423</v>
      </c>
      <c r="T34" s="5"/>
      <c r="U34" s="9">
        <f t="shared" si="16"/>
        <v>9.2884284880879173E-2</v>
      </c>
      <c r="V34" s="9">
        <f t="shared" si="0"/>
        <v>0.25919619065638649</v>
      </c>
      <c r="W34" s="9">
        <f t="shared" si="1"/>
        <v>0.29252794727464798</v>
      </c>
      <c r="X34" s="9">
        <f t="shared" si="2"/>
        <v>0.14447440203080902</v>
      </c>
      <c r="Y34" s="9">
        <f t="shared" si="3"/>
        <v>0.10921905302492786</v>
      </c>
      <c r="Z34" s="9">
        <f t="shared" si="4"/>
        <v>6.379389180581177E-2</v>
      </c>
      <c r="AA34" s="9">
        <f t="shared" si="5"/>
        <v>3.4593128675717011E-2</v>
      </c>
      <c r="AB34" s="9">
        <f t="shared" si="6"/>
        <v>3.3111016508206802E-3</v>
      </c>
      <c r="AC34" s="9"/>
      <c r="AD34" s="183">
        <v>135</v>
      </c>
      <c r="AE34" s="183">
        <v>100</v>
      </c>
      <c r="AF34" s="183">
        <v>121</v>
      </c>
      <c r="AG34" s="183">
        <v>129</v>
      </c>
      <c r="AH34" s="183">
        <v>37</v>
      </c>
      <c r="AI34" s="183">
        <v>37</v>
      </c>
      <c r="AJ34" s="183">
        <v>18</v>
      </c>
      <c r="AK34" s="183">
        <v>0</v>
      </c>
      <c r="AL34" s="183">
        <v>577</v>
      </c>
      <c r="AM34" s="5"/>
      <c r="AN34" s="180">
        <v>23</v>
      </c>
      <c r="AO34" s="180">
        <v>-7</v>
      </c>
      <c r="AP34" s="180">
        <v>-14</v>
      </c>
      <c r="AQ34" s="180">
        <v>-2</v>
      </c>
      <c r="AR34" s="180">
        <v>-8</v>
      </c>
      <c r="AS34" s="180">
        <v>6</v>
      </c>
      <c r="AT34" s="180">
        <v>5</v>
      </c>
      <c r="AU34" s="180">
        <v>-1</v>
      </c>
      <c r="AV34" s="180">
        <v>2</v>
      </c>
      <c r="AW34">
        <f t="shared" si="39"/>
        <v>-23</v>
      </c>
      <c r="AX34">
        <f t="shared" si="7"/>
        <v>7</v>
      </c>
      <c r="AY34">
        <f t="shared" si="8"/>
        <v>14</v>
      </c>
      <c r="AZ34">
        <f t="shared" si="9"/>
        <v>2</v>
      </c>
      <c r="BA34">
        <f t="shared" si="10"/>
        <v>8</v>
      </c>
      <c r="BB34">
        <f t="shared" si="11"/>
        <v>-6</v>
      </c>
      <c r="BC34">
        <f t="shared" si="12"/>
        <v>-5</v>
      </c>
      <c r="BD34">
        <f t="shared" si="17"/>
        <v>1</v>
      </c>
      <c r="BE34">
        <f t="shared" si="18"/>
        <v>-2</v>
      </c>
      <c r="BH34" s="175">
        <v>509036.12266666669</v>
      </c>
      <c r="BI34" s="106">
        <f t="shared" si="19"/>
        <v>127259.03066666667</v>
      </c>
      <c r="BJ34" s="107">
        <f t="shared" si="20"/>
        <v>3054216.736</v>
      </c>
      <c r="BK34" s="26">
        <f t="shared" si="21"/>
        <v>763554.18400000001</v>
      </c>
      <c r="BL34" s="24">
        <f t="shared" si="22"/>
        <v>0.8</v>
      </c>
      <c r="BM34" s="25">
        <f t="shared" si="13"/>
        <v>0.2</v>
      </c>
      <c r="BN34" s="137">
        <f t="shared" si="23"/>
        <v>509036.12266666669</v>
      </c>
      <c r="BO34" s="173">
        <v>472599.29777777777</v>
      </c>
      <c r="BP34" s="132">
        <f t="shared" si="24"/>
        <v>118149.82444444444</v>
      </c>
      <c r="BQ34" s="132">
        <f t="shared" si="40"/>
        <v>2835595.7866666666</v>
      </c>
      <c r="BR34" s="132">
        <f t="shared" si="41"/>
        <v>708898.94666666666</v>
      </c>
      <c r="BS34" s="137">
        <f t="shared" si="25"/>
        <v>472599.29777777777</v>
      </c>
      <c r="BT34" s="172">
        <v>605957.69777777779</v>
      </c>
      <c r="BU34" s="132">
        <f t="shared" si="26"/>
        <v>151489.42444444445</v>
      </c>
      <c r="BV34" s="132">
        <f t="shared" si="42"/>
        <v>3635746.1866666665</v>
      </c>
      <c r="BW34" s="132">
        <f t="shared" si="27"/>
        <v>908936.54666666663</v>
      </c>
      <c r="BX34" s="137">
        <f t="shared" si="28"/>
        <v>605957.69777777779</v>
      </c>
      <c r="BY34" s="172">
        <v>266869.01333333337</v>
      </c>
      <c r="BZ34" s="132">
        <f t="shared" si="29"/>
        <v>66717.253333333341</v>
      </c>
      <c r="CA34" s="132">
        <f t="shared" si="43"/>
        <v>1601214.08</v>
      </c>
      <c r="CB34" s="132">
        <f t="shared" si="30"/>
        <v>400303.52</v>
      </c>
      <c r="CC34" s="137">
        <f t="shared" si="31"/>
        <v>266869.01333333337</v>
      </c>
      <c r="CD34" s="172">
        <v>247144.93688888891</v>
      </c>
      <c r="CE34" s="132">
        <f t="shared" si="32"/>
        <v>61786.234222222229</v>
      </c>
      <c r="CF34" s="132">
        <f t="shared" si="44"/>
        <v>1482869.6213333334</v>
      </c>
      <c r="CG34" s="132">
        <f t="shared" si="33"/>
        <v>370717.40533333336</v>
      </c>
      <c r="CH34" s="137">
        <f t="shared" si="34"/>
        <v>247144.93688888891</v>
      </c>
      <c r="CI34" s="211">
        <f t="shared" si="35"/>
        <v>680527.26933333324</v>
      </c>
      <c r="CJ34" s="132">
        <f t="shared" si="36"/>
        <v>170131.81733333331</v>
      </c>
      <c r="CK34" s="132">
        <f t="shared" si="45"/>
        <v>4083163.6159999995</v>
      </c>
      <c r="CL34" s="132">
        <f t="shared" si="37"/>
        <v>1020790.9039999999</v>
      </c>
      <c r="CM34" s="137">
        <f t="shared" si="38"/>
        <v>680527.26933333324</v>
      </c>
      <c r="CN34" s="172"/>
      <c r="CO34" s="132"/>
      <c r="CP34" s="132"/>
      <c r="CQ34" s="132"/>
      <c r="CR34" s="137"/>
      <c r="CS34" s="132"/>
    </row>
    <row r="35" spans="1:97" ht="13" x14ac:dyDescent="0.3">
      <c r="A35" s="5" t="s">
        <v>670</v>
      </c>
      <c r="B35" s="3" t="s">
        <v>393</v>
      </c>
      <c r="C35" s="3" t="s">
        <v>384</v>
      </c>
      <c r="D35" s="2" t="s">
        <v>40</v>
      </c>
      <c r="E35" s="5">
        <f t="shared" si="14"/>
        <v>59111</v>
      </c>
      <c r="F35" s="177">
        <v>441</v>
      </c>
      <c r="G35" s="17">
        <f t="shared" si="15"/>
        <v>564</v>
      </c>
      <c r="H35" s="201">
        <v>7.0567677763340653</v>
      </c>
      <c r="I35" s="189">
        <v>92</v>
      </c>
      <c r="J35"/>
      <c r="K35" s="183">
        <v>15333</v>
      </c>
      <c r="L35" s="183">
        <v>16712</v>
      </c>
      <c r="M35" s="183">
        <v>13345</v>
      </c>
      <c r="N35" s="183">
        <v>7330</v>
      </c>
      <c r="O35" s="183">
        <v>4103</v>
      </c>
      <c r="P35" s="183">
        <v>1512</v>
      </c>
      <c r="Q35" s="183">
        <v>720</v>
      </c>
      <c r="R35" s="183">
        <v>56</v>
      </c>
      <c r="S35" s="183">
        <v>59111</v>
      </c>
      <c r="T35" s="5"/>
      <c r="U35" s="9">
        <f t="shared" si="16"/>
        <v>0.25939334472433218</v>
      </c>
      <c r="V35" s="9">
        <f t="shared" si="0"/>
        <v>0.28272233594424051</v>
      </c>
      <c r="W35" s="9">
        <f t="shared" si="1"/>
        <v>0.22576170255959127</v>
      </c>
      <c r="X35" s="9">
        <f t="shared" si="2"/>
        <v>0.12400399248870768</v>
      </c>
      <c r="Y35" s="9">
        <f t="shared" si="3"/>
        <v>6.9411784608617688E-2</v>
      </c>
      <c r="Z35" s="9">
        <f t="shared" si="4"/>
        <v>2.5578995449239566E-2</v>
      </c>
      <c r="AA35" s="9">
        <f t="shared" si="5"/>
        <v>1.2180474023447413E-2</v>
      </c>
      <c r="AB35" s="9">
        <f t="shared" si="6"/>
        <v>9.4737020182368765E-4</v>
      </c>
      <c r="AC35" s="9"/>
      <c r="AD35" s="183">
        <v>89</v>
      </c>
      <c r="AE35" s="183">
        <v>119</v>
      </c>
      <c r="AF35" s="183">
        <v>92</v>
      </c>
      <c r="AG35" s="183">
        <v>116</v>
      </c>
      <c r="AH35" s="183">
        <v>90</v>
      </c>
      <c r="AI35" s="183">
        <v>15</v>
      </c>
      <c r="AJ35" s="183">
        <v>6</v>
      </c>
      <c r="AK35" s="183">
        <v>-2</v>
      </c>
      <c r="AL35" s="183">
        <v>525</v>
      </c>
      <c r="AM35" s="5"/>
      <c r="AN35" s="180">
        <v>-10</v>
      </c>
      <c r="AO35" s="180">
        <v>-10</v>
      </c>
      <c r="AP35" s="180">
        <v>-16</v>
      </c>
      <c r="AQ35" s="180">
        <v>-2</v>
      </c>
      <c r="AR35" s="180">
        <v>-1</v>
      </c>
      <c r="AS35" s="180">
        <v>1</v>
      </c>
      <c r="AT35" s="180">
        <v>-1</v>
      </c>
      <c r="AU35" s="180">
        <v>0</v>
      </c>
      <c r="AV35" s="180">
        <v>-39</v>
      </c>
      <c r="AW35">
        <f t="shared" si="39"/>
        <v>10</v>
      </c>
      <c r="AX35">
        <f t="shared" si="7"/>
        <v>10</v>
      </c>
      <c r="AY35">
        <f t="shared" si="8"/>
        <v>16</v>
      </c>
      <c r="AZ35">
        <f t="shared" si="9"/>
        <v>2</v>
      </c>
      <c r="BA35">
        <f t="shared" si="10"/>
        <v>1</v>
      </c>
      <c r="BB35">
        <f t="shared" si="11"/>
        <v>-1</v>
      </c>
      <c r="BC35">
        <f t="shared" si="12"/>
        <v>1</v>
      </c>
      <c r="BD35">
        <f t="shared" si="17"/>
        <v>0</v>
      </c>
      <c r="BE35">
        <f t="shared" si="18"/>
        <v>39</v>
      </c>
      <c r="BH35" s="175">
        <v>471168.64533333335</v>
      </c>
      <c r="BI35" s="106">
        <f t="shared" si="19"/>
        <v>117792.16133333334</v>
      </c>
      <c r="BJ35" s="107">
        <f t="shared" si="20"/>
        <v>2827011.872</v>
      </c>
      <c r="BK35" s="26">
        <f t="shared" si="21"/>
        <v>706752.96799999999</v>
      </c>
      <c r="BL35" s="24">
        <f t="shared" si="22"/>
        <v>0.8</v>
      </c>
      <c r="BM35" s="25">
        <f t="shared" si="13"/>
        <v>0.2</v>
      </c>
      <c r="BN35" s="137">
        <f t="shared" si="23"/>
        <v>471168.64533333335</v>
      </c>
      <c r="BO35" s="173">
        <v>401080.58933333331</v>
      </c>
      <c r="BP35" s="132">
        <f t="shared" si="24"/>
        <v>100270.14733333333</v>
      </c>
      <c r="BQ35" s="132">
        <f t="shared" si="40"/>
        <v>2406483.5359999998</v>
      </c>
      <c r="BR35" s="132">
        <f t="shared" si="41"/>
        <v>601620.88399999996</v>
      </c>
      <c r="BS35" s="137">
        <f t="shared" si="25"/>
        <v>401080.58933333331</v>
      </c>
      <c r="BT35" s="172">
        <v>235454.91111111117</v>
      </c>
      <c r="BU35" s="132">
        <f t="shared" si="26"/>
        <v>58863.727777777793</v>
      </c>
      <c r="BV35" s="132">
        <f t="shared" si="42"/>
        <v>1412729.466666667</v>
      </c>
      <c r="BW35" s="132">
        <f t="shared" si="27"/>
        <v>353182.36666666676</v>
      </c>
      <c r="BX35" s="137">
        <f t="shared" si="28"/>
        <v>235454.91111111117</v>
      </c>
      <c r="BY35" s="172">
        <v>554620.90666666662</v>
      </c>
      <c r="BZ35" s="132">
        <f t="shared" si="29"/>
        <v>138655.22666666665</v>
      </c>
      <c r="CA35" s="132">
        <f t="shared" si="43"/>
        <v>3327725.4399999995</v>
      </c>
      <c r="CB35" s="132">
        <f t="shared" si="30"/>
        <v>831931.35999999987</v>
      </c>
      <c r="CC35" s="137">
        <f t="shared" si="31"/>
        <v>554620.90666666662</v>
      </c>
      <c r="CD35" s="172">
        <v>700625.87199999997</v>
      </c>
      <c r="CE35" s="132">
        <f t="shared" si="32"/>
        <v>175156.46799999999</v>
      </c>
      <c r="CF35" s="132">
        <f t="shared" si="44"/>
        <v>4203755.2319999998</v>
      </c>
      <c r="CG35" s="132">
        <f t="shared" si="33"/>
        <v>1050938.808</v>
      </c>
      <c r="CH35" s="137">
        <f t="shared" si="34"/>
        <v>700625.87199999997</v>
      </c>
      <c r="CI35" s="211">
        <f t="shared" si="35"/>
        <v>642269.91111111129</v>
      </c>
      <c r="CJ35" s="132">
        <f t="shared" si="36"/>
        <v>160567.47777777782</v>
      </c>
      <c r="CK35" s="132">
        <f t="shared" si="45"/>
        <v>3853619.4666666677</v>
      </c>
      <c r="CL35" s="132">
        <f t="shared" si="37"/>
        <v>963404.86666666693</v>
      </c>
      <c r="CM35" s="137">
        <f t="shared" si="38"/>
        <v>642269.91111111129</v>
      </c>
      <c r="CN35" s="172"/>
      <c r="CO35" s="132"/>
      <c r="CP35" s="132"/>
      <c r="CQ35" s="132"/>
      <c r="CR35" s="137"/>
      <c r="CS35" s="132"/>
    </row>
    <row r="36" spans="1:97" ht="13" x14ac:dyDescent="0.3">
      <c r="A36" s="5" t="s">
        <v>701</v>
      </c>
      <c r="B36" s="3"/>
      <c r="C36" s="3" t="s">
        <v>385</v>
      </c>
      <c r="D36" s="2" t="s">
        <v>41</v>
      </c>
      <c r="E36" s="5">
        <f t="shared" si="14"/>
        <v>116527</v>
      </c>
      <c r="F36" s="177">
        <v>377</v>
      </c>
      <c r="G36" s="17">
        <f t="shared" si="15"/>
        <v>2558</v>
      </c>
      <c r="H36" s="201">
        <v>11.775577333921124</v>
      </c>
      <c r="I36" s="189">
        <v>1324</v>
      </c>
      <c r="J36"/>
      <c r="K36" s="183">
        <v>4135</v>
      </c>
      <c r="L36" s="183">
        <v>12680</v>
      </c>
      <c r="M36" s="183">
        <v>34883</v>
      </c>
      <c r="N36" s="183">
        <v>33147</v>
      </c>
      <c r="O36" s="183">
        <v>21840</v>
      </c>
      <c r="P36" s="183">
        <v>6250</v>
      </c>
      <c r="Q36" s="183">
        <v>3342</v>
      </c>
      <c r="R36" s="183">
        <v>250</v>
      </c>
      <c r="S36" s="183">
        <v>116527</v>
      </c>
      <c r="T36" s="5"/>
      <c r="U36" s="9">
        <f t="shared" si="16"/>
        <v>3.5485338161971046E-2</v>
      </c>
      <c r="V36" s="9">
        <f t="shared" si="0"/>
        <v>0.10881598256198134</v>
      </c>
      <c r="W36" s="9">
        <f t="shared" si="1"/>
        <v>0.29935551417268103</v>
      </c>
      <c r="X36" s="9">
        <f t="shared" si="2"/>
        <v>0.28445767933611954</v>
      </c>
      <c r="Y36" s="9">
        <f t="shared" si="3"/>
        <v>0.18742437375028964</v>
      </c>
      <c r="Z36" s="9">
        <f t="shared" si="4"/>
        <v>5.3635638092459262E-2</v>
      </c>
      <c r="AA36" s="9">
        <f t="shared" si="5"/>
        <v>2.8680048400799813E-2</v>
      </c>
      <c r="AB36" s="9">
        <f t="shared" si="6"/>
        <v>2.1454255236983705E-3</v>
      </c>
      <c r="AC36" s="9"/>
      <c r="AD36" s="183">
        <v>331</v>
      </c>
      <c r="AE36" s="183">
        <v>204</v>
      </c>
      <c r="AF36" s="183">
        <v>677</v>
      </c>
      <c r="AG36" s="183">
        <v>1018</v>
      </c>
      <c r="AH36" s="183">
        <v>111</v>
      </c>
      <c r="AI36" s="183">
        <v>36</v>
      </c>
      <c r="AJ36" s="183">
        <v>17</v>
      </c>
      <c r="AK36" s="183">
        <v>1</v>
      </c>
      <c r="AL36" s="183">
        <v>2395</v>
      </c>
      <c r="AM36" s="5"/>
      <c r="AN36" s="180">
        <v>-6</v>
      </c>
      <c r="AO36" s="180">
        <v>0</v>
      </c>
      <c r="AP36" s="180">
        <v>-19</v>
      </c>
      <c r="AQ36" s="180">
        <v>-32</v>
      </c>
      <c r="AR36" s="180">
        <v>-35</v>
      </c>
      <c r="AS36" s="180">
        <v>-36</v>
      </c>
      <c r="AT36" s="180">
        <v>-33</v>
      </c>
      <c r="AU36" s="180">
        <v>-2</v>
      </c>
      <c r="AV36" s="180">
        <v>-163</v>
      </c>
      <c r="AW36">
        <f t="shared" si="39"/>
        <v>6</v>
      </c>
      <c r="AX36">
        <f t="shared" si="7"/>
        <v>0</v>
      </c>
      <c r="AY36">
        <f t="shared" si="8"/>
        <v>19</v>
      </c>
      <c r="AZ36">
        <f t="shared" si="9"/>
        <v>32</v>
      </c>
      <c r="BA36">
        <f t="shared" si="10"/>
        <v>35</v>
      </c>
      <c r="BB36">
        <f t="shared" si="11"/>
        <v>36</v>
      </c>
      <c r="BC36">
        <f t="shared" si="12"/>
        <v>33</v>
      </c>
      <c r="BD36">
        <f t="shared" si="17"/>
        <v>2</v>
      </c>
      <c r="BE36">
        <f t="shared" si="18"/>
        <v>163</v>
      </c>
      <c r="BH36" s="175">
        <v>1065342.6266666667</v>
      </c>
      <c r="BI36" s="106" t="str">
        <f t="shared" si="19"/>
        <v>0</v>
      </c>
      <c r="BJ36" s="107">
        <f t="shared" si="20"/>
        <v>6392055.7599999998</v>
      </c>
      <c r="BK36" s="26">
        <f t="shared" si="21"/>
        <v>0</v>
      </c>
      <c r="BL36" s="24" t="str">
        <f t="shared" si="22"/>
        <v>100%</v>
      </c>
      <c r="BM36" s="25" t="str">
        <f t="shared" si="13"/>
        <v>0%</v>
      </c>
      <c r="BN36" s="137">
        <f t="shared" si="23"/>
        <v>1065342.6266666667</v>
      </c>
      <c r="BO36" s="173">
        <v>1728335.83</v>
      </c>
      <c r="BP36" s="132" t="str">
        <f t="shared" si="24"/>
        <v>0</v>
      </c>
      <c r="BQ36" s="132">
        <f t="shared" si="40"/>
        <v>10370014.98</v>
      </c>
      <c r="BR36" s="132">
        <f t="shared" si="41"/>
        <v>0</v>
      </c>
      <c r="BS36" s="137">
        <f t="shared" si="25"/>
        <v>1728335.83</v>
      </c>
      <c r="BT36" s="172">
        <v>2495203.1066666674</v>
      </c>
      <c r="BU36" s="132" t="str">
        <f t="shared" si="26"/>
        <v>0</v>
      </c>
      <c r="BV36" s="132">
        <f t="shared" si="42"/>
        <v>14971218.640000004</v>
      </c>
      <c r="BW36" s="132">
        <f t="shared" si="27"/>
        <v>0</v>
      </c>
      <c r="BX36" s="137">
        <f t="shared" si="28"/>
        <v>2495203.1066666674</v>
      </c>
      <c r="BY36" s="172">
        <v>909230.1333333333</v>
      </c>
      <c r="BZ36" s="132" t="str">
        <f t="shared" si="29"/>
        <v>0</v>
      </c>
      <c r="CA36" s="132">
        <f t="shared" si="43"/>
        <v>5455380.7999999998</v>
      </c>
      <c r="CB36" s="132">
        <f t="shared" si="30"/>
        <v>0</v>
      </c>
      <c r="CC36" s="137">
        <f t="shared" si="31"/>
        <v>909230.1333333333</v>
      </c>
      <c r="CD36" s="172">
        <v>889472.30888888892</v>
      </c>
      <c r="CE36" s="132" t="str">
        <f t="shared" si="32"/>
        <v>0</v>
      </c>
      <c r="CF36" s="132">
        <f t="shared" si="44"/>
        <v>5336833.8533333335</v>
      </c>
      <c r="CG36" s="132">
        <f t="shared" si="33"/>
        <v>0</v>
      </c>
      <c r="CH36" s="137">
        <f t="shared" si="34"/>
        <v>889472.30888888892</v>
      </c>
      <c r="CI36" s="211">
        <f t="shared" si="35"/>
        <v>4059268.2355555557</v>
      </c>
      <c r="CJ36" s="132" t="str">
        <f t="shared" si="36"/>
        <v>0</v>
      </c>
      <c r="CK36" s="132">
        <f t="shared" si="45"/>
        <v>24355609.413333334</v>
      </c>
      <c r="CL36" s="132">
        <f t="shared" si="37"/>
        <v>0</v>
      </c>
      <c r="CM36" s="137">
        <f t="shared" si="38"/>
        <v>4059268.2355555557</v>
      </c>
      <c r="CN36" s="172"/>
      <c r="CO36" s="132"/>
      <c r="CP36" s="132"/>
      <c r="CQ36" s="132"/>
      <c r="CR36" s="137"/>
      <c r="CS36" s="132"/>
    </row>
    <row r="37" spans="1:97" ht="13" x14ac:dyDescent="0.3">
      <c r="A37" s="5" t="s">
        <v>654</v>
      </c>
      <c r="B37" s="3" t="s">
        <v>387</v>
      </c>
      <c r="C37" s="3" t="s">
        <v>384</v>
      </c>
      <c r="D37" s="2" t="s">
        <v>42</v>
      </c>
      <c r="E37" s="5">
        <f t="shared" si="14"/>
        <v>32826</v>
      </c>
      <c r="F37" s="177">
        <v>113</v>
      </c>
      <c r="G37" s="17">
        <f t="shared" si="15"/>
        <v>120</v>
      </c>
      <c r="H37" s="201">
        <v>8.7526655845189225</v>
      </c>
      <c r="I37" s="189">
        <v>15</v>
      </c>
      <c r="J37"/>
      <c r="K37" s="183">
        <v>629</v>
      </c>
      <c r="L37" s="183">
        <v>2851</v>
      </c>
      <c r="M37" s="183">
        <v>6505</v>
      </c>
      <c r="N37" s="183">
        <v>8318</v>
      </c>
      <c r="O37" s="183">
        <v>5787</v>
      </c>
      <c r="P37" s="183">
        <v>4396</v>
      </c>
      <c r="Q37" s="183">
        <v>3779</v>
      </c>
      <c r="R37" s="183">
        <v>561</v>
      </c>
      <c r="S37" s="183">
        <v>32826</v>
      </c>
      <c r="T37" s="5"/>
      <c r="U37" s="9">
        <f t="shared" si="16"/>
        <v>1.9161640163285202E-2</v>
      </c>
      <c r="V37" s="9">
        <f t="shared" si="0"/>
        <v>8.6851885700359469E-2</v>
      </c>
      <c r="W37" s="9">
        <f t="shared" si="1"/>
        <v>0.19816608785718637</v>
      </c>
      <c r="X37" s="9">
        <f t="shared" si="2"/>
        <v>0.25339669773959667</v>
      </c>
      <c r="Y37" s="9">
        <f t="shared" si="3"/>
        <v>0.17629318223359533</v>
      </c>
      <c r="Z37" s="9">
        <f t="shared" si="4"/>
        <v>0.13391823554499482</v>
      </c>
      <c r="AA37" s="9">
        <f t="shared" si="5"/>
        <v>0.11512215926399805</v>
      </c>
      <c r="AB37" s="9">
        <f t="shared" si="6"/>
        <v>1.7090111496984098E-2</v>
      </c>
      <c r="AC37" s="9"/>
      <c r="AD37" s="183">
        <v>8</v>
      </c>
      <c r="AE37" s="183">
        <v>-1</v>
      </c>
      <c r="AF37" s="183">
        <v>40</v>
      </c>
      <c r="AG37" s="183">
        <v>17</v>
      </c>
      <c r="AH37" s="183">
        <v>26</v>
      </c>
      <c r="AI37" s="183">
        <v>0</v>
      </c>
      <c r="AJ37" s="183">
        <v>14</v>
      </c>
      <c r="AK37" s="183">
        <v>10</v>
      </c>
      <c r="AL37" s="183">
        <v>114</v>
      </c>
      <c r="AM37" s="5"/>
      <c r="AN37" s="180">
        <v>2</v>
      </c>
      <c r="AO37" s="180">
        <v>2</v>
      </c>
      <c r="AP37" s="180">
        <v>-5</v>
      </c>
      <c r="AQ37" s="180">
        <v>-9</v>
      </c>
      <c r="AR37" s="180">
        <v>-3</v>
      </c>
      <c r="AS37" s="180">
        <v>8</v>
      </c>
      <c r="AT37" s="180">
        <v>-1</v>
      </c>
      <c r="AU37" s="180">
        <v>0</v>
      </c>
      <c r="AV37" s="180">
        <v>-6</v>
      </c>
      <c r="AW37">
        <f t="shared" si="39"/>
        <v>-2</v>
      </c>
      <c r="AX37">
        <f t="shared" si="7"/>
        <v>-2</v>
      </c>
      <c r="AY37">
        <f t="shared" si="8"/>
        <v>5</v>
      </c>
      <c r="AZ37">
        <f t="shared" si="9"/>
        <v>9</v>
      </c>
      <c r="BA37">
        <f t="shared" si="10"/>
        <v>3</v>
      </c>
      <c r="BB37">
        <f t="shared" si="11"/>
        <v>-8</v>
      </c>
      <c r="BC37">
        <f t="shared" si="12"/>
        <v>1</v>
      </c>
      <c r="BD37">
        <f t="shared" si="17"/>
        <v>0</v>
      </c>
      <c r="BE37">
        <f t="shared" si="18"/>
        <v>6</v>
      </c>
      <c r="BH37" s="175">
        <v>254965.81866666672</v>
      </c>
      <c r="BI37" s="106">
        <f t="shared" si="19"/>
        <v>63741.454666666679</v>
      </c>
      <c r="BJ37" s="107">
        <f t="shared" si="20"/>
        <v>1529794.9120000002</v>
      </c>
      <c r="BK37" s="26">
        <f t="shared" si="21"/>
        <v>382448.72800000006</v>
      </c>
      <c r="BL37" s="24">
        <f t="shared" si="22"/>
        <v>0.8</v>
      </c>
      <c r="BM37" s="25">
        <f t="shared" si="13"/>
        <v>0.2</v>
      </c>
      <c r="BN37" s="137">
        <f t="shared" si="23"/>
        <v>254965.81866666672</v>
      </c>
      <c r="BO37" s="173">
        <v>214200.592</v>
      </c>
      <c r="BP37" s="132">
        <f t="shared" si="24"/>
        <v>53550.148000000001</v>
      </c>
      <c r="BQ37" s="132">
        <f t="shared" si="40"/>
        <v>1285203.5520000001</v>
      </c>
      <c r="BR37" s="132">
        <f t="shared" si="41"/>
        <v>321300.88800000004</v>
      </c>
      <c r="BS37" s="137">
        <f t="shared" si="25"/>
        <v>214200.592</v>
      </c>
      <c r="BT37" s="172">
        <v>329518.37422222225</v>
      </c>
      <c r="BU37" s="132">
        <f t="shared" si="26"/>
        <v>82379.593555555562</v>
      </c>
      <c r="BV37" s="132">
        <f t="shared" si="42"/>
        <v>1977110.2453333335</v>
      </c>
      <c r="BW37" s="132">
        <f t="shared" si="27"/>
        <v>494277.56133333337</v>
      </c>
      <c r="BX37" s="137">
        <f t="shared" si="28"/>
        <v>329518.37422222225</v>
      </c>
      <c r="BY37" s="172">
        <v>415563.62666666671</v>
      </c>
      <c r="BZ37" s="132">
        <f t="shared" si="29"/>
        <v>103890.90666666668</v>
      </c>
      <c r="CA37" s="132">
        <f t="shared" si="43"/>
        <v>2493381.7600000002</v>
      </c>
      <c r="CB37" s="132">
        <f t="shared" si="30"/>
        <v>623345.44000000006</v>
      </c>
      <c r="CC37" s="137">
        <f t="shared" si="31"/>
        <v>415563.62666666671</v>
      </c>
      <c r="CD37" s="172">
        <v>241178.23288888892</v>
      </c>
      <c r="CE37" s="132">
        <f t="shared" si="32"/>
        <v>60294.558222222229</v>
      </c>
      <c r="CF37" s="132">
        <f t="shared" si="44"/>
        <v>1447069.3973333335</v>
      </c>
      <c r="CG37" s="132">
        <f t="shared" si="33"/>
        <v>361767.34933333338</v>
      </c>
      <c r="CH37" s="137">
        <f t="shared" si="34"/>
        <v>241178.23288888892</v>
      </c>
      <c r="CI37" s="211">
        <f t="shared" si="35"/>
        <v>166272.8728888889</v>
      </c>
      <c r="CJ37" s="132">
        <f t="shared" si="36"/>
        <v>41568.218222222225</v>
      </c>
      <c r="CK37" s="132">
        <f t="shared" si="45"/>
        <v>997637.23733333335</v>
      </c>
      <c r="CL37" s="132">
        <f t="shared" si="37"/>
        <v>249409.30933333334</v>
      </c>
      <c r="CM37" s="137">
        <f t="shared" si="38"/>
        <v>166272.8728888889</v>
      </c>
      <c r="CN37" s="172"/>
      <c r="CO37" s="132"/>
      <c r="CP37" s="132"/>
      <c r="CQ37" s="132"/>
      <c r="CR37" s="137"/>
      <c r="CS37" s="132"/>
    </row>
    <row r="38" spans="1:97" ht="13" x14ac:dyDescent="0.3">
      <c r="A38" s="5" t="s">
        <v>718</v>
      </c>
      <c r="B38" s="3"/>
      <c r="C38" s="3" t="s">
        <v>375</v>
      </c>
      <c r="D38" s="2" t="s">
        <v>43</v>
      </c>
      <c r="E38" s="5">
        <f t="shared" si="14"/>
        <v>128251</v>
      </c>
      <c r="F38" s="177">
        <v>702</v>
      </c>
      <c r="G38" s="17">
        <f t="shared" si="15"/>
        <v>759</v>
      </c>
      <c r="H38" s="201">
        <v>9.1141086401749902</v>
      </c>
      <c r="I38" s="189">
        <v>244</v>
      </c>
      <c r="J38"/>
      <c r="K38" s="183">
        <v>27545</v>
      </c>
      <c r="L38" s="183">
        <v>28669</v>
      </c>
      <c r="M38" s="183">
        <v>34150</v>
      </c>
      <c r="N38" s="183">
        <v>19447</v>
      </c>
      <c r="O38" s="183">
        <v>10977</v>
      </c>
      <c r="P38" s="183">
        <v>4564</v>
      </c>
      <c r="Q38" s="183">
        <v>2709</v>
      </c>
      <c r="R38" s="183">
        <v>190</v>
      </c>
      <c r="S38" s="183">
        <v>128251</v>
      </c>
      <c r="T38" s="5"/>
      <c r="U38" s="9">
        <f t="shared" si="16"/>
        <v>0.21477415380776757</v>
      </c>
      <c r="V38" s="9">
        <f t="shared" si="0"/>
        <v>0.22353821802559046</v>
      </c>
      <c r="W38" s="9">
        <f t="shared" si="1"/>
        <v>0.2662747269027142</v>
      </c>
      <c r="X38" s="9">
        <f t="shared" si="2"/>
        <v>0.15163234594662031</v>
      </c>
      <c r="Y38" s="9">
        <f t="shared" si="3"/>
        <v>8.5589975906620611E-2</v>
      </c>
      <c r="Z38" s="9">
        <f t="shared" si="4"/>
        <v>3.5586467162049419E-2</v>
      </c>
      <c r="AA38" s="9">
        <f t="shared" si="5"/>
        <v>2.1122642318578414E-2</v>
      </c>
      <c r="AB38" s="9">
        <f t="shared" si="6"/>
        <v>1.4814699300590248E-3</v>
      </c>
      <c r="AC38" s="9"/>
      <c r="AD38" s="183">
        <v>128</v>
      </c>
      <c r="AE38" s="183">
        <v>127</v>
      </c>
      <c r="AF38" s="183">
        <v>273</v>
      </c>
      <c r="AG38" s="183">
        <v>72</v>
      </c>
      <c r="AH38" s="183">
        <v>80</v>
      </c>
      <c r="AI38" s="183">
        <v>52</v>
      </c>
      <c r="AJ38" s="183">
        <v>29</v>
      </c>
      <c r="AK38" s="183">
        <v>4</v>
      </c>
      <c r="AL38" s="183">
        <v>765</v>
      </c>
      <c r="AM38" s="5"/>
      <c r="AN38" s="180">
        <v>58</v>
      </c>
      <c r="AO38" s="180">
        <v>-12</v>
      </c>
      <c r="AP38" s="180">
        <v>-33</v>
      </c>
      <c r="AQ38" s="180">
        <v>-9</v>
      </c>
      <c r="AR38" s="180">
        <v>7</v>
      </c>
      <c r="AS38" s="180">
        <v>-4</v>
      </c>
      <c r="AT38" s="180">
        <v>-1</v>
      </c>
      <c r="AU38" s="180">
        <v>0</v>
      </c>
      <c r="AV38" s="180">
        <v>6</v>
      </c>
      <c r="AW38">
        <f t="shared" si="39"/>
        <v>-58</v>
      </c>
      <c r="AX38">
        <f t="shared" si="7"/>
        <v>12</v>
      </c>
      <c r="AY38">
        <f t="shared" si="8"/>
        <v>33</v>
      </c>
      <c r="AZ38">
        <f t="shared" si="9"/>
        <v>9</v>
      </c>
      <c r="BA38">
        <f t="shared" si="10"/>
        <v>-7</v>
      </c>
      <c r="BB38">
        <f t="shared" si="11"/>
        <v>4</v>
      </c>
      <c r="BC38">
        <f t="shared" si="12"/>
        <v>1</v>
      </c>
      <c r="BD38">
        <f t="shared" si="17"/>
        <v>0</v>
      </c>
      <c r="BE38">
        <f t="shared" si="18"/>
        <v>-6</v>
      </c>
      <c r="BH38" s="175">
        <v>595996.99333333317</v>
      </c>
      <c r="BI38" s="106" t="str">
        <f t="shared" si="19"/>
        <v>0</v>
      </c>
      <c r="BJ38" s="107">
        <f t="shared" si="20"/>
        <v>3575981.959999999</v>
      </c>
      <c r="BK38" s="26">
        <f t="shared" si="21"/>
        <v>0</v>
      </c>
      <c r="BL38" s="24" t="str">
        <f t="shared" si="22"/>
        <v>100%</v>
      </c>
      <c r="BM38" s="25" t="str">
        <f t="shared" si="13"/>
        <v>0%</v>
      </c>
      <c r="BN38" s="137">
        <f t="shared" si="23"/>
        <v>595996.99333333317</v>
      </c>
      <c r="BO38" s="173">
        <v>424534.11222222226</v>
      </c>
      <c r="BP38" s="132" t="str">
        <f t="shared" si="24"/>
        <v>0</v>
      </c>
      <c r="BQ38" s="132">
        <f t="shared" si="40"/>
        <v>2547204.6733333338</v>
      </c>
      <c r="BR38" s="132">
        <f t="shared" si="41"/>
        <v>0</v>
      </c>
      <c r="BS38" s="137">
        <f t="shared" si="25"/>
        <v>424534.11222222226</v>
      </c>
      <c r="BT38" s="172">
        <v>970303.86888888897</v>
      </c>
      <c r="BU38" s="132" t="str">
        <f t="shared" si="26"/>
        <v>0</v>
      </c>
      <c r="BV38" s="132">
        <f t="shared" si="42"/>
        <v>5821823.2133333338</v>
      </c>
      <c r="BW38" s="132">
        <f t="shared" si="27"/>
        <v>0</v>
      </c>
      <c r="BX38" s="137">
        <f t="shared" si="28"/>
        <v>970303.86888888897</v>
      </c>
      <c r="BY38" s="172">
        <v>679829.60000000009</v>
      </c>
      <c r="BZ38" s="132" t="str">
        <f t="shared" si="29"/>
        <v>0</v>
      </c>
      <c r="CA38" s="132">
        <f t="shared" si="43"/>
        <v>4078977.6000000006</v>
      </c>
      <c r="CB38" s="132">
        <f t="shared" si="30"/>
        <v>0</v>
      </c>
      <c r="CC38" s="137">
        <f t="shared" si="31"/>
        <v>679829.60000000009</v>
      </c>
      <c r="CD38" s="172">
        <v>1166125.8311111112</v>
      </c>
      <c r="CE38" s="132" t="str">
        <f t="shared" si="32"/>
        <v>0</v>
      </c>
      <c r="CF38" s="132">
        <f t="shared" si="44"/>
        <v>6996754.9866666673</v>
      </c>
      <c r="CG38" s="132">
        <f t="shared" si="33"/>
        <v>0</v>
      </c>
      <c r="CH38" s="137">
        <f t="shared" si="34"/>
        <v>1166125.8311111112</v>
      </c>
      <c r="CI38" s="211">
        <f t="shared" si="35"/>
        <v>1177150.0377777775</v>
      </c>
      <c r="CJ38" s="132" t="str">
        <f t="shared" si="36"/>
        <v>0</v>
      </c>
      <c r="CK38" s="132">
        <f t="shared" si="45"/>
        <v>7062900.2266666647</v>
      </c>
      <c r="CL38" s="132">
        <f t="shared" si="37"/>
        <v>0</v>
      </c>
      <c r="CM38" s="137">
        <f t="shared" si="38"/>
        <v>1177150.0377777775</v>
      </c>
      <c r="CN38" s="172"/>
      <c r="CO38" s="132"/>
      <c r="CP38" s="132"/>
      <c r="CQ38" s="132"/>
      <c r="CR38" s="137"/>
      <c r="CS38" s="132"/>
    </row>
    <row r="39" spans="1:97" ht="13" x14ac:dyDescent="0.3">
      <c r="A39" s="5" t="s">
        <v>786</v>
      </c>
      <c r="B39" s="3"/>
      <c r="C39" s="3" t="s">
        <v>389</v>
      </c>
      <c r="D39" s="2" t="s">
        <v>44</v>
      </c>
      <c r="E39" s="5">
        <f t="shared" si="14"/>
        <v>195053</v>
      </c>
      <c r="F39" s="177">
        <v>895</v>
      </c>
      <c r="G39" s="17">
        <f t="shared" si="15"/>
        <v>1624</v>
      </c>
      <c r="H39" s="201">
        <v>6.28207396920899</v>
      </c>
      <c r="I39" s="189">
        <v>272</v>
      </c>
      <c r="J39"/>
      <c r="K39" s="183">
        <v>49763</v>
      </c>
      <c r="L39" s="183">
        <v>72270</v>
      </c>
      <c r="M39" s="183">
        <v>38191</v>
      </c>
      <c r="N39" s="183">
        <v>17562</v>
      </c>
      <c r="O39" s="183">
        <v>9405</v>
      </c>
      <c r="P39" s="183">
        <v>4702</v>
      </c>
      <c r="Q39" s="183">
        <v>2829</v>
      </c>
      <c r="R39" s="183">
        <v>331</v>
      </c>
      <c r="S39" s="183">
        <v>195053</v>
      </c>
      <c r="T39" s="5"/>
      <c r="U39" s="9">
        <f t="shared" si="16"/>
        <v>0.25512552998415816</v>
      </c>
      <c r="V39" s="9">
        <f t="shared" si="0"/>
        <v>0.37051468062526594</v>
      </c>
      <c r="W39" s="9">
        <f t="shared" si="1"/>
        <v>0.1957980651412693</v>
      </c>
      <c r="X39" s="9">
        <f t="shared" si="2"/>
        <v>9.0037066848497591E-2</v>
      </c>
      <c r="Y39" s="9">
        <f t="shared" si="3"/>
        <v>4.8217663916986668E-2</v>
      </c>
      <c r="Z39" s="9">
        <f t="shared" si="4"/>
        <v>2.4106268552649794E-2</v>
      </c>
      <c r="AA39" s="9">
        <f t="shared" si="5"/>
        <v>1.45037502627491E-2</v>
      </c>
      <c r="AB39" s="9">
        <f t="shared" si="6"/>
        <v>1.6969746684234541E-3</v>
      </c>
      <c r="AC39" s="9"/>
      <c r="AD39" s="183">
        <v>604</v>
      </c>
      <c r="AE39" s="183">
        <v>282</v>
      </c>
      <c r="AF39" s="183">
        <v>257</v>
      </c>
      <c r="AG39" s="183">
        <v>163</v>
      </c>
      <c r="AH39" s="183">
        <v>44</v>
      </c>
      <c r="AI39" s="183">
        <v>16</v>
      </c>
      <c r="AJ39" s="183">
        <v>12</v>
      </c>
      <c r="AK39" s="183">
        <v>0</v>
      </c>
      <c r="AL39" s="183">
        <v>1378</v>
      </c>
      <c r="AM39" s="5"/>
      <c r="AN39" s="180">
        <v>-99</v>
      </c>
      <c r="AO39" s="180">
        <v>-66</v>
      </c>
      <c r="AP39" s="180">
        <v>-42</v>
      </c>
      <c r="AQ39" s="180">
        <v>-24</v>
      </c>
      <c r="AR39" s="180">
        <v>-6</v>
      </c>
      <c r="AS39" s="180">
        <v>-8</v>
      </c>
      <c r="AT39" s="180">
        <v>-2</v>
      </c>
      <c r="AU39" s="180">
        <v>1</v>
      </c>
      <c r="AV39" s="180">
        <v>-246</v>
      </c>
      <c r="AW39">
        <f t="shared" si="39"/>
        <v>99</v>
      </c>
      <c r="AX39">
        <f t="shared" si="7"/>
        <v>66</v>
      </c>
      <c r="AY39">
        <f t="shared" si="8"/>
        <v>42</v>
      </c>
      <c r="AZ39">
        <f t="shared" si="9"/>
        <v>24</v>
      </c>
      <c r="BA39">
        <f t="shared" si="10"/>
        <v>6</v>
      </c>
      <c r="BB39">
        <f t="shared" si="11"/>
        <v>8</v>
      </c>
      <c r="BC39">
        <f t="shared" si="12"/>
        <v>2</v>
      </c>
      <c r="BD39">
        <f t="shared" si="17"/>
        <v>-1</v>
      </c>
      <c r="BE39">
        <f t="shared" si="18"/>
        <v>246</v>
      </c>
      <c r="BH39" s="175">
        <v>2281003.7866666666</v>
      </c>
      <c r="BI39" s="106" t="str">
        <f t="shared" si="19"/>
        <v>0</v>
      </c>
      <c r="BJ39" s="107">
        <f t="shared" si="20"/>
        <v>13686022.719999999</v>
      </c>
      <c r="BK39" s="26">
        <f t="shared" si="21"/>
        <v>0</v>
      </c>
      <c r="BL39" s="24" t="str">
        <f t="shared" si="22"/>
        <v>100%</v>
      </c>
      <c r="BM39" s="25" t="str">
        <f t="shared" si="13"/>
        <v>0%</v>
      </c>
      <c r="BN39" s="137">
        <f t="shared" si="23"/>
        <v>2281003.7866666666</v>
      </c>
      <c r="BO39" s="173">
        <v>2611131.472222222</v>
      </c>
      <c r="BP39" s="132" t="str">
        <f t="shared" si="24"/>
        <v>0</v>
      </c>
      <c r="BQ39" s="132">
        <f t="shared" si="40"/>
        <v>15666788.833333332</v>
      </c>
      <c r="BR39" s="132">
        <f t="shared" si="41"/>
        <v>0</v>
      </c>
      <c r="BS39" s="137">
        <f t="shared" si="25"/>
        <v>2611131.472222222</v>
      </c>
      <c r="BT39" s="172">
        <v>2397465.86</v>
      </c>
      <c r="BU39" s="132" t="str">
        <f t="shared" si="26"/>
        <v>0</v>
      </c>
      <c r="BV39" s="132">
        <f t="shared" si="42"/>
        <v>14384795.16</v>
      </c>
      <c r="BW39" s="132">
        <f t="shared" si="27"/>
        <v>0</v>
      </c>
      <c r="BX39" s="137">
        <f t="shared" si="28"/>
        <v>2397465.86</v>
      </c>
      <c r="BY39" s="172">
        <v>2189512.5333333332</v>
      </c>
      <c r="BZ39" s="132" t="str">
        <f t="shared" si="29"/>
        <v>0</v>
      </c>
      <c r="CA39" s="132">
        <f t="shared" si="43"/>
        <v>13137075.199999999</v>
      </c>
      <c r="CB39" s="132">
        <f t="shared" si="30"/>
        <v>0</v>
      </c>
      <c r="CC39" s="137">
        <f t="shared" si="31"/>
        <v>2189512.5333333332</v>
      </c>
      <c r="CD39" s="172">
        <v>2018943.7</v>
      </c>
      <c r="CE39" s="132" t="str">
        <f t="shared" si="32"/>
        <v>0</v>
      </c>
      <c r="CF39" s="132">
        <f t="shared" si="44"/>
        <v>12113662.199999999</v>
      </c>
      <c r="CG39" s="132">
        <f t="shared" si="33"/>
        <v>0</v>
      </c>
      <c r="CH39" s="137">
        <f t="shared" si="34"/>
        <v>2018943.7</v>
      </c>
      <c r="CI39" s="211">
        <f t="shared" si="35"/>
        <v>2037535.9044444447</v>
      </c>
      <c r="CJ39" s="132" t="str">
        <f t="shared" si="36"/>
        <v>0</v>
      </c>
      <c r="CK39" s="132">
        <f t="shared" si="45"/>
        <v>12225215.426666668</v>
      </c>
      <c r="CL39" s="132">
        <f t="shared" si="37"/>
        <v>0</v>
      </c>
      <c r="CM39" s="137">
        <f t="shared" si="38"/>
        <v>2037535.9044444447</v>
      </c>
      <c r="CN39" s="172"/>
      <c r="CO39" s="132"/>
      <c r="CP39" s="132"/>
      <c r="CQ39" s="132"/>
      <c r="CR39" s="137"/>
      <c r="CS39" s="132"/>
    </row>
    <row r="40" spans="1:97" ht="13" x14ac:dyDescent="0.3">
      <c r="A40" s="5" t="s">
        <v>671</v>
      </c>
      <c r="B40" s="3" t="s">
        <v>393</v>
      </c>
      <c r="C40" s="3" t="s">
        <v>384</v>
      </c>
      <c r="D40" s="2" t="s">
        <v>45</v>
      </c>
      <c r="E40" s="5">
        <f t="shared" si="14"/>
        <v>55997</v>
      </c>
      <c r="F40" s="177">
        <v>295</v>
      </c>
      <c r="G40" s="17">
        <f t="shared" si="15"/>
        <v>411</v>
      </c>
      <c r="H40" s="201">
        <v>7.2787898503578399</v>
      </c>
      <c r="I40" s="189">
        <v>142</v>
      </c>
      <c r="J40"/>
      <c r="K40" s="183">
        <v>4570</v>
      </c>
      <c r="L40" s="183">
        <v>14528</v>
      </c>
      <c r="M40" s="183">
        <v>20020</v>
      </c>
      <c r="N40" s="183">
        <v>9280</v>
      </c>
      <c r="O40" s="183">
        <v>4685</v>
      </c>
      <c r="P40" s="183">
        <v>2033</v>
      </c>
      <c r="Q40" s="183">
        <v>787</v>
      </c>
      <c r="R40" s="183">
        <v>94</v>
      </c>
      <c r="S40" s="183">
        <v>55997</v>
      </c>
      <c r="T40" s="5"/>
      <c r="U40" s="9">
        <f t="shared" si="16"/>
        <v>8.1611514902584073E-2</v>
      </c>
      <c r="V40" s="9">
        <f t="shared" si="0"/>
        <v>0.25944247013232852</v>
      </c>
      <c r="W40" s="9">
        <f t="shared" si="1"/>
        <v>0.35751915281175778</v>
      </c>
      <c r="X40" s="9">
        <f t="shared" si="2"/>
        <v>0.1657231637409147</v>
      </c>
      <c r="Y40" s="9">
        <f t="shared" si="3"/>
        <v>8.366519634980446E-2</v>
      </c>
      <c r="Z40" s="9">
        <f t="shared" si="4"/>
        <v>3.6305516366948232E-2</v>
      </c>
      <c r="AA40" s="9">
        <f t="shared" si="5"/>
        <v>1.4054324338803865E-2</v>
      </c>
      <c r="AB40" s="9">
        <f t="shared" si="6"/>
        <v>1.6786613568584032E-3</v>
      </c>
      <c r="AC40" s="9"/>
      <c r="AD40" s="183">
        <v>84</v>
      </c>
      <c r="AE40" s="183">
        <v>54</v>
      </c>
      <c r="AF40" s="183">
        <v>102</v>
      </c>
      <c r="AG40" s="183">
        <v>80</v>
      </c>
      <c r="AH40" s="183">
        <v>46</v>
      </c>
      <c r="AI40" s="183">
        <v>14</v>
      </c>
      <c r="AJ40" s="183">
        <v>10</v>
      </c>
      <c r="AK40" s="183">
        <v>-1</v>
      </c>
      <c r="AL40" s="183">
        <v>389</v>
      </c>
      <c r="AM40" s="5"/>
      <c r="AN40" s="180">
        <v>14</v>
      </c>
      <c r="AO40" s="180">
        <v>-1</v>
      </c>
      <c r="AP40" s="180">
        <v>-15</v>
      </c>
      <c r="AQ40" s="180">
        <v>-2</v>
      </c>
      <c r="AR40" s="180">
        <v>-11</v>
      </c>
      <c r="AS40" s="180">
        <v>-2</v>
      </c>
      <c r="AT40" s="180">
        <v>-3</v>
      </c>
      <c r="AU40" s="180">
        <v>-2</v>
      </c>
      <c r="AV40" s="180">
        <v>-22</v>
      </c>
      <c r="AW40">
        <f t="shared" si="39"/>
        <v>-14</v>
      </c>
      <c r="AX40">
        <f t="shared" si="7"/>
        <v>1</v>
      </c>
      <c r="AY40">
        <f t="shared" si="8"/>
        <v>15</v>
      </c>
      <c r="AZ40">
        <f t="shared" si="9"/>
        <v>2</v>
      </c>
      <c r="BA40">
        <f t="shared" si="10"/>
        <v>11</v>
      </c>
      <c r="BB40">
        <f t="shared" si="11"/>
        <v>2</v>
      </c>
      <c r="BC40">
        <f t="shared" si="12"/>
        <v>3</v>
      </c>
      <c r="BD40">
        <f t="shared" si="17"/>
        <v>2</v>
      </c>
      <c r="BE40">
        <f t="shared" si="18"/>
        <v>22</v>
      </c>
      <c r="BH40" s="175">
        <v>187674.28800000006</v>
      </c>
      <c r="BI40" s="106">
        <f t="shared" si="19"/>
        <v>46918.572000000015</v>
      </c>
      <c r="BJ40" s="107">
        <f t="shared" si="20"/>
        <v>1126045.7280000004</v>
      </c>
      <c r="BK40" s="26">
        <f t="shared" si="21"/>
        <v>281511.43200000009</v>
      </c>
      <c r="BL40" s="24">
        <f t="shared" si="22"/>
        <v>0.8</v>
      </c>
      <c r="BM40" s="25">
        <f t="shared" si="13"/>
        <v>0.2</v>
      </c>
      <c r="BN40" s="137">
        <f t="shared" si="23"/>
        <v>187674.28800000006</v>
      </c>
      <c r="BO40" s="173">
        <v>257074.23911111115</v>
      </c>
      <c r="BP40" s="132">
        <f t="shared" si="24"/>
        <v>64268.559777777788</v>
      </c>
      <c r="BQ40" s="132">
        <f t="shared" si="40"/>
        <v>1542445.4346666669</v>
      </c>
      <c r="BR40" s="132">
        <f t="shared" si="41"/>
        <v>385611.35866666673</v>
      </c>
      <c r="BS40" s="137">
        <f t="shared" si="25"/>
        <v>257074.23911111115</v>
      </c>
      <c r="BT40" s="172">
        <v>313655.36888888897</v>
      </c>
      <c r="BU40" s="132">
        <f t="shared" si="26"/>
        <v>78413.842222222243</v>
      </c>
      <c r="BV40" s="132">
        <f t="shared" si="42"/>
        <v>1881932.2133333338</v>
      </c>
      <c r="BW40" s="132">
        <f t="shared" si="27"/>
        <v>470483.05333333346</v>
      </c>
      <c r="BX40" s="137">
        <f t="shared" si="28"/>
        <v>313655.36888888897</v>
      </c>
      <c r="BY40" s="172">
        <v>360379.2</v>
      </c>
      <c r="BZ40" s="132">
        <f t="shared" si="29"/>
        <v>90094.8</v>
      </c>
      <c r="CA40" s="132">
        <f t="shared" si="43"/>
        <v>2162275.2000000002</v>
      </c>
      <c r="CB40" s="132">
        <f t="shared" si="30"/>
        <v>540568.80000000005</v>
      </c>
      <c r="CC40" s="137">
        <f t="shared" si="31"/>
        <v>360379.2</v>
      </c>
      <c r="CD40" s="172">
        <v>375905.91644444451</v>
      </c>
      <c r="CE40" s="132">
        <f t="shared" si="32"/>
        <v>93976.479111111126</v>
      </c>
      <c r="CF40" s="132">
        <f t="shared" si="44"/>
        <v>2255435.4986666669</v>
      </c>
      <c r="CG40" s="132">
        <f t="shared" si="33"/>
        <v>563858.87466666673</v>
      </c>
      <c r="CH40" s="137">
        <f t="shared" si="34"/>
        <v>375905.91644444451</v>
      </c>
      <c r="CI40" s="211">
        <f t="shared" si="35"/>
        <v>504878.81422222219</v>
      </c>
      <c r="CJ40" s="132">
        <f t="shared" si="36"/>
        <v>126219.70355555555</v>
      </c>
      <c r="CK40" s="132">
        <f t="shared" si="45"/>
        <v>3029272.8853333332</v>
      </c>
      <c r="CL40" s="132">
        <f t="shared" si="37"/>
        <v>757318.22133333329</v>
      </c>
      <c r="CM40" s="137">
        <f t="shared" si="38"/>
        <v>504878.81422222219</v>
      </c>
      <c r="CN40" s="172"/>
      <c r="CO40" s="132"/>
      <c r="CP40" s="132"/>
      <c r="CQ40" s="132"/>
      <c r="CR40" s="137"/>
      <c r="CS40" s="132"/>
    </row>
    <row r="41" spans="1:97" ht="13" x14ac:dyDescent="0.3">
      <c r="A41" s="5" t="s">
        <v>702</v>
      </c>
      <c r="B41" s="3"/>
      <c r="C41" s="3" t="s">
        <v>385</v>
      </c>
      <c r="D41" s="2" t="s">
        <v>46</v>
      </c>
      <c r="E41" s="5">
        <f t="shared" si="14"/>
        <v>138119</v>
      </c>
      <c r="F41" s="177">
        <v>696</v>
      </c>
      <c r="G41" s="17">
        <f t="shared" si="15"/>
        <v>694</v>
      </c>
      <c r="H41" s="201">
        <v>10.452838211324499</v>
      </c>
      <c r="I41" s="189">
        <v>211</v>
      </c>
      <c r="J41"/>
      <c r="K41" s="183">
        <v>1881</v>
      </c>
      <c r="L41" s="183">
        <v>10020</v>
      </c>
      <c r="M41" s="183">
        <v>28826</v>
      </c>
      <c r="N41" s="183">
        <v>35762</v>
      </c>
      <c r="O41" s="183">
        <v>28835</v>
      </c>
      <c r="P41" s="183">
        <v>17831</v>
      </c>
      <c r="Q41" s="183">
        <v>13502</v>
      </c>
      <c r="R41" s="183">
        <v>1462</v>
      </c>
      <c r="S41" s="183">
        <v>138119</v>
      </c>
      <c r="T41" s="5"/>
      <c r="U41" s="9">
        <f t="shared" si="16"/>
        <v>1.3618691128664413E-2</v>
      </c>
      <c r="V41" s="9">
        <f t="shared" si="0"/>
        <v>7.2546137750780129E-2</v>
      </c>
      <c r="W41" s="9">
        <f t="shared" si="1"/>
        <v>0.208704088503392</v>
      </c>
      <c r="X41" s="9">
        <f t="shared" si="2"/>
        <v>0.25892165451530924</v>
      </c>
      <c r="Y41" s="9">
        <f t="shared" si="3"/>
        <v>0.20876924970496455</v>
      </c>
      <c r="Z41" s="9">
        <f t="shared" si="4"/>
        <v>0.12909882058225153</v>
      </c>
      <c r="AA41" s="9">
        <f t="shared" si="5"/>
        <v>9.775628262585162E-2</v>
      </c>
      <c r="AB41" s="9">
        <f t="shared" si="6"/>
        <v>1.0585075188786481E-2</v>
      </c>
      <c r="AC41" s="9"/>
      <c r="AD41" s="183">
        <v>23</v>
      </c>
      <c r="AE41" s="183">
        <v>41</v>
      </c>
      <c r="AF41" s="183">
        <v>318</v>
      </c>
      <c r="AG41" s="183">
        <v>173</v>
      </c>
      <c r="AH41" s="183">
        <v>-26</v>
      </c>
      <c r="AI41" s="183">
        <v>74</v>
      </c>
      <c r="AJ41" s="183">
        <v>82</v>
      </c>
      <c r="AK41" s="183">
        <v>37</v>
      </c>
      <c r="AL41" s="183">
        <v>722</v>
      </c>
      <c r="AM41" s="5"/>
      <c r="AN41" s="180">
        <v>8</v>
      </c>
      <c r="AO41" s="180">
        <v>-4</v>
      </c>
      <c r="AP41" s="180">
        <v>42</v>
      </c>
      <c r="AQ41" s="180">
        <v>-4</v>
      </c>
      <c r="AR41" s="180">
        <v>2</v>
      </c>
      <c r="AS41" s="180">
        <v>-6</v>
      </c>
      <c r="AT41" s="180">
        <v>-5</v>
      </c>
      <c r="AU41" s="180">
        <v>-5</v>
      </c>
      <c r="AV41" s="180">
        <v>28</v>
      </c>
      <c r="AW41">
        <f t="shared" si="39"/>
        <v>-8</v>
      </c>
      <c r="AX41">
        <f t="shared" si="7"/>
        <v>4</v>
      </c>
      <c r="AY41">
        <f t="shared" si="8"/>
        <v>-42</v>
      </c>
      <c r="AZ41">
        <f t="shared" si="9"/>
        <v>4</v>
      </c>
      <c r="BA41">
        <f t="shared" si="10"/>
        <v>-2</v>
      </c>
      <c r="BB41">
        <f t="shared" si="11"/>
        <v>6</v>
      </c>
      <c r="BC41">
        <f t="shared" si="12"/>
        <v>5</v>
      </c>
      <c r="BD41">
        <f t="shared" si="17"/>
        <v>5</v>
      </c>
      <c r="BE41">
        <f t="shared" si="18"/>
        <v>-28</v>
      </c>
      <c r="BH41" s="175">
        <v>993381.62666666671</v>
      </c>
      <c r="BI41" s="106" t="str">
        <f t="shared" si="19"/>
        <v>0</v>
      </c>
      <c r="BJ41" s="107">
        <f t="shared" si="20"/>
        <v>5960289.7599999998</v>
      </c>
      <c r="BK41" s="26">
        <f t="shared" si="21"/>
        <v>0</v>
      </c>
      <c r="BL41" s="24" t="str">
        <f t="shared" si="22"/>
        <v>100%</v>
      </c>
      <c r="BM41" s="25" t="str">
        <f t="shared" si="13"/>
        <v>0%</v>
      </c>
      <c r="BN41" s="137">
        <f t="shared" si="23"/>
        <v>993381.62666666671</v>
      </c>
      <c r="BO41" s="173">
        <v>1031971.5733333334</v>
      </c>
      <c r="BP41" s="132" t="str">
        <f t="shared" si="24"/>
        <v>0</v>
      </c>
      <c r="BQ41" s="132">
        <f t="shared" si="40"/>
        <v>6191829.4400000004</v>
      </c>
      <c r="BR41" s="132">
        <f t="shared" si="41"/>
        <v>0</v>
      </c>
      <c r="BS41" s="137">
        <f t="shared" si="25"/>
        <v>1031971.5733333334</v>
      </c>
      <c r="BT41" s="172">
        <v>1547269.5988888892</v>
      </c>
      <c r="BU41" s="132" t="str">
        <f t="shared" si="26"/>
        <v>0</v>
      </c>
      <c r="BV41" s="132">
        <f t="shared" si="42"/>
        <v>9283617.5933333356</v>
      </c>
      <c r="BW41" s="132">
        <f t="shared" si="27"/>
        <v>0</v>
      </c>
      <c r="BX41" s="137">
        <f t="shared" si="28"/>
        <v>1547269.5988888892</v>
      </c>
      <c r="BY41" s="172">
        <v>1350729.4666666666</v>
      </c>
      <c r="BZ41" s="132" t="str">
        <f t="shared" si="29"/>
        <v>0</v>
      </c>
      <c r="CA41" s="132">
        <f t="shared" si="43"/>
        <v>8104376.7999999989</v>
      </c>
      <c r="CB41" s="132">
        <f t="shared" si="30"/>
        <v>0</v>
      </c>
      <c r="CC41" s="137">
        <f t="shared" si="31"/>
        <v>1350729.4666666666</v>
      </c>
      <c r="CD41" s="172">
        <v>1251398.3288888889</v>
      </c>
      <c r="CE41" s="132" t="str">
        <f t="shared" si="32"/>
        <v>0</v>
      </c>
      <c r="CF41" s="132">
        <f t="shared" si="44"/>
        <v>7508389.9733333336</v>
      </c>
      <c r="CG41" s="132">
        <f t="shared" si="33"/>
        <v>0</v>
      </c>
      <c r="CH41" s="137">
        <f t="shared" si="34"/>
        <v>1251398.3288888889</v>
      </c>
      <c r="CI41" s="211">
        <f t="shared" si="35"/>
        <v>1227580.7133333334</v>
      </c>
      <c r="CJ41" s="132" t="str">
        <f t="shared" si="36"/>
        <v>0</v>
      </c>
      <c r="CK41" s="132">
        <f t="shared" si="45"/>
        <v>7365484.2800000003</v>
      </c>
      <c r="CL41" s="132">
        <f t="shared" si="37"/>
        <v>0</v>
      </c>
      <c r="CM41" s="137">
        <f t="shared" si="38"/>
        <v>1227580.7133333334</v>
      </c>
      <c r="CN41" s="172"/>
      <c r="CO41" s="132"/>
      <c r="CP41" s="132"/>
      <c r="CQ41" s="132"/>
      <c r="CR41" s="137"/>
      <c r="CS41" s="132"/>
    </row>
    <row r="42" spans="1:97" ht="13" x14ac:dyDescent="0.3">
      <c r="A42" s="5" t="s">
        <v>635</v>
      </c>
      <c r="B42" s="3" t="s">
        <v>394</v>
      </c>
      <c r="C42" s="3" t="s">
        <v>390</v>
      </c>
      <c r="D42" s="2" t="s">
        <v>47</v>
      </c>
      <c r="E42" s="5">
        <f t="shared" si="14"/>
        <v>40313</v>
      </c>
      <c r="F42" s="177">
        <v>363</v>
      </c>
      <c r="G42" s="17">
        <f t="shared" si="15"/>
        <v>300</v>
      </c>
      <c r="H42" s="201">
        <v>9.2207152768452616</v>
      </c>
      <c r="I42" s="189">
        <v>32</v>
      </c>
      <c r="J42"/>
      <c r="K42" s="183">
        <v>3576</v>
      </c>
      <c r="L42" s="183">
        <v>7167</v>
      </c>
      <c r="M42" s="183">
        <v>8665</v>
      </c>
      <c r="N42" s="183">
        <v>7666</v>
      </c>
      <c r="O42" s="183">
        <v>6764</v>
      </c>
      <c r="P42" s="183">
        <v>3468</v>
      </c>
      <c r="Q42" s="183">
        <v>2669</v>
      </c>
      <c r="R42" s="183">
        <v>338</v>
      </c>
      <c r="S42" s="183">
        <v>40313</v>
      </c>
      <c r="T42" s="5"/>
      <c r="U42" s="9">
        <f t="shared" si="16"/>
        <v>8.870587651626026E-2</v>
      </c>
      <c r="V42" s="9">
        <f t="shared" si="0"/>
        <v>0.17778384144072631</v>
      </c>
      <c r="W42" s="9">
        <f t="shared" si="1"/>
        <v>0.21494307047354452</v>
      </c>
      <c r="X42" s="9">
        <f t="shared" si="2"/>
        <v>0.19016198248703892</v>
      </c>
      <c r="Y42" s="9">
        <f t="shared" si="3"/>
        <v>0.16778706620693076</v>
      </c>
      <c r="Z42" s="9">
        <f t="shared" si="4"/>
        <v>8.6026839977178582E-2</v>
      </c>
      <c r="AA42" s="9">
        <f t="shared" si="5"/>
        <v>6.6206930766750174E-2</v>
      </c>
      <c r="AB42" s="9">
        <f t="shared" si="6"/>
        <v>8.3843921315704603E-3</v>
      </c>
      <c r="AC42" s="9"/>
      <c r="AD42" s="183">
        <v>20</v>
      </c>
      <c r="AE42" s="183">
        <v>17</v>
      </c>
      <c r="AF42" s="183">
        <v>73</v>
      </c>
      <c r="AG42" s="183">
        <v>52</v>
      </c>
      <c r="AH42" s="183">
        <v>84</v>
      </c>
      <c r="AI42" s="183">
        <v>68</v>
      </c>
      <c r="AJ42" s="183">
        <v>20</v>
      </c>
      <c r="AK42" s="183">
        <v>2</v>
      </c>
      <c r="AL42" s="183">
        <v>336</v>
      </c>
      <c r="AM42" s="5"/>
      <c r="AN42" s="180">
        <v>-17</v>
      </c>
      <c r="AO42" s="180">
        <v>19</v>
      </c>
      <c r="AP42" s="180">
        <v>-2</v>
      </c>
      <c r="AQ42" s="180">
        <v>23</v>
      </c>
      <c r="AR42" s="180">
        <v>-7</v>
      </c>
      <c r="AS42" s="180">
        <v>9</v>
      </c>
      <c r="AT42" s="180">
        <v>9</v>
      </c>
      <c r="AU42" s="180">
        <v>2</v>
      </c>
      <c r="AV42" s="180">
        <v>36</v>
      </c>
      <c r="AW42">
        <f t="shared" si="39"/>
        <v>17</v>
      </c>
      <c r="AX42">
        <f t="shared" si="7"/>
        <v>-19</v>
      </c>
      <c r="AY42">
        <f t="shared" si="8"/>
        <v>2</v>
      </c>
      <c r="AZ42">
        <f t="shared" si="9"/>
        <v>-23</v>
      </c>
      <c r="BA42">
        <f t="shared" si="10"/>
        <v>7</v>
      </c>
      <c r="BB42">
        <f t="shared" si="11"/>
        <v>-9</v>
      </c>
      <c r="BC42">
        <f t="shared" si="12"/>
        <v>-9</v>
      </c>
      <c r="BD42">
        <f t="shared" si="17"/>
        <v>-2</v>
      </c>
      <c r="BE42">
        <f t="shared" si="18"/>
        <v>-36</v>
      </c>
      <c r="BH42" s="175">
        <v>124988.26133333336</v>
      </c>
      <c r="BI42" s="106">
        <f t="shared" si="19"/>
        <v>31247.065333333339</v>
      </c>
      <c r="BJ42" s="107">
        <f t="shared" si="20"/>
        <v>749929.5680000002</v>
      </c>
      <c r="BK42" s="26">
        <f t="shared" si="21"/>
        <v>187482.39200000005</v>
      </c>
      <c r="BL42" s="24">
        <f t="shared" si="22"/>
        <v>0.8</v>
      </c>
      <c r="BM42" s="25">
        <f t="shared" si="13"/>
        <v>0.2</v>
      </c>
      <c r="BN42" s="137">
        <f t="shared" si="23"/>
        <v>124988.26133333336</v>
      </c>
      <c r="BO42" s="173">
        <v>240599.30133333334</v>
      </c>
      <c r="BP42" s="132">
        <f t="shared" si="24"/>
        <v>60149.825333333334</v>
      </c>
      <c r="BQ42" s="132">
        <f t="shared" si="40"/>
        <v>1443595.808</v>
      </c>
      <c r="BR42" s="132">
        <f t="shared" si="41"/>
        <v>360898.95199999999</v>
      </c>
      <c r="BS42" s="137">
        <f t="shared" si="25"/>
        <v>240599.30133333334</v>
      </c>
      <c r="BT42" s="172">
        <v>321982.32888888894</v>
      </c>
      <c r="BU42" s="132">
        <f t="shared" si="26"/>
        <v>80495.582222222234</v>
      </c>
      <c r="BV42" s="132">
        <f t="shared" si="42"/>
        <v>1931893.9733333336</v>
      </c>
      <c r="BW42" s="132">
        <f t="shared" si="27"/>
        <v>482973.4933333334</v>
      </c>
      <c r="BX42" s="137">
        <f t="shared" si="28"/>
        <v>321982.32888888894</v>
      </c>
      <c r="BY42" s="172">
        <v>262904.53333333338</v>
      </c>
      <c r="BZ42" s="132">
        <f t="shared" si="29"/>
        <v>65726.133333333346</v>
      </c>
      <c r="CA42" s="132">
        <f t="shared" si="43"/>
        <v>1577427.2000000002</v>
      </c>
      <c r="CB42" s="132">
        <f t="shared" si="30"/>
        <v>394356.80000000005</v>
      </c>
      <c r="CC42" s="137">
        <f t="shared" si="31"/>
        <v>262904.53333333338</v>
      </c>
      <c r="CD42" s="172">
        <v>347900.01244444447</v>
      </c>
      <c r="CE42" s="132">
        <f t="shared" si="32"/>
        <v>86975.003111111117</v>
      </c>
      <c r="CF42" s="132">
        <f t="shared" si="44"/>
        <v>2087400.0746666668</v>
      </c>
      <c r="CG42" s="132">
        <f t="shared" si="33"/>
        <v>521850.0186666667</v>
      </c>
      <c r="CH42" s="137">
        <f t="shared" si="34"/>
        <v>347900.01244444447</v>
      </c>
      <c r="CI42" s="211">
        <f t="shared" si="35"/>
        <v>404845.0808888888</v>
      </c>
      <c r="CJ42" s="132">
        <f t="shared" si="36"/>
        <v>101211.2702222222</v>
      </c>
      <c r="CK42" s="132">
        <f t="shared" si="45"/>
        <v>2429070.4853333328</v>
      </c>
      <c r="CL42" s="132">
        <f t="shared" si="37"/>
        <v>607267.6213333332</v>
      </c>
      <c r="CM42" s="137">
        <f t="shared" si="38"/>
        <v>404845.0808888888</v>
      </c>
      <c r="CN42" s="172"/>
      <c r="CO42" s="132"/>
      <c r="CP42" s="132"/>
      <c r="CQ42" s="132"/>
      <c r="CR42" s="137"/>
      <c r="CS42" s="132"/>
    </row>
    <row r="43" spans="1:97" ht="13" x14ac:dyDescent="0.3">
      <c r="A43" s="5" t="s">
        <v>664</v>
      </c>
      <c r="B43" s="3" t="s">
        <v>395</v>
      </c>
      <c r="C43" s="3" t="s">
        <v>384</v>
      </c>
      <c r="D43" s="2" t="s">
        <v>48</v>
      </c>
      <c r="E43" s="5">
        <f t="shared" si="14"/>
        <v>39951</v>
      </c>
      <c r="F43" s="177">
        <v>132</v>
      </c>
      <c r="G43" s="17">
        <f t="shared" si="15"/>
        <v>154</v>
      </c>
      <c r="H43" s="201">
        <v>8.3515399252942419</v>
      </c>
      <c r="I43" s="189">
        <v>68</v>
      </c>
      <c r="J43"/>
      <c r="K43" s="183">
        <v>512</v>
      </c>
      <c r="L43" s="183">
        <v>3638</v>
      </c>
      <c r="M43" s="183">
        <v>9172</v>
      </c>
      <c r="N43" s="183">
        <v>14087</v>
      </c>
      <c r="O43" s="183">
        <v>7497</v>
      </c>
      <c r="P43" s="183">
        <v>2780</v>
      </c>
      <c r="Q43" s="183">
        <v>2099</v>
      </c>
      <c r="R43" s="183">
        <v>166</v>
      </c>
      <c r="S43" s="183">
        <v>39951</v>
      </c>
      <c r="T43" s="5"/>
      <c r="U43" s="9">
        <f t="shared" si="16"/>
        <v>1.2815699231558659E-2</v>
      </c>
      <c r="V43" s="9">
        <f t="shared" si="0"/>
        <v>9.1061550399239063E-2</v>
      </c>
      <c r="W43" s="9">
        <f t="shared" si="1"/>
        <v>0.2295812370153438</v>
      </c>
      <c r="X43" s="9">
        <f t="shared" si="2"/>
        <v>0.35260694350579458</v>
      </c>
      <c r="Y43" s="9">
        <f t="shared" si="3"/>
        <v>0.18765487722460014</v>
      </c>
      <c r="Z43" s="9">
        <f t="shared" si="4"/>
        <v>6.9585241921353652E-2</v>
      </c>
      <c r="AA43" s="9">
        <f t="shared" si="5"/>
        <v>5.2539360716878175E-2</v>
      </c>
      <c r="AB43" s="9">
        <f t="shared" si="6"/>
        <v>4.1550899852319089E-3</v>
      </c>
      <c r="AC43" s="9"/>
      <c r="AD43" s="183">
        <v>1</v>
      </c>
      <c r="AE43" s="183">
        <v>23</v>
      </c>
      <c r="AF43" s="183">
        <v>11</v>
      </c>
      <c r="AG43" s="183">
        <v>40</v>
      </c>
      <c r="AH43" s="183">
        <v>59</v>
      </c>
      <c r="AI43" s="183">
        <v>9</v>
      </c>
      <c r="AJ43" s="183">
        <v>8</v>
      </c>
      <c r="AK43" s="183">
        <v>6</v>
      </c>
      <c r="AL43" s="183">
        <v>157</v>
      </c>
      <c r="AM43" s="5"/>
      <c r="AN43" s="180">
        <v>0</v>
      </c>
      <c r="AO43" s="180">
        <v>0</v>
      </c>
      <c r="AP43" s="180">
        <v>-1</v>
      </c>
      <c r="AQ43" s="180">
        <v>-6</v>
      </c>
      <c r="AR43" s="180">
        <v>1</v>
      </c>
      <c r="AS43" s="180">
        <v>5</v>
      </c>
      <c r="AT43" s="180">
        <v>4</v>
      </c>
      <c r="AU43" s="180">
        <v>0</v>
      </c>
      <c r="AV43" s="180">
        <v>3</v>
      </c>
      <c r="AW43">
        <f t="shared" si="39"/>
        <v>0</v>
      </c>
      <c r="AX43">
        <f t="shared" si="7"/>
        <v>0</v>
      </c>
      <c r="AY43">
        <f t="shared" si="8"/>
        <v>1</v>
      </c>
      <c r="AZ43">
        <f t="shared" si="9"/>
        <v>6</v>
      </c>
      <c r="BA43">
        <f t="shared" si="10"/>
        <v>-1</v>
      </c>
      <c r="BB43">
        <f t="shared" si="11"/>
        <v>-5</v>
      </c>
      <c r="BC43">
        <f t="shared" si="12"/>
        <v>-4</v>
      </c>
      <c r="BD43">
        <f t="shared" si="17"/>
        <v>0</v>
      </c>
      <c r="BE43">
        <f t="shared" si="18"/>
        <v>-3</v>
      </c>
      <c r="BH43" s="175">
        <v>296415.35466666665</v>
      </c>
      <c r="BI43" s="106">
        <f t="shared" si="19"/>
        <v>74103.838666666663</v>
      </c>
      <c r="BJ43" s="107">
        <f t="shared" si="20"/>
        <v>1778492.128</v>
      </c>
      <c r="BK43" s="26">
        <f t="shared" si="21"/>
        <v>444623.03200000001</v>
      </c>
      <c r="BL43" s="24">
        <f t="shared" si="22"/>
        <v>0.8</v>
      </c>
      <c r="BM43" s="25">
        <f t="shared" si="13"/>
        <v>0.2</v>
      </c>
      <c r="BN43" s="137">
        <f t="shared" si="23"/>
        <v>296415.35466666665</v>
      </c>
      <c r="BO43" s="173">
        <v>330617.96000000002</v>
      </c>
      <c r="BP43" s="132">
        <f t="shared" si="24"/>
        <v>82654.490000000005</v>
      </c>
      <c r="BQ43" s="132">
        <f t="shared" si="40"/>
        <v>1983707.7600000002</v>
      </c>
      <c r="BR43" s="132">
        <f t="shared" si="41"/>
        <v>495926.94000000006</v>
      </c>
      <c r="BS43" s="137">
        <f t="shared" si="25"/>
        <v>330617.96000000002</v>
      </c>
      <c r="BT43" s="172">
        <v>251036.29511111113</v>
      </c>
      <c r="BU43" s="132">
        <f t="shared" si="26"/>
        <v>62759.073777777783</v>
      </c>
      <c r="BV43" s="132">
        <f t="shared" si="42"/>
        <v>1506217.7706666668</v>
      </c>
      <c r="BW43" s="132">
        <f t="shared" si="27"/>
        <v>376554.4426666667</v>
      </c>
      <c r="BX43" s="137">
        <f t="shared" si="28"/>
        <v>251036.29511111113</v>
      </c>
      <c r="BY43" s="172">
        <v>342192.32</v>
      </c>
      <c r="BZ43" s="132">
        <f t="shared" si="29"/>
        <v>85548.08</v>
      </c>
      <c r="CA43" s="132">
        <f t="shared" si="43"/>
        <v>2053153.92</v>
      </c>
      <c r="CB43" s="132">
        <f t="shared" si="30"/>
        <v>513288.48</v>
      </c>
      <c r="CC43" s="137">
        <f t="shared" si="31"/>
        <v>342192.32</v>
      </c>
      <c r="CD43" s="172">
        <v>149464.81955555556</v>
      </c>
      <c r="CE43" s="132">
        <f t="shared" si="32"/>
        <v>37366.204888888889</v>
      </c>
      <c r="CF43" s="132">
        <f t="shared" si="44"/>
        <v>896788.91733333329</v>
      </c>
      <c r="CG43" s="132">
        <f t="shared" si="33"/>
        <v>224197.22933333332</v>
      </c>
      <c r="CH43" s="137">
        <f t="shared" si="34"/>
        <v>149464.81955555556</v>
      </c>
      <c r="CI43" s="211">
        <f t="shared" si="35"/>
        <v>221466.24888888892</v>
      </c>
      <c r="CJ43" s="132">
        <f t="shared" si="36"/>
        <v>55366.56222222223</v>
      </c>
      <c r="CK43" s="132">
        <f t="shared" si="45"/>
        <v>1328797.4933333336</v>
      </c>
      <c r="CL43" s="132">
        <f t="shared" si="37"/>
        <v>332199.37333333341</v>
      </c>
      <c r="CM43" s="137">
        <f t="shared" si="38"/>
        <v>221466.24888888892</v>
      </c>
      <c r="CN43" s="172"/>
      <c r="CO43" s="132"/>
      <c r="CP43" s="132"/>
      <c r="CQ43" s="132"/>
      <c r="CR43" s="137"/>
      <c r="CS43" s="132"/>
    </row>
    <row r="44" spans="1:97" ht="13" x14ac:dyDescent="0.3">
      <c r="A44" s="5" t="s">
        <v>606</v>
      </c>
      <c r="B44" s="3" t="s">
        <v>380</v>
      </c>
      <c r="C44" s="3" t="s">
        <v>379</v>
      </c>
      <c r="D44" s="2" t="s">
        <v>49</v>
      </c>
      <c r="E44" s="5">
        <f t="shared" si="14"/>
        <v>49660</v>
      </c>
      <c r="F44" s="177">
        <v>496</v>
      </c>
      <c r="G44" s="17">
        <f t="shared" si="15"/>
        <v>91</v>
      </c>
      <c r="H44" s="201">
        <v>5.3731381612737543</v>
      </c>
      <c r="I44" s="189">
        <v>45</v>
      </c>
      <c r="J44"/>
      <c r="K44" s="183">
        <v>16211</v>
      </c>
      <c r="L44" s="183">
        <v>12910</v>
      </c>
      <c r="M44" s="183">
        <v>10805</v>
      </c>
      <c r="N44" s="183">
        <v>5906</v>
      </c>
      <c r="O44" s="183">
        <v>2616</v>
      </c>
      <c r="P44" s="183">
        <v>741</v>
      </c>
      <c r="Q44" s="183">
        <v>445</v>
      </c>
      <c r="R44" s="183">
        <v>26</v>
      </c>
      <c r="S44" s="183">
        <v>49660</v>
      </c>
      <c r="T44" s="5"/>
      <c r="U44" s="9">
        <f t="shared" si="16"/>
        <v>0.32643979057591621</v>
      </c>
      <c r="V44" s="9">
        <f t="shared" si="0"/>
        <v>0.25996778091018929</v>
      </c>
      <c r="W44" s="9">
        <f t="shared" si="1"/>
        <v>0.21757954087797018</v>
      </c>
      <c r="X44" s="9">
        <f t="shared" si="2"/>
        <v>0.1189287152637938</v>
      </c>
      <c r="Y44" s="9">
        <f t="shared" si="3"/>
        <v>5.2678211840515507E-2</v>
      </c>
      <c r="Z44" s="9">
        <f t="shared" si="4"/>
        <v>1.4921465968586388E-2</v>
      </c>
      <c r="AA44" s="9">
        <f t="shared" si="5"/>
        <v>8.9609343536045105E-3</v>
      </c>
      <c r="AB44" s="9">
        <f t="shared" si="6"/>
        <v>5.2356020942408382E-4</v>
      </c>
      <c r="AC44" s="9"/>
      <c r="AD44" s="183">
        <v>101</v>
      </c>
      <c r="AE44" s="183">
        <v>-10</v>
      </c>
      <c r="AF44" s="183">
        <v>2</v>
      </c>
      <c r="AG44" s="183">
        <v>-4</v>
      </c>
      <c r="AH44" s="183">
        <v>10</v>
      </c>
      <c r="AI44" s="183">
        <v>7</v>
      </c>
      <c r="AJ44" s="183">
        <v>-4</v>
      </c>
      <c r="AK44" s="183">
        <v>1</v>
      </c>
      <c r="AL44" s="183">
        <v>103</v>
      </c>
      <c r="AM44" s="5"/>
      <c r="AN44" s="180">
        <v>-13</v>
      </c>
      <c r="AO44" s="180">
        <v>16</v>
      </c>
      <c r="AP44" s="180">
        <v>12</v>
      </c>
      <c r="AQ44" s="180">
        <v>-2</v>
      </c>
      <c r="AR44" s="180">
        <v>1</v>
      </c>
      <c r="AS44" s="180">
        <v>-2</v>
      </c>
      <c r="AT44" s="180">
        <v>0</v>
      </c>
      <c r="AU44" s="180">
        <v>0</v>
      </c>
      <c r="AV44" s="180">
        <v>12</v>
      </c>
      <c r="AW44">
        <f t="shared" si="39"/>
        <v>13</v>
      </c>
      <c r="AX44">
        <f t="shared" si="7"/>
        <v>-16</v>
      </c>
      <c r="AY44">
        <f t="shared" si="8"/>
        <v>-12</v>
      </c>
      <c r="AZ44">
        <f t="shared" si="9"/>
        <v>2</v>
      </c>
      <c r="BA44">
        <f t="shared" si="10"/>
        <v>-1</v>
      </c>
      <c r="BB44">
        <f t="shared" si="11"/>
        <v>2</v>
      </c>
      <c r="BC44">
        <f t="shared" si="12"/>
        <v>0</v>
      </c>
      <c r="BD44">
        <f t="shared" si="17"/>
        <v>0</v>
      </c>
      <c r="BE44">
        <f t="shared" si="18"/>
        <v>-12</v>
      </c>
      <c r="BH44" s="175">
        <v>190872.55466666666</v>
      </c>
      <c r="BI44" s="106">
        <f t="shared" si="19"/>
        <v>47718.138666666666</v>
      </c>
      <c r="BJ44" s="107">
        <f t="shared" si="20"/>
        <v>1145235.328</v>
      </c>
      <c r="BK44" s="26">
        <f t="shared" si="21"/>
        <v>286308.83199999999</v>
      </c>
      <c r="BL44" s="24">
        <f t="shared" si="22"/>
        <v>0.8</v>
      </c>
      <c r="BM44" s="25">
        <f t="shared" si="13"/>
        <v>0.2</v>
      </c>
      <c r="BN44" s="137">
        <f t="shared" si="23"/>
        <v>190872.55466666666</v>
      </c>
      <c r="BO44" s="173">
        <v>211512.75111111111</v>
      </c>
      <c r="BP44" s="132">
        <f t="shared" si="24"/>
        <v>52878.187777777777</v>
      </c>
      <c r="BQ44" s="132">
        <f t="shared" si="40"/>
        <v>1269076.5066666666</v>
      </c>
      <c r="BR44" s="132">
        <f t="shared" si="41"/>
        <v>317269.12666666665</v>
      </c>
      <c r="BS44" s="137">
        <f t="shared" si="25"/>
        <v>211512.75111111111</v>
      </c>
      <c r="BT44" s="172">
        <v>208744.13511111113</v>
      </c>
      <c r="BU44" s="132">
        <f t="shared" si="26"/>
        <v>52186.033777777782</v>
      </c>
      <c r="BV44" s="132">
        <f t="shared" si="42"/>
        <v>1252464.8106666668</v>
      </c>
      <c r="BW44" s="132">
        <f t="shared" si="27"/>
        <v>313116.20266666671</v>
      </c>
      <c r="BX44" s="137">
        <f t="shared" si="28"/>
        <v>208744.13511111113</v>
      </c>
      <c r="BY44" s="172">
        <v>41482.559999999998</v>
      </c>
      <c r="BZ44" s="132">
        <f t="shared" si="29"/>
        <v>10370.64</v>
      </c>
      <c r="CA44" s="132">
        <f t="shared" si="43"/>
        <v>248895.35999999999</v>
      </c>
      <c r="CB44" s="132">
        <f t="shared" si="30"/>
        <v>62223.839999999997</v>
      </c>
      <c r="CC44" s="137">
        <f t="shared" si="31"/>
        <v>41482.559999999998</v>
      </c>
      <c r="CD44" s="172">
        <v>81032.323555555573</v>
      </c>
      <c r="CE44" s="132">
        <f t="shared" si="32"/>
        <v>20258.080888888893</v>
      </c>
      <c r="CF44" s="132">
        <f t="shared" si="44"/>
        <v>486193.94133333344</v>
      </c>
      <c r="CG44" s="132">
        <f t="shared" si="33"/>
        <v>121548.48533333336</v>
      </c>
      <c r="CH44" s="137">
        <f t="shared" si="34"/>
        <v>81032.323555555573</v>
      </c>
      <c r="CI44" s="211">
        <f t="shared" si="35"/>
        <v>88823.04355555556</v>
      </c>
      <c r="CJ44" s="132">
        <f t="shared" si="36"/>
        <v>22205.76088888889</v>
      </c>
      <c r="CK44" s="132">
        <f t="shared" si="45"/>
        <v>532938.26133333333</v>
      </c>
      <c r="CL44" s="132">
        <f t="shared" si="37"/>
        <v>133234.56533333333</v>
      </c>
      <c r="CM44" s="137">
        <f t="shared" si="38"/>
        <v>88823.04355555556</v>
      </c>
      <c r="CN44" s="172"/>
      <c r="CO44" s="132"/>
      <c r="CP44" s="132"/>
      <c r="CQ44" s="132"/>
      <c r="CR44" s="137"/>
      <c r="CS44" s="132"/>
    </row>
    <row r="45" spans="1:97" ht="13" x14ac:dyDescent="0.3">
      <c r="A45" s="5" t="s">
        <v>533</v>
      </c>
      <c r="B45" s="3" t="s">
        <v>396</v>
      </c>
      <c r="C45" s="3" t="s">
        <v>377</v>
      </c>
      <c r="D45" s="2" t="s">
        <v>50</v>
      </c>
      <c r="E45" s="5">
        <f t="shared" si="14"/>
        <v>40670</v>
      </c>
      <c r="F45" s="177">
        <v>1081</v>
      </c>
      <c r="G45" s="17">
        <f t="shared" si="15"/>
        <v>126</v>
      </c>
      <c r="H45" s="201">
        <v>3.2818218325920427</v>
      </c>
      <c r="I45" s="189">
        <v>74</v>
      </c>
      <c r="J45"/>
      <c r="K45" s="183">
        <v>24935</v>
      </c>
      <c r="L45" s="183">
        <v>5158</v>
      </c>
      <c r="M45" s="183">
        <v>6095</v>
      </c>
      <c r="N45" s="183">
        <v>2760</v>
      </c>
      <c r="O45" s="183">
        <v>1249</v>
      </c>
      <c r="P45" s="183">
        <v>321</v>
      </c>
      <c r="Q45" s="183">
        <v>131</v>
      </c>
      <c r="R45" s="183">
        <v>21</v>
      </c>
      <c r="S45" s="183">
        <v>40670</v>
      </c>
      <c r="T45" s="5"/>
      <c r="U45" s="9">
        <f t="shared" si="16"/>
        <v>0.61310548315711821</v>
      </c>
      <c r="V45" s="9">
        <f t="shared" si="0"/>
        <v>0.12682567002704698</v>
      </c>
      <c r="W45" s="9">
        <f t="shared" si="1"/>
        <v>0.1498647651831817</v>
      </c>
      <c r="X45" s="9">
        <f t="shared" si="2"/>
        <v>6.7863289894270956E-2</v>
      </c>
      <c r="Y45" s="9">
        <f t="shared" si="3"/>
        <v>3.0710597492008853E-2</v>
      </c>
      <c r="Z45" s="9">
        <f t="shared" si="4"/>
        <v>7.8927956724858615E-3</v>
      </c>
      <c r="AA45" s="9">
        <f t="shared" si="5"/>
        <v>3.221047455126629E-3</v>
      </c>
      <c r="AB45" s="9">
        <f t="shared" si="6"/>
        <v>5.1635111876075727E-4</v>
      </c>
      <c r="AC45" s="9"/>
      <c r="AD45" s="183">
        <v>-4</v>
      </c>
      <c r="AE45" s="183">
        <v>64</v>
      </c>
      <c r="AF45" s="183">
        <v>12</v>
      </c>
      <c r="AG45" s="183">
        <v>27</v>
      </c>
      <c r="AH45" s="183">
        <v>-6</v>
      </c>
      <c r="AI45" s="183">
        <v>0</v>
      </c>
      <c r="AJ45" s="183">
        <v>-2</v>
      </c>
      <c r="AK45" s="183">
        <v>0</v>
      </c>
      <c r="AL45" s="183">
        <v>91</v>
      </c>
      <c r="AM45" s="5"/>
      <c r="AN45" s="180">
        <v>3</v>
      </c>
      <c r="AO45" s="180">
        <v>-23</v>
      </c>
      <c r="AP45" s="180">
        <v>-8</v>
      </c>
      <c r="AQ45" s="180">
        <v>-3</v>
      </c>
      <c r="AR45" s="180">
        <v>-3</v>
      </c>
      <c r="AS45" s="180">
        <v>-2</v>
      </c>
      <c r="AT45" s="180">
        <v>1</v>
      </c>
      <c r="AU45" s="180">
        <v>0</v>
      </c>
      <c r="AV45" s="180">
        <v>-35</v>
      </c>
      <c r="AW45">
        <f t="shared" si="39"/>
        <v>-3</v>
      </c>
      <c r="AX45">
        <f t="shared" si="7"/>
        <v>23</v>
      </c>
      <c r="AY45">
        <f t="shared" si="8"/>
        <v>8</v>
      </c>
      <c r="AZ45">
        <f t="shared" si="9"/>
        <v>3</v>
      </c>
      <c r="BA45">
        <f t="shared" si="10"/>
        <v>3</v>
      </c>
      <c r="BB45">
        <f t="shared" si="11"/>
        <v>2</v>
      </c>
      <c r="BC45">
        <f t="shared" si="12"/>
        <v>-1</v>
      </c>
      <c r="BD45">
        <f t="shared" si="17"/>
        <v>0</v>
      </c>
      <c r="BE45">
        <f t="shared" si="18"/>
        <v>35</v>
      </c>
      <c r="BH45" s="175">
        <v>69722.213333333333</v>
      </c>
      <c r="BI45" s="106">
        <f t="shared" si="19"/>
        <v>17430.553333333333</v>
      </c>
      <c r="BJ45" s="107">
        <f t="shared" si="20"/>
        <v>418333.28</v>
      </c>
      <c r="BK45" s="26">
        <f t="shared" si="21"/>
        <v>104583.32</v>
      </c>
      <c r="BL45" s="24">
        <f t="shared" si="22"/>
        <v>0.8</v>
      </c>
      <c r="BM45" s="25">
        <f t="shared" si="13"/>
        <v>0.2</v>
      </c>
      <c r="BN45" s="137">
        <f t="shared" si="23"/>
        <v>69722.213333333333</v>
      </c>
      <c r="BO45" s="173">
        <v>13720</v>
      </c>
      <c r="BP45" s="132">
        <f t="shared" si="24"/>
        <v>3430</v>
      </c>
      <c r="BQ45" s="132">
        <f t="shared" si="40"/>
        <v>82320</v>
      </c>
      <c r="BR45" s="132">
        <f t="shared" si="41"/>
        <v>20580</v>
      </c>
      <c r="BS45" s="137">
        <f t="shared" si="25"/>
        <v>13720</v>
      </c>
      <c r="BT45" s="172">
        <v>254584.85333333339</v>
      </c>
      <c r="BU45" s="132">
        <f t="shared" si="26"/>
        <v>63646.213333333348</v>
      </c>
      <c r="BV45" s="132">
        <f t="shared" si="42"/>
        <v>1527509.1200000003</v>
      </c>
      <c r="BW45" s="132">
        <f t="shared" si="27"/>
        <v>381877.28000000009</v>
      </c>
      <c r="BX45" s="137">
        <f t="shared" si="28"/>
        <v>254584.85333333339</v>
      </c>
      <c r="BY45" s="172">
        <v>265498.34666666668</v>
      </c>
      <c r="BZ45" s="132">
        <f t="shared" si="29"/>
        <v>66374.58666666667</v>
      </c>
      <c r="CA45" s="132">
        <f t="shared" si="43"/>
        <v>1592990.08</v>
      </c>
      <c r="CB45" s="132">
        <f t="shared" si="30"/>
        <v>398247.52</v>
      </c>
      <c r="CC45" s="137">
        <f t="shared" si="31"/>
        <v>265498.34666666668</v>
      </c>
      <c r="CD45" s="172">
        <v>237684.88000000003</v>
      </c>
      <c r="CE45" s="132">
        <f t="shared" si="32"/>
        <v>59421.220000000008</v>
      </c>
      <c r="CF45" s="132">
        <f t="shared" si="44"/>
        <v>1426109.2800000003</v>
      </c>
      <c r="CG45" s="132">
        <f t="shared" si="33"/>
        <v>356527.32000000007</v>
      </c>
      <c r="CH45" s="137">
        <f t="shared" si="34"/>
        <v>237684.88000000003</v>
      </c>
      <c r="CI45" s="211">
        <f t="shared" si="35"/>
        <v>145340.72</v>
      </c>
      <c r="CJ45" s="132">
        <f t="shared" si="36"/>
        <v>36335.18</v>
      </c>
      <c r="CK45" s="132">
        <f t="shared" si="45"/>
        <v>872044.32000000007</v>
      </c>
      <c r="CL45" s="132">
        <f t="shared" si="37"/>
        <v>218011.08000000002</v>
      </c>
      <c r="CM45" s="137">
        <f t="shared" si="38"/>
        <v>145340.72</v>
      </c>
      <c r="CN45" s="172"/>
      <c r="CO45" s="132"/>
      <c r="CP45" s="132"/>
      <c r="CQ45" s="132"/>
      <c r="CR45" s="137"/>
      <c r="CS45" s="132"/>
    </row>
    <row r="46" spans="1:97" ht="13" x14ac:dyDescent="0.3">
      <c r="A46" s="5" t="s">
        <v>524</v>
      </c>
      <c r="B46" s="3"/>
      <c r="C46" s="3" t="s">
        <v>377</v>
      </c>
      <c r="D46" s="2" t="s">
        <v>51</v>
      </c>
      <c r="E46" s="5">
        <f t="shared" si="14"/>
        <v>82684</v>
      </c>
      <c r="F46" s="177">
        <v>907</v>
      </c>
      <c r="G46" s="17">
        <f t="shared" si="15"/>
        <v>462</v>
      </c>
      <c r="H46" s="201">
        <v>5.0584212026218296</v>
      </c>
      <c r="I46" s="189">
        <v>116</v>
      </c>
      <c r="J46"/>
      <c r="K46" s="183">
        <v>30038</v>
      </c>
      <c r="L46" s="183">
        <v>18167</v>
      </c>
      <c r="M46" s="183">
        <v>17069</v>
      </c>
      <c r="N46" s="183">
        <v>8877</v>
      </c>
      <c r="O46" s="183">
        <v>5300</v>
      </c>
      <c r="P46" s="183">
        <v>1797</v>
      </c>
      <c r="Q46" s="183">
        <v>1256</v>
      </c>
      <c r="R46" s="183">
        <v>180</v>
      </c>
      <c r="S46" s="183">
        <v>82684</v>
      </c>
      <c r="T46" s="5"/>
      <c r="U46" s="9">
        <f t="shared" si="16"/>
        <v>0.36328673020173191</v>
      </c>
      <c r="V46" s="9">
        <f t="shared" si="0"/>
        <v>0.21971602728460163</v>
      </c>
      <c r="W46" s="9">
        <f t="shared" si="1"/>
        <v>0.20643655362585264</v>
      </c>
      <c r="X46" s="9">
        <f t="shared" si="2"/>
        <v>0.10736055343234482</v>
      </c>
      <c r="Y46" s="9">
        <f t="shared" si="3"/>
        <v>6.4099463015819258E-2</v>
      </c>
      <c r="Z46" s="9">
        <f t="shared" si="4"/>
        <v>2.1733346233854194E-2</v>
      </c>
      <c r="AA46" s="9">
        <f t="shared" si="5"/>
        <v>1.5190363310918678E-2</v>
      </c>
      <c r="AB46" s="9">
        <f t="shared" si="6"/>
        <v>2.1769628948768807E-3</v>
      </c>
      <c r="AC46" s="9"/>
      <c r="AD46" s="183">
        <v>148</v>
      </c>
      <c r="AE46" s="183">
        <v>137</v>
      </c>
      <c r="AF46" s="183">
        <v>81</v>
      </c>
      <c r="AG46" s="183">
        <v>51</v>
      </c>
      <c r="AH46" s="183">
        <v>53</v>
      </c>
      <c r="AI46" s="183">
        <v>19</v>
      </c>
      <c r="AJ46" s="183">
        <v>2</v>
      </c>
      <c r="AK46" s="183">
        <v>1</v>
      </c>
      <c r="AL46" s="183">
        <v>492</v>
      </c>
      <c r="AM46" s="5"/>
      <c r="AN46" s="180">
        <v>-15</v>
      </c>
      <c r="AO46" s="180">
        <v>6</v>
      </c>
      <c r="AP46" s="180">
        <v>43</v>
      </c>
      <c r="AQ46" s="180">
        <v>1</v>
      </c>
      <c r="AR46" s="180">
        <v>-5</v>
      </c>
      <c r="AS46" s="180">
        <v>-2</v>
      </c>
      <c r="AT46" s="180">
        <v>4</v>
      </c>
      <c r="AU46" s="180">
        <v>-2</v>
      </c>
      <c r="AV46" s="180">
        <v>30</v>
      </c>
      <c r="AW46">
        <f t="shared" si="39"/>
        <v>15</v>
      </c>
      <c r="AX46">
        <f t="shared" si="7"/>
        <v>-6</v>
      </c>
      <c r="AY46">
        <f t="shared" si="8"/>
        <v>-43</v>
      </c>
      <c r="AZ46">
        <f t="shared" si="9"/>
        <v>-1</v>
      </c>
      <c r="BA46">
        <f t="shared" si="10"/>
        <v>5</v>
      </c>
      <c r="BB46">
        <f t="shared" si="11"/>
        <v>2</v>
      </c>
      <c r="BC46">
        <f t="shared" si="12"/>
        <v>-4</v>
      </c>
      <c r="BD46">
        <f t="shared" si="17"/>
        <v>2</v>
      </c>
      <c r="BE46">
        <f t="shared" si="18"/>
        <v>-30</v>
      </c>
      <c r="BH46" s="175">
        <v>253622.54666666663</v>
      </c>
      <c r="BI46" s="106" t="str">
        <f t="shared" si="19"/>
        <v>0</v>
      </c>
      <c r="BJ46" s="107">
        <f t="shared" si="20"/>
        <v>1521735.2799999998</v>
      </c>
      <c r="BK46" s="26">
        <f t="shared" si="21"/>
        <v>0</v>
      </c>
      <c r="BL46" s="24" t="str">
        <f t="shared" si="22"/>
        <v>100%</v>
      </c>
      <c r="BM46" s="25" t="str">
        <f t="shared" si="13"/>
        <v>0%</v>
      </c>
      <c r="BN46" s="137">
        <f t="shared" si="23"/>
        <v>253622.54666666663</v>
      </c>
      <c r="BO46" s="173">
        <v>169483</v>
      </c>
      <c r="BP46" s="132" t="str">
        <f t="shared" si="24"/>
        <v>0</v>
      </c>
      <c r="BQ46" s="132">
        <f t="shared" si="40"/>
        <v>1016898</v>
      </c>
      <c r="BR46" s="132">
        <f t="shared" si="41"/>
        <v>0</v>
      </c>
      <c r="BS46" s="137">
        <f t="shared" si="25"/>
        <v>169483</v>
      </c>
      <c r="BT46" s="172">
        <v>566453.87444444443</v>
      </c>
      <c r="BU46" s="132" t="str">
        <f t="shared" si="26"/>
        <v>0</v>
      </c>
      <c r="BV46" s="132">
        <f t="shared" si="42"/>
        <v>3398723.2466666666</v>
      </c>
      <c r="BW46" s="132">
        <f t="shared" si="27"/>
        <v>0</v>
      </c>
      <c r="BX46" s="137">
        <f t="shared" si="28"/>
        <v>566453.87444444443</v>
      </c>
      <c r="BY46" s="172">
        <v>486143.73333333334</v>
      </c>
      <c r="BZ46" s="132" t="str">
        <f t="shared" si="29"/>
        <v>0</v>
      </c>
      <c r="CA46" s="132">
        <f t="shared" si="43"/>
        <v>2916862.4</v>
      </c>
      <c r="CB46" s="132">
        <f t="shared" si="30"/>
        <v>0</v>
      </c>
      <c r="CC46" s="137">
        <f t="shared" si="31"/>
        <v>486143.73333333334</v>
      </c>
      <c r="CD46" s="172">
        <v>477453.3844444445</v>
      </c>
      <c r="CE46" s="132" t="str">
        <f t="shared" si="32"/>
        <v>0</v>
      </c>
      <c r="CF46" s="132">
        <f t="shared" si="44"/>
        <v>2864720.3066666671</v>
      </c>
      <c r="CG46" s="132">
        <f t="shared" si="33"/>
        <v>0</v>
      </c>
      <c r="CH46" s="137">
        <f t="shared" si="34"/>
        <v>477453.3844444445</v>
      </c>
      <c r="CI46" s="211">
        <f t="shared" si="35"/>
        <v>631394.52444444445</v>
      </c>
      <c r="CJ46" s="132" t="str">
        <f t="shared" si="36"/>
        <v>0</v>
      </c>
      <c r="CK46" s="132">
        <f t="shared" si="45"/>
        <v>3788367.1466666665</v>
      </c>
      <c r="CL46" s="132">
        <f t="shared" si="37"/>
        <v>0</v>
      </c>
      <c r="CM46" s="137">
        <f t="shared" si="38"/>
        <v>631394.52444444445</v>
      </c>
      <c r="CN46" s="172"/>
      <c r="CO46" s="132"/>
      <c r="CP46" s="132"/>
      <c r="CQ46" s="132"/>
      <c r="CR46" s="137"/>
      <c r="CS46" s="132"/>
    </row>
    <row r="47" spans="1:97" ht="13" x14ac:dyDescent="0.3">
      <c r="A47" s="5" t="s">
        <v>567</v>
      </c>
      <c r="B47" s="3"/>
      <c r="C47" s="3" t="s">
        <v>386</v>
      </c>
      <c r="D47" s="2" t="s">
        <v>52</v>
      </c>
      <c r="E47" s="5">
        <f t="shared" si="14"/>
        <v>94059</v>
      </c>
      <c r="F47" s="177">
        <v>1654</v>
      </c>
      <c r="G47" s="17">
        <f t="shared" si="15"/>
        <v>181</v>
      </c>
      <c r="H47" s="201">
        <v>4.8183095763902832</v>
      </c>
      <c r="I47" s="189">
        <v>31</v>
      </c>
      <c r="J47"/>
      <c r="K47" s="183">
        <v>44270</v>
      </c>
      <c r="L47" s="183">
        <v>18002</v>
      </c>
      <c r="M47" s="183">
        <v>15200</v>
      </c>
      <c r="N47" s="183">
        <v>7190</v>
      </c>
      <c r="O47" s="183">
        <v>5285</v>
      </c>
      <c r="P47" s="183">
        <v>2780</v>
      </c>
      <c r="Q47" s="183">
        <v>1280</v>
      </c>
      <c r="R47" s="183">
        <v>52</v>
      </c>
      <c r="S47" s="183">
        <v>94059</v>
      </c>
      <c r="T47" s="5"/>
      <c r="U47" s="9">
        <f t="shared" si="16"/>
        <v>0.47066203127824024</v>
      </c>
      <c r="V47" s="9">
        <f t="shared" si="0"/>
        <v>0.19139051021167566</v>
      </c>
      <c r="W47" s="9">
        <f t="shared" si="1"/>
        <v>0.16160069743458894</v>
      </c>
      <c r="X47" s="9">
        <f t="shared" si="2"/>
        <v>7.6441382536493047E-2</v>
      </c>
      <c r="Y47" s="9">
        <f t="shared" si="3"/>
        <v>5.6188137233013323E-2</v>
      </c>
      <c r="Z47" s="9">
        <f t="shared" si="4"/>
        <v>2.9555917030799819E-2</v>
      </c>
      <c r="AA47" s="9">
        <f t="shared" si="5"/>
        <v>1.3608479783965384E-2</v>
      </c>
      <c r="AB47" s="9">
        <f t="shared" si="6"/>
        <v>5.5284449122359374E-4</v>
      </c>
      <c r="AC47" s="9"/>
      <c r="AD47" s="183">
        <v>-50</v>
      </c>
      <c r="AE47" s="183">
        <v>35</v>
      </c>
      <c r="AF47" s="183">
        <v>89</v>
      </c>
      <c r="AG47" s="183">
        <v>32</v>
      </c>
      <c r="AH47" s="183">
        <v>85</v>
      </c>
      <c r="AI47" s="183">
        <v>25</v>
      </c>
      <c r="AJ47" s="183">
        <v>18</v>
      </c>
      <c r="AK47" s="183">
        <v>1</v>
      </c>
      <c r="AL47" s="183">
        <v>235</v>
      </c>
      <c r="AM47" s="5"/>
      <c r="AN47" s="180">
        <v>32</v>
      </c>
      <c r="AO47" s="180">
        <v>27</v>
      </c>
      <c r="AP47" s="180">
        <v>-20</v>
      </c>
      <c r="AQ47" s="180">
        <v>-16</v>
      </c>
      <c r="AR47" s="180">
        <v>20</v>
      </c>
      <c r="AS47" s="180">
        <v>7</v>
      </c>
      <c r="AT47" s="180">
        <v>3</v>
      </c>
      <c r="AU47" s="180">
        <v>1</v>
      </c>
      <c r="AV47" s="180">
        <v>54</v>
      </c>
      <c r="AW47">
        <f t="shared" si="39"/>
        <v>-32</v>
      </c>
      <c r="AX47">
        <f t="shared" si="7"/>
        <v>-27</v>
      </c>
      <c r="AY47">
        <f t="shared" si="8"/>
        <v>20</v>
      </c>
      <c r="AZ47">
        <f t="shared" si="9"/>
        <v>16</v>
      </c>
      <c r="BA47">
        <f t="shared" si="10"/>
        <v>-20</v>
      </c>
      <c r="BB47">
        <f t="shared" si="11"/>
        <v>-7</v>
      </c>
      <c r="BC47">
        <f t="shared" si="12"/>
        <v>-3</v>
      </c>
      <c r="BD47">
        <f t="shared" si="17"/>
        <v>-1</v>
      </c>
      <c r="BE47">
        <f t="shared" si="18"/>
        <v>-54</v>
      </c>
      <c r="BH47" s="175">
        <v>724567.31333333335</v>
      </c>
      <c r="BI47" s="106" t="str">
        <f t="shared" si="19"/>
        <v>0</v>
      </c>
      <c r="BJ47" s="107">
        <f t="shared" si="20"/>
        <v>4347403.88</v>
      </c>
      <c r="BK47" s="26">
        <f t="shared" si="21"/>
        <v>0</v>
      </c>
      <c r="BL47" s="24" t="str">
        <f t="shared" si="22"/>
        <v>100%</v>
      </c>
      <c r="BM47" s="25" t="str">
        <f t="shared" si="13"/>
        <v>0%</v>
      </c>
      <c r="BN47" s="137">
        <f t="shared" si="23"/>
        <v>724567.31333333335</v>
      </c>
      <c r="BO47" s="173">
        <v>999065.36777777772</v>
      </c>
      <c r="BP47" s="132" t="str">
        <f t="shared" si="24"/>
        <v>0</v>
      </c>
      <c r="BQ47" s="132">
        <f t="shared" si="40"/>
        <v>5994392.2066666661</v>
      </c>
      <c r="BR47" s="132">
        <f t="shared" si="41"/>
        <v>0</v>
      </c>
      <c r="BS47" s="137">
        <f t="shared" si="25"/>
        <v>999065.36777777772</v>
      </c>
      <c r="BT47" s="172">
        <v>685061.06222222233</v>
      </c>
      <c r="BU47" s="132" t="str">
        <f t="shared" si="26"/>
        <v>0</v>
      </c>
      <c r="BV47" s="132">
        <f t="shared" si="42"/>
        <v>4110366.373333334</v>
      </c>
      <c r="BW47" s="132">
        <f t="shared" si="27"/>
        <v>0</v>
      </c>
      <c r="BX47" s="137">
        <f t="shared" si="28"/>
        <v>685061.06222222233</v>
      </c>
      <c r="BY47" s="172">
        <v>529925.33333333326</v>
      </c>
      <c r="BZ47" s="132" t="str">
        <f t="shared" si="29"/>
        <v>0</v>
      </c>
      <c r="CA47" s="132">
        <f t="shared" si="43"/>
        <v>3179551.9999999995</v>
      </c>
      <c r="CB47" s="132">
        <f t="shared" si="30"/>
        <v>0</v>
      </c>
      <c r="CC47" s="137">
        <f t="shared" si="31"/>
        <v>529925.33333333326</v>
      </c>
      <c r="CD47" s="172">
        <v>832921.73555555556</v>
      </c>
      <c r="CE47" s="132" t="str">
        <f t="shared" si="32"/>
        <v>0</v>
      </c>
      <c r="CF47" s="132">
        <f t="shared" si="44"/>
        <v>4997530.4133333331</v>
      </c>
      <c r="CG47" s="132">
        <f t="shared" si="33"/>
        <v>0</v>
      </c>
      <c r="CH47" s="137">
        <f t="shared" si="34"/>
        <v>832921.73555555556</v>
      </c>
      <c r="CI47" s="211">
        <f t="shared" si="35"/>
        <v>347457.81777777773</v>
      </c>
      <c r="CJ47" s="132" t="str">
        <f t="shared" si="36"/>
        <v>0</v>
      </c>
      <c r="CK47" s="132">
        <f t="shared" si="45"/>
        <v>2084746.9066666663</v>
      </c>
      <c r="CL47" s="132">
        <f t="shared" si="37"/>
        <v>0</v>
      </c>
      <c r="CM47" s="137">
        <f t="shared" si="38"/>
        <v>347457.81777777773</v>
      </c>
      <c r="CN47" s="172"/>
      <c r="CO47" s="132"/>
      <c r="CP47" s="132"/>
      <c r="CQ47" s="132"/>
      <c r="CR47" s="137"/>
      <c r="CS47" s="132"/>
    </row>
    <row r="48" spans="1:97" ht="13" x14ac:dyDescent="0.3">
      <c r="A48" s="5" t="s">
        <v>647</v>
      </c>
      <c r="B48" s="3" t="s">
        <v>397</v>
      </c>
      <c r="C48" s="3" t="s">
        <v>384</v>
      </c>
      <c r="D48" s="2" t="s">
        <v>53</v>
      </c>
      <c r="E48" s="5">
        <f t="shared" si="14"/>
        <v>53456</v>
      </c>
      <c r="F48" s="177">
        <v>245</v>
      </c>
      <c r="G48" s="17">
        <f t="shared" si="15"/>
        <v>1173</v>
      </c>
      <c r="H48" s="201">
        <v>10.388669967330168</v>
      </c>
      <c r="I48" s="189">
        <v>322</v>
      </c>
      <c r="J48"/>
      <c r="K48" s="183">
        <v>3440</v>
      </c>
      <c r="L48" s="183">
        <v>9842</v>
      </c>
      <c r="M48" s="183">
        <v>18644</v>
      </c>
      <c r="N48" s="183">
        <v>9356</v>
      </c>
      <c r="O48" s="183">
        <v>5335</v>
      </c>
      <c r="P48" s="183">
        <v>3430</v>
      </c>
      <c r="Q48" s="183">
        <v>2947</v>
      </c>
      <c r="R48" s="183">
        <v>462</v>
      </c>
      <c r="S48" s="183">
        <v>53456</v>
      </c>
      <c r="T48" s="5"/>
      <c r="U48" s="9">
        <f t="shared" si="16"/>
        <v>6.4351990422029326E-2</v>
      </c>
      <c r="V48" s="9">
        <f t="shared" si="0"/>
        <v>0.18411403771325952</v>
      </c>
      <c r="W48" s="9">
        <f t="shared" si="1"/>
        <v>0.34877282250823105</v>
      </c>
      <c r="X48" s="9">
        <f t="shared" si="2"/>
        <v>0.17502244836875186</v>
      </c>
      <c r="Y48" s="9">
        <f t="shared" si="3"/>
        <v>9.9801706076025148E-2</v>
      </c>
      <c r="Z48" s="9">
        <f t="shared" si="4"/>
        <v>6.4164920682430404E-2</v>
      </c>
      <c r="AA48" s="9">
        <f t="shared" si="5"/>
        <v>5.5129452259802453E-2</v>
      </c>
      <c r="AB48" s="9">
        <f t="shared" si="6"/>
        <v>8.642621969470219E-3</v>
      </c>
      <c r="AC48" s="9"/>
      <c r="AD48" s="183">
        <v>381</v>
      </c>
      <c r="AE48" s="183">
        <v>89</v>
      </c>
      <c r="AF48" s="183">
        <v>322</v>
      </c>
      <c r="AG48" s="183">
        <v>145</v>
      </c>
      <c r="AH48" s="183">
        <v>113</v>
      </c>
      <c r="AI48" s="183">
        <v>57</v>
      </c>
      <c r="AJ48" s="183">
        <v>36</v>
      </c>
      <c r="AK48" s="183">
        <v>7</v>
      </c>
      <c r="AL48" s="183">
        <v>1150</v>
      </c>
      <c r="AM48" s="5"/>
      <c r="AN48" s="180">
        <v>-1</v>
      </c>
      <c r="AO48" s="180">
        <v>-20</v>
      </c>
      <c r="AP48" s="180">
        <v>2</v>
      </c>
      <c r="AQ48" s="180">
        <v>1</v>
      </c>
      <c r="AR48" s="180">
        <v>5</v>
      </c>
      <c r="AS48" s="180">
        <v>-10</v>
      </c>
      <c r="AT48" s="180">
        <v>-2</v>
      </c>
      <c r="AU48" s="180">
        <v>2</v>
      </c>
      <c r="AV48" s="180">
        <v>-23</v>
      </c>
      <c r="AW48">
        <f t="shared" si="39"/>
        <v>1</v>
      </c>
      <c r="AX48">
        <f t="shared" si="7"/>
        <v>20</v>
      </c>
      <c r="AY48">
        <f t="shared" si="8"/>
        <v>-2</v>
      </c>
      <c r="AZ48">
        <f t="shared" si="9"/>
        <v>-1</v>
      </c>
      <c r="BA48">
        <f t="shared" si="10"/>
        <v>-5</v>
      </c>
      <c r="BB48">
        <f t="shared" si="11"/>
        <v>10</v>
      </c>
      <c r="BC48">
        <f t="shared" si="12"/>
        <v>2</v>
      </c>
      <c r="BD48">
        <f t="shared" si="17"/>
        <v>-2</v>
      </c>
      <c r="BE48">
        <f t="shared" si="18"/>
        <v>23</v>
      </c>
      <c r="BH48" s="175">
        <v>786645.66933333338</v>
      </c>
      <c r="BI48" s="106">
        <f t="shared" si="19"/>
        <v>196661.41733333335</v>
      </c>
      <c r="BJ48" s="107">
        <f t="shared" si="20"/>
        <v>4719874.0160000008</v>
      </c>
      <c r="BK48" s="26">
        <f t="shared" si="21"/>
        <v>1179968.5040000002</v>
      </c>
      <c r="BL48" s="24">
        <f t="shared" si="22"/>
        <v>0.8</v>
      </c>
      <c r="BM48" s="25">
        <f t="shared" si="13"/>
        <v>0.2</v>
      </c>
      <c r="BN48" s="137">
        <f t="shared" si="23"/>
        <v>786645.66933333338</v>
      </c>
      <c r="BO48" s="173">
        <v>734897.95466666669</v>
      </c>
      <c r="BP48" s="132">
        <f t="shared" si="24"/>
        <v>183724.48866666667</v>
      </c>
      <c r="BQ48" s="132">
        <f t="shared" si="40"/>
        <v>4409387.7280000001</v>
      </c>
      <c r="BR48" s="132">
        <f t="shared" si="41"/>
        <v>1102346.932</v>
      </c>
      <c r="BS48" s="137">
        <f t="shared" si="25"/>
        <v>734897.95466666669</v>
      </c>
      <c r="BT48" s="172">
        <v>563739.38844444451</v>
      </c>
      <c r="BU48" s="132">
        <f t="shared" si="26"/>
        <v>140934.84711111113</v>
      </c>
      <c r="BV48" s="132">
        <f t="shared" si="42"/>
        <v>3382436.3306666669</v>
      </c>
      <c r="BW48" s="132">
        <f t="shared" si="27"/>
        <v>845609.08266666671</v>
      </c>
      <c r="BX48" s="137">
        <f t="shared" si="28"/>
        <v>563739.38844444451</v>
      </c>
      <c r="BY48" s="172">
        <v>1290692.5866666667</v>
      </c>
      <c r="BZ48" s="132">
        <f t="shared" si="29"/>
        <v>322673.14666666667</v>
      </c>
      <c r="CA48" s="132">
        <f t="shared" si="43"/>
        <v>7744155.5199999996</v>
      </c>
      <c r="CB48" s="132">
        <f t="shared" si="30"/>
        <v>1936038.88</v>
      </c>
      <c r="CC48" s="137">
        <f t="shared" si="31"/>
        <v>1290692.5866666667</v>
      </c>
      <c r="CD48" s="172">
        <v>1587213.3511111112</v>
      </c>
      <c r="CE48" s="132">
        <f t="shared" si="32"/>
        <v>396803.33777777781</v>
      </c>
      <c r="CF48" s="132">
        <f t="shared" si="44"/>
        <v>9523280.1066666674</v>
      </c>
      <c r="CG48" s="132">
        <f t="shared" si="33"/>
        <v>2380820.0266666668</v>
      </c>
      <c r="CH48" s="137">
        <f t="shared" si="34"/>
        <v>1587213.3511111112</v>
      </c>
      <c r="CI48" s="211">
        <f t="shared" si="35"/>
        <v>1360104.4800000002</v>
      </c>
      <c r="CJ48" s="132">
        <f t="shared" si="36"/>
        <v>340026.12000000005</v>
      </c>
      <c r="CK48" s="132">
        <f t="shared" si="45"/>
        <v>8160626.8800000008</v>
      </c>
      <c r="CL48" s="132">
        <f t="shared" si="37"/>
        <v>2040156.7200000002</v>
      </c>
      <c r="CM48" s="137">
        <f t="shared" si="38"/>
        <v>1360104.4800000002</v>
      </c>
      <c r="CN48" s="172"/>
      <c r="CO48" s="132"/>
      <c r="CP48" s="132"/>
      <c r="CQ48" s="132"/>
      <c r="CR48" s="137"/>
      <c r="CS48" s="132"/>
    </row>
    <row r="49" spans="1:97" ht="13" x14ac:dyDescent="0.3">
      <c r="A49" s="5" t="s">
        <v>684</v>
      </c>
      <c r="B49" s="3"/>
      <c r="C49" s="3" t="s">
        <v>385</v>
      </c>
      <c r="D49" s="2" t="s">
        <v>54</v>
      </c>
      <c r="E49" s="5">
        <f>S49</f>
        <v>106730</v>
      </c>
      <c r="F49" s="177">
        <v>1138</v>
      </c>
      <c r="G49" s="17">
        <f t="shared" si="15"/>
        <v>859</v>
      </c>
      <c r="H49" s="201">
        <v>16.044100707585979</v>
      </c>
      <c r="I49" s="189">
        <v>321</v>
      </c>
      <c r="J49"/>
      <c r="K49" s="183">
        <v>3673</v>
      </c>
      <c r="L49" s="183">
        <v>11940</v>
      </c>
      <c r="M49" s="183">
        <v>20139</v>
      </c>
      <c r="N49" s="183">
        <v>25463</v>
      </c>
      <c r="O49" s="183">
        <v>17758</v>
      </c>
      <c r="P49" s="183">
        <v>11127</v>
      </c>
      <c r="Q49" s="183">
        <v>12135</v>
      </c>
      <c r="R49" s="183">
        <v>4495</v>
      </c>
      <c r="S49" s="183">
        <v>106730</v>
      </c>
      <c r="T49" s="5"/>
      <c r="U49" s="9">
        <f t="shared" si="16"/>
        <v>3.4413941722102499E-2</v>
      </c>
      <c r="V49" s="9">
        <f t="shared" si="0"/>
        <v>0.11187107654829945</v>
      </c>
      <c r="W49" s="9">
        <f t="shared" si="1"/>
        <v>0.1886910896655111</v>
      </c>
      <c r="X49" s="9">
        <f t="shared" si="2"/>
        <v>0.23857397170430056</v>
      </c>
      <c r="Y49" s="9">
        <f t="shared" si="3"/>
        <v>0.1663824604141291</v>
      </c>
      <c r="Z49" s="9">
        <f t="shared" si="4"/>
        <v>0.10425372435116649</v>
      </c>
      <c r="AA49" s="9">
        <f t="shared" si="5"/>
        <v>0.11369811674318374</v>
      </c>
      <c r="AB49" s="9">
        <f t="shared" si="6"/>
        <v>4.2115618851307039E-2</v>
      </c>
      <c r="AC49" s="9"/>
      <c r="AD49" s="183">
        <v>-102</v>
      </c>
      <c r="AE49" s="183">
        <v>295</v>
      </c>
      <c r="AF49" s="183">
        <v>23</v>
      </c>
      <c r="AG49" s="183">
        <v>165</v>
      </c>
      <c r="AH49" s="183">
        <v>110</v>
      </c>
      <c r="AI49" s="183">
        <v>146</v>
      </c>
      <c r="AJ49" s="183">
        <v>146</v>
      </c>
      <c r="AK49" s="183">
        <v>68</v>
      </c>
      <c r="AL49" s="183">
        <v>851</v>
      </c>
      <c r="AM49" s="5"/>
      <c r="AN49" s="180">
        <v>-33</v>
      </c>
      <c r="AO49" s="180">
        <v>-16</v>
      </c>
      <c r="AP49" s="180">
        <v>14</v>
      </c>
      <c r="AQ49" s="180">
        <v>-8</v>
      </c>
      <c r="AR49" s="180">
        <v>32</v>
      </c>
      <c r="AS49" s="180">
        <v>25</v>
      </c>
      <c r="AT49" s="180">
        <v>-34</v>
      </c>
      <c r="AU49" s="180">
        <v>12</v>
      </c>
      <c r="AV49" s="180">
        <v>-8</v>
      </c>
      <c r="AW49">
        <f t="shared" si="39"/>
        <v>33</v>
      </c>
      <c r="AX49">
        <f t="shared" si="7"/>
        <v>16</v>
      </c>
      <c r="AY49">
        <f t="shared" si="8"/>
        <v>-14</v>
      </c>
      <c r="AZ49">
        <f t="shared" si="9"/>
        <v>8</v>
      </c>
      <c r="BA49">
        <f t="shared" si="10"/>
        <v>-32</v>
      </c>
      <c r="BB49">
        <f t="shared" si="11"/>
        <v>-25</v>
      </c>
      <c r="BC49">
        <f t="shared" si="12"/>
        <v>34</v>
      </c>
      <c r="BD49">
        <f t="shared" si="17"/>
        <v>-12</v>
      </c>
      <c r="BE49">
        <f t="shared" si="18"/>
        <v>8</v>
      </c>
      <c r="BH49" s="175">
        <v>1767042.3333333333</v>
      </c>
      <c r="BI49" s="106" t="str">
        <f t="shared" si="19"/>
        <v>0</v>
      </c>
      <c r="BJ49" s="107">
        <f t="shared" si="20"/>
        <v>10602254</v>
      </c>
      <c r="BK49" s="26">
        <f t="shared" si="21"/>
        <v>0</v>
      </c>
      <c r="BL49" s="24" t="str">
        <f t="shared" si="22"/>
        <v>100%</v>
      </c>
      <c r="BM49" s="25" t="str">
        <f t="shared" si="13"/>
        <v>0%</v>
      </c>
      <c r="BN49" s="137">
        <f t="shared" si="23"/>
        <v>1767042.3333333333</v>
      </c>
      <c r="BO49" s="173">
        <v>1129551.3466666664</v>
      </c>
      <c r="BP49" s="132" t="str">
        <f t="shared" si="24"/>
        <v>0</v>
      </c>
      <c r="BQ49" s="132">
        <f t="shared" si="40"/>
        <v>6777308.0799999982</v>
      </c>
      <c r="BR49" s="132">
        <f t="shared" si="41"/>
        <v>0</v>
      </c>
      <c r="BS49" s="137">
        <f t="shared" si="25"/>
        <v>1129551.3466666664</v>
      </c>
      <c r="BT49" s="172">
        <v>1319184.4577777779</v>
      </c>
      <c r="BU49" s="132" t="str">
        <f t="shared" si="26"/>
        <v>0</v>
      </c>
      <c r="BV49" s="132">
        <f t="shared" si="42"/>
        <v>7915106.746666668</v>
      </c>
      <c r="BW49" s="132">
        <f t="shared" si="27"/>
        <v>0</v>
      </c>
      <c r="BX49" s="137">
        <f t="shared" si="28"/>
        <v>1319184.4577777779</v>
      </c>
      <c r="BY49" s="172">
        <v>1057994.5333333332</v>
      </c>
      <c r="BZ49" s="132" t="str">
        <f t="shared" si="29"/>
        <v>0</v>
      </c>
      <c r="CA49" s="132">
        <f t="shared" si="43"/>
        <v>6347967.1999999993</v>
      </c>
      <c r="CB49" s="132">
        <f t="shared" si="30"/>
        <v>0</v>
      </c>
      <c r="CC49" s="137">
        <f t="shared" si="31"/>
        <v>1057994.5333333332</v>
      </c>
      <c r="CD49" s="172">
        <v>2283509.9000000004</v>
      </c>
      <c r="CE49" s="132" t="str">
        <f t="shared" si="32"/>
        <v>0</v>
      </c>
      <c r="CF49" s="132">
        <f t="shared" si="44"/>
        <v>13701059.400000002</v>
      </c>
      <c r="CG49" s="132">
        <f t="shared" si="33"/>
        <v>0</v>
      </c>
      <c r="CH49" s="137">
        <f t="shared" si="34"/>
        <v>2283509.9000000004</v>
      </c>
      <c r="CI49" s="211">
        <f t="shared" si="35"/>
        <v>1683461.2199999997</v>
      </c>
      <c r="CJ49" s="132" t="str">
        <f t="shared" si="36"/>
        <v>0</v>
      </c>
      <c r="CK49" s="132">
        <f t="shared" si="45"/>
        <v>10100767.319999998</v>
      </c>
      <c r="CL49" s="132">
        <f t="shared" si="37"/>
        <v>0</v>
      </c>
      <c r="CM49" s="137">
        <f t="shared" si="38"/>
        <v>1683461.2199999997</v>
      </c>
      <c r="CN49" s="172"/>
      <c r="CO49" s="132"/>
      <c r="CP49" s="132"/>
      <c r="CQ49" s="132"/>
      <c r="CR49" s="137"/>
      <c r="CS49" s="132"/>
    </row>
    <row r="50" spans="1:97" ht="13" x14ac:dyDescent="0.3">
      <c r="A50" s="5" t="s">
        <v>615</v>
      </c>
      <c r="B50" s="3" t="s">
        <v>398</v>
      </c>
      <c r="C50" s="3" t="s">
        <v>390</v>
      </c>
      <c r="D50" s="2" t="s">
        <v>55</v>
      </c>
      <c r="E50" s="5">
        <f t="shared" si="14"/>
        <v>42231</v>
      </c>
      <c r="F50" s="177">
        <v>285</v>
      </c>
      <c r="G50" s="17">
        <f t="shared" si="15"/>
        <v>147</v>
      </c>
      <c r="H50" s="201">
        <v>5.3489665796568104</v>
      </c>
      <c r="I50" s="189">
        <v>121</v>
      </c>
      <c r="J50"/>
      <c r="K50" s="183">
        <v>13798</v>
      </c>
      <c r="L50" s="183">
        <v>13459</v>
      </c>
      <c r="M50" s="183">
        <v>7695</v>
      </c>
      <c r="N50" s="183">
        <v>4718</v>
      </c>
      <c r="O50" s="183">
        <v>1692</v>
      </c>
      <c r="P50" s="183">
        <v>582</v>
      </c>
      <c r="Q50" s="183">
        <v>270</v>
      </c>
      <c r="R50" s="183">
        <v>17</v>
      </c>
      <c r="S50" s="183">
        <v>42231</v>
      </c>
      <c r="T50" s="5"/>
      <c r="U50" s="9">
        <f t="shared" si="16"/>
        <v>0.32672681205749332</v>
      </c>
      <c r="V50" s="9">
        <f t="shared" si="0"/>
        <v>0.31869953351803176</v>
      </c>
      <c r="W50" s="9">
        <f t="shared" si="1"/>
        <v>0.18221211905945869</v>
      </c>
      <c r="X50" s="9">
        <f t="shared" si="2"/>
        <v>0.11171887949610476</v>
      </c>
      <c r="Y50" s="9">
        <f t="shared" si="3"/>
        <v>4.0065354834126592E-2</v>
      </c>
      <c r="Z50" s="9">
        <f t="shared" si="4"/>
        <v>1.378134545712865E-2</v>
      </c>
      <c r="AA50" s="9">
        <f t="shared" si="5"/>
        <v>6.3934076862967966E-3</v>
      </c>
      <c r="AB50" s="9">
        <f t="shared" si="6"/>
        <v>4.025478913594279E-4</v>
      </c>
      <c r="AC50" s="9"/>
      <c r="AD50" s="183">
        <v>1</v>
      </c>
      <c r="AE50" s="183">
        <v>76</v>
      </c>
      <c r="AF50" s="183">
        <v>30</v>
      </c>
      <c r="AG50" s="183">
        <v>26</v>
      </c>
      <c r="AH50" s="183">
        <v>-3</v>
      </c>
      <c r="AI50" s="183">
        <v>7</v>
      </c>
      <c r="AJ50" s="183">
        <v>5</v>
      </c>
      <c r="AK50" s="183">
        <v>0</v>
      </c>
      <c r="AL50" s="183">
        <v>142</v>
      </c>
      <c r="AM50" s="5"/>
      <c r="AN50" s="180">
        <v>11</v>
      </c>
      <c r="AO50" s="180">
        <v>-12</v>
      </c>
      <c r="AP50" s="180">
        <v>-5</v>
      </c>
      <c r="AQ50" s="180">
        <v>0</v>
      </c>
      <c r="AR50" s="180">
        <v>2</v>
      </c>
      <c r="AS50" s="180">
        <v>1</v>
      </c>
      <c r="AT50" s="180">
        <v>-2</v>
      </c>
      <c r="AU50" s="180">
        <v>0</v>
      </c>
      <c r="AV50" s="180">
        <v>-5</v>
      </c>
      <c r="AW50">
        <f t="shared" si="39"/>
        <v>-11</v>
      </c>
      <c r="AX50">
        <f t="shared" si="7"/>
        <v>12</v>
      </c>
      <c r="AY50">
        <f t="shared" si="8"/>
        <v>5</v>
      </c>
      <c r="AZ50">
        <f t="shared" si="9"/>
        <v>0</v>
      </c>
      <c r="BA50">
        <f t="shared" si="10"/>
        <v>-2</v>
      </c>
      <c r="BB50">
        <f t="shared" si="11"/>
        <v>-1</v>
      </c>
      <c r="BC50">
        <f t="shared" si="12"/>
        <v>2</v>
      </c>
      <c r="BD50">
        <f t="shared" si="17"/>
        <v>0</v>
      </c>
      <c r="BE50">
        <f t="shared" si="18"/>
        <v>5</v>
      </c>
      <c r="BH50" s="175">
        <v>153260.93866666665</v>
      </c>
      <c r="BI50" s="106">
        <f t="shared" si="19"/>
        <v>38315.234666666664</v>
      </c>
      <c r="BJ50" s="107">
        <f t="shared" si="20"/>
        <v>919565.63199999998</v>
      </c>
      <c r="BK50" s="26">
        <f t="shared" si="21"/>
        <v>229891.408</v>
      </c>
      <c r="BL50" s="24">
        <f t="shared" si="22"/>
        <v>0.8</v>
      </c>
      <c r="BM50" s="25">
        <f t="shared" si="13"/>
        <v>0.2</v>
      </c>
      <c r="BN50" s="137">
        <f t="shared" si="23"/>
        <v>153260.93866666665</v>
      </c>
      <c r="BO50" s="173">
        <v>430916.91644444439</v>
      </c>
      <c r="BP50" s="132">
        <f t="shared" si="24"/>
        <v>107729.2291111111</v>
      </c>
      <c r="BQ50" s="132">
        <f t="shared" si="40"/>
        <v>2585501.4986666664</v>
      </c>
      <c r="BR50" s="132">
        <f t="shared" si="41"/>
        <v>646375.37466666661</v>
      </c>
      <c r="BS50" s="137">
        <f t="shared" si="25"/>
        <v>430916.91644444439</v>
      </c>
      <c r="BT50" s="172">
        <v>120522.24711111114</v>
      </c>
      <c r="BU50" s="132">
        <f t="shared" si="26"/>
        <v>30130.561777777784</v>
      </c>
      <c r="BV50" s="132">
        <f t="shared" si="42"/>
        <v>723133.48266666685</v>
      </c>
      <c r="BW50" s="132">
        <f t="shared" si="27"/>
        <v>180783.37066666671</v>
      </c>
      <c r="BX50" s="137">
        <f t="shared" si="28"/>
        <v>120522.24711111114</v>
      </c>
      <c r="BY50" s="172">
        <v>301564.79999999999</v>
      </c>
      <c r="BZ50" s="132">
        <f t="shared" si="29"/>
        <v>75391.199999999997</v>
      </c>
      <c r="CA50" s="132">
        <f t="shared" si="43"/>
        <v>1809388.7999999998</v>
      </c>
      <c r="CB50" s="132">
        <f t="shared" si="30"/>
        <v>452347.19999999995</v>
      </c>
      <c r="CC50" s="137">
        <f t="shared" si="31"/>
        <v>301564.79999999999</v>
      </c>
      <c r="CD50" s="172">
        <v>205237.02755555554</v>
      </c>
      <c r="CE50" s="132">
        <f t="shared" si="32"/>
        <v>51309.256888888885</v>
      </c>
      <c r="CF50" s="132">
        <f t="shared" si="44"/>
        <v>1231422.1653333332</v>
      </c>
      <c r="CG50" s="132">
        <f t="shared" si="33"/>
        <v>307855.5413333333</v>
      </c>
      <c r="CH50" s="137">
        <f t="shared" si="34"/>
        <v>205237.02755555554</v>
      </c>
      <c r="CI50" s="211">
        <f t="shared" si="35"/>
        <v>191864.78577777778</v>
      </c>
      <c r="CJ50" s="132">
        <f t="shared" si="36"/>
        <v>47966.196444444446</v>
      </c>
      <c r="CK50" s="132">
        <f t="shared" si="45"/>
        <v>1151188.7146666667</v>
      </c>
      <c r="CL50" s="132">
        <f t="shared" si="37"/>
        <v>287797.17866666667</v>
      </c>
      <c r="CM50" s="137">
        <f t="shared" si="38"/>
        <v>191864.78577777778</v>
      </c>
      <c r="CN50" s="172"/>
      <c r="CO50" s="132"/>
      <c r="CP50" s="132"/>
      <c r="CQ50" s="132"/>
      <c r="CR50" s="137"/>
      <c r="CS50" s="132"/>
    </row>
    <row r="51" spans="1:97" ht="13" x14ac:dyDescent="0.3">
      <c r="A51" s="5" t="s">
        <v>750</v>
      </c>
      <c r="B51" s="3" t="s">
        <v>381</v>
      </c>
      <c r="C51" s="3" t="s">
        <v>375</v>
      </c>
      <c r="D51" s="2" t="s">
        <v>56</v>
      </c>
      <c r="E51" s="5">
        <f t="shared" si="14"/>
        <v>66186</v>
      </c>
      <c r="F51" s="177">
        <v>396</v>
      </c>
      <c r="G51" s="17">
        <f t="shared" si="15"/>
        <v>254</v>
      </c>
      <c r="H51" s="201">
        <v>8.2683675879990552</v>
      </c>
      <c r="I51" s="189">
        <v>36</v>
      </c>
      <c r="J51"/>
      <c r="K51" s="183">
        <v>6301</v>
      </c>
      <c r="L51" s="183">
        <v>13410</v>
      </c>
      <c r="M51" s="183">
        <v>20497</v>
      </c>
      <c r="N51" s="183">
        <v>12872</v>
      </c>
      <c r="O51" s="183">
        <v>7003</v>
      </c>
      <c r="P51" s="183">
        <v>3880</v>
      </c>
      <c r="Q51" s="183">
        <v>2114</v>
      </c>
      <c r="R51" s="183">
        <v>109</v>
      </c>
      <c r="S51" s="183">
        <v>66186</v>
      </c>
      <c r="T51" s="5"/>
      <c r="U51" s="9">
        <f t="shared" si="16"/>
        <v>9.5201402109207384E-2</v>
      </c>
      <c r="V51" s="9">
        <f t="shared" si="0"/>
        <v>0.20261082404133804</v>
      </c>
      <c r="W51" s="9">
        <f t="shared" si="1"/>
        <v>0.30968784939413169</v>
      </c>
      <c r="X51" s="9">
        <f t="shared" si="2"/>
        <v>0.19448221678300548</v>
      </c>
      <c r="Y51" s="9">
        <f t="shared" si="3"/>
        <v>0.10580787477714321</v>
      </c>
      <c r="Z51" s="9">
        <f t="shared" si="4"/>
        <v>5.8622669446710782E-2</v>
      </c>
      <c r="AA51" s="9">
        <f t="shared" si="5"/>
        <v>3.1940289487202733E-2</v>
      </c>
      <c r="AB51" s="9">
        <f t="shared" si="6"/>
        <v>1.6468739612606896E-3</v>
      </c>
      <c r="AC51" s="9"/>
      <c r="AD51" s="183">
        <v>65</v>
      </c>
      <c r="AE51" s="183">
        <v>26</v>
      </c>
      <c r="AF51" s="183">
        <v>56</v>
      </c>
      <c r="AG51" s="183">
        <v>25</v>
      </c>
      <c r="AH51" s="183">
        <v>49</v>
      </c>
      <c r="AI51" s="183">
        <v>7</v>
      </c>
      <c r="AJ51" s="183">
        <v>20</v>
      </c>
      <c r="AK51" s="183">
        <v>-1</v>
      </c>
      <c r="AL51" s="183">
        <v>247</v>
      </c>
      <c r="AM51" s="5"/>
      <c r="AN51" s="180">
        <v>-9</v>
      </c>
      <c r="AO51" s="180">
        <v>29</v>
      </c>
      <c r="AP51" s="180">
        <v>-26</v>
      </c>
      <c r="AQ51" s="180">
        <v>-7</v>
      </c>
      <c r="AR51" s="180">
        <v>7</v>
      </c>
      <c r="AS51" s="180">
        <v>-3</v>
      </c>
      <c r="AT51" s="180">
        <v>2</v>
      </c>
      <c r="AU51" s="180">
        <v>0</v>
      </c>
      <c r="AV51" s="180">
        <v>-7</v>
      </c>
      <c r="AW51">
        <f t="shared" si="39"/>
        <v>9</v>
      </c>
      <c r="AX51">
        <f t="shared" si="7"/>
        <v>-29</v>
      </c>
      <c r="AY51">
        <f t="shared" si="8"/>
        <v>26</v>
      </c>
      <c r="AZ51">
        <f t="shared" si="9"/>
        <v>7</v>
      </c>
      <c r="BA51">
        <f t="shared" si="10"/>
        <v>-7</v>
      </c>
      <c r="BB51">
        <f t="shared" si="11"/>
        <v>3</v>
      </c>
      <c r="BC51">
        <f t="shared" si="12"/>
        <v>-2</v>
      </c>
      <c r="BD51">
        <f t="shared" si="17"/>
        <v>0</v>
      </c>
      <c r="BE51">
        <f t="shared" si="18"/>
        <v>7</v>
      </c>
      <c r="BH51" s="175">
        <v>440593.21599999996</v>
      </c>
      <c r="BI51" s="106">
        <f t="shared" si="19"/>
        <v>110148.30399999999</v>
      </c>
      <c r="BJ51" s="107">
        <f t="shared" si="20"/>
        <v>2643559.2959999996</v>
      </c>
      <c r="BK51" s="26">
        <f t="shared" si="21"/>
        <v>660889.82399999991</v>
      </c>
      <c r="BL51" s="24">
        <f t="shared" si="22"/>
        <v>0.8</v>
      </c>
      <c r="BM51" s="25">
        <f t="shared" si="13"/>
        <v>0.2</v>
      </c>
      <c r="BN51" s="137">
        <f t="shared" si="23"/>
        <v>440593.21599999996</v>
      </c>
      <c r="BO51" s="173">
        <v>469118.70222222223</v>
      </c>
      <c r="BP51" s="132">
        <f t="shared" si="24"/>
        <v>117279.67555555556</v>
      </c>
      <c r="BQ51" s="132">
        <f t="shared" si="40"/>
        <v>2814712.2133333334</v>
      </c>
      <c r="BR51" s="132">
        <f t="shared" si="41"/>
        <v>703678.05333333334</v>
      </c>
      <c r="BS51" s="137">
        <f t="shared" si="25"/>
        <v>469118.70222222223</v>
      </c>
      <c r="BT51" s="172">
        <v>594865.92000000004</v>
      </c>
      <c r="BU51" s="132">
        <f t="shared" si="26"/>
        <v>148716.48000000001</v>
      </c>
      <c r="BV51" s="132">
        <f t="shared" si="42"/>
        <v>3569195.5200000005</v>
      </c>
      <c r="BW51" s="132">
        <f t="shared" si="27"/>
        <v>892298.88000000012</v>
      </c>
      <c r="BX51" s="137">
        <f t="shared" si="28"/>
        <v>594865.92000000004</v>
      </c>
      <c r="BY51" s="172">
        <v>1022264.7466666666</v>
      </c>
      <c r="BZ51" s="132">
        <f t="shared" si="29"/>
        <v>255566.18666666665</v>
      </c>
      <c r="CA51" s="132">
        <f t="shared" si="43"/>
        <v>6133588.4799999995</v>
      </c>
      <c r="CB51" s="132">
        <f t="shared" si="30"/>
        <v>1533397.1199999999</v>
      </c>
      <c r="CC51" s="137">
        <f t="shared" si="31"/>
        <v>1022264.7466666666</v>
      </c>
      <c r="CD51" s="172">
        <v>475875.37600000011</v>
      </c>
      <c r="CE51" s="132">
        <f t="shared" si="32"/>
        <v>118968.84400000003</v>
      </c>
      <c r="CF51" s="132">
        <f t="shared" si="44"/>
        <v>2855252.2560000005</v>
      </c>
      <c r="CG51" s="132">
        <f t="shared" si="33"/>
        <v>713813.06400000013</v>
      </c>
      <c r="CH51" s="137">
        <f t="shared" si="34"/>
        <v>475875.37600000011</v>
      </c>
      <c r="CI51" s="211">
        <f t="shared" si="35"/>
        <v>301652.92266666674</v>
      </c>
      <c r="CJ51" s="132">
        <f t="shared" si="36"/>
        <v>75413.230666666685</v>
      </c>
      <c r="CK51" s="132">
        <f t="shared" si="45"/>
        <v>1809917.5360000003</v>
      </c>
      <c r="CL51" s="132">
        <f t="shared" si="37"/>
        <v>452479.38400000008</v>
      </c>
      <c r="CM51" s="137">
        <f t="shared" si="38"/>
        <v>301652.92266666674</v>
      </c>
      <c r="CN51" s="172"/>
      <c r="CO51" s="132"/>
      <c r="CP51" s="132"/>
      <c r="CQ51" s="132"/>
      <c r="CR51" s="137"/>
      <c r="CS51" s="132"/>
    </row>
    <row r="52" spans="1:97" ht="13" x14ac:dyDescent="0.3">
      <c r="A52" s="5" t="s">
        <v>519</v>
      </c>
      <c r="B52" s="3" t="s">
        <v>376</v>
      </c>
      <c r="C52" s="3" t="s">
        <v>377</v>
      </c>
      <c r="D52" s="2" t="s">
        <v>57</v>
      </c>
      <c r="E52" s="5">
        <f t="shared" si="14"/>
        <v>50891</v>
      </c>
      <c r="F52" s="177">
        <v>608</v>
      </c>
      <c r="G52" s="17">
        <f t="shared" si="15"/>
        <v>387</v>
      </c>
      <c r="H52" s="201">
        <v>5.4476759511466479</v>
      </c>
      <c r="I52" s="189">
        <v>152</v>
      </c>
      <c r="J52"/>
      <c r="K52" s="183">
        <v>22324</v>
      </c>
      <c r="L52" s="183">
        <v>11721</v>
      </c>
      <c r="M52" s="183">
        <v>7456</v>
      </c>
      <c r="N52" s="183">
        <v>5311</v>
      </c>
      <c r="O52" s="183">
        <v>2603</v>
      </c>
      <c r="P52" s="183">
        <v>1092</v>
      </c>
      <c r="Q52" s="183">
        <v>354</v>
      </c>
      <c r="R52" s="183">
        <v>30</v>
      </c>
      <c r="S52" s="183">
        <v>50891</v>
      </c>
      <c r="T52" s="5"/>
      <c r="U52" s="9">
        <f t="shared" si="16"/>
        <v>0.43866302489634712</v>
      </c>
      <c r="V52" s="9">
        <f t="shared" si="0"/>
        <v>0.23031577292645064</v>
      </c>
      <c r="W52" s="9">
        <f t="shared" si="1"/>
        <v>0.14650920594997152</v>
      </c>
      <c r="X52" s="9">
        <f t="shared" si="2"/>
        <v>0.10436029946355938</v>
      </c>
      <c r="Y52" s="9">
        <f t="shared" si="3"/>
        <v>5.1148533139454916E-2</v>
      </c>
      <c r="Z52" s="9">
        <f t="shared" si="4"/>
        <v>2.1457625120355268E-2</v>
      </c>
      <c r="AA52" s="9">
        <f t="shared" si="5"/>
        <v>6.9560433082470376E-3</v>
      </c>
      <c r="AB52" s="9">
        <f t="shared" si="6"/>
        <v>5.8949519561415573E-4</v>
      </c>
      <c r="AC52" s="9"/>
      <c r="AD52" s="183">
        <v>64</v>
      </c>
      <c r="AE52" s="183">
        <v>153</v>
      </c>
      <c r="AF52" s="183">
        <v>64</v>
      </c>
      <c r="AG52" s="183">
        <v>56</v>
      </c>
      <c r="AH52" s="183">
        <v>76</v>
      </c>
      <c r="AI52" s="183">
        <v>37</v>
      </c>
      <c r="AJ52" s="183">
        <v>6</v>
      </c>
      <c r="AK52" s="183">
        <v>0</v>
      </c>
      <c r="AL52" s="183">
        <v>456</v>
      </c>
      <c r="AM52" s="5"/>
      <c r="AN52" s="180">
        <v>15</v>
      </c>
      <c r="AO52" s="180">
        <v>24</v>
      </c>
      <c r="AP52" s="180">
        <v>8</v>
      </c>
      <c r="AQ52" s="180">
        <v>13</v>
      </c>
      <c r="AR52" s="180">
        <v>4</v>
      </c>
      <c r="AS52" s="180">
        <v>-1</v>
      </c>
      <c r="AT52" s="180">
        <v>5</v>
      </c>
      <c r="AU52" s="180">
        <v>1</v>
      </c>
      <c r="AV52" s="180">
        <v>69</v>
      </c>
      <c r="AW52">
        <f t="shared" si="39"/>
        <v>-15</v>
      </c>
      <c r="AX52">
        <f t="shared" si="7"/>
        <v>-24</v>
      </c>
      <c r="AY52">
        <f t="shared" si="8"/>
        <v>-8</v>
      </c>
      <c r="AZ52">
        <f t="shared" si="9"/>
        <v>-13</v>
      </c>
      <c r="BA52">
        <f t="shared" si="10"/>
        <v>-4</v>
      </c>
      <c r="BB52">
        <f t="shared" si="11"/>
        <v>1</v>
      </c>
      <c r="BC52">
        <f t="shared" si="12"/>
        <v>-5</v>
      </c>
      <c r="BD52">
        <f t="shared" si="17"/>
        <v>-1</v>
      </c>
      <c r="BE52">
        <f t="shared" si="18"/>
        <v>-69</v>
      </c>
      <c r="BH52" s="175">
        <v>243452.05866666671</v>
      </c>
      <c r="BI52" s="106">
        <f t="shared" si="19"/>
        <v>60863.014666666677</v>
      </c>
      <c r="BJ52" s="107">
        <f t="shared" si="20"/>
        <v>1460712.3520000002</v>
      </c>
      <c r="BK52" s="26">
        <f t="shared" si="21"/>
        <v>365178.08800000005</v>
      </c>
      <c r="BL52" s="24">
        <f t="shared" si="22"/>
        <v>0.8</v>
      </c>
      <c r="BM52" s="25">
        <f t="shared" si="13"/>
        <v>0.2</v>
      </c>
      <c r="BN52" s="137">
        <f t="shared" si="23"/>
        <v>243452.05866666671</v>
      </c>
      <c r="BO52" s="173">
        <v>408477.01600000006</v>
      </c>
      <c r="BP52" s="132">
        <f t="shared" si="24"/>
        <v>102119.25400000002</v>
      </c>
      <c r="BQ52" s="132">
        <f t="shared" si="40"/>
        <v>2450862.0960000004</v>
      </c>
      <c r="BR52" s="132">
        <f t="shared" si="41"/>
        <v>612715.52400000009</v>
      </c>
      <c r="BS52" s="137">
        <f t="shared" si="25"/>
        <v>408477.01600000006</v>
      </c>
      <c r="BT52" s="172">
        <v>388728.36266666668</v>
      </c>
      <c r="BU52" s="132">
        <f t="shared" si="26"/>
        <v>97182.090666666671</v>
      </c>
      <c r="BV52" s="132">
        <f t="shared" si="42"/>
        <v>2332370.176</v>
      </c>
      <c r="BW52" s="132">
        <f t="shared" si="27"/>
        <v>583092.54399999999</v>
      </c>
      <c r="BX52" s="137">
        <f t="shared" si="28"/>
        <v>388728.36266666668</v>
      </c>
      <c r="BY52" s="172">
        <v>269021.12</v>
      </c>
      <c r="BZ52" s="132">
        <f t="shared" si="29"/>
        <v>67255.28</v>
      </c>
      <c r="CA52" s="132">
        <f t="shared" si="43"/>
        <v>1614126.72</v>
      </c>
      <c r="CB52" s="132">
        <f t="shared" si="30"/>
        <v>403531.68</v>
      </c>
      <c r="CC52" s="137">
        <f t="shared" si="31"/>
        <v>269021.12</v>
      </c>
      <c r="CD52" s="172">
        <v>391561.67644444446</v>
      </c>
      <c r="CE52" s="132">
        <f t="shared" si="32"/>
        <v>97890.419111111114</v>
      </c>
      <c r="CF52" s="132">
        <f t="shared" si="44"/>
        <v>2349370.058666667</v>
      </c>
      <c r="CG52" s="132">
        <f t="shared" si="33"/>
        <v>587342.51466666674</v>
      </c>
      <c r="CH52" s="137">
        <f t="shared" si="34"/>
        <v>391561.67644444446</v>
      </c>
      <c r="CI52" s="211">
        <f t="shared" si="35"/>
        <v>479721.57333333325</v>
      </c>
      <c r="CJ52" s="132">
        <f t="shared" si="36"/>
        <v>119930.39333333331</v>
      </c>
      <c r="CK52" s="132">
        <f t="shared" si="45"/>
        <v>2878329.4399999995</v>
      </c>
      <c r="CL52" s="132">
        <f t="shared" si="37"/>
        <v>719582.35999999987</v>
      </c>
      <c r="CM52" s="137">
        <f t="shared" si="38"/>
        <v>479721.57333333325</v>
      </c>
      <c r="CN52" s="172"/>
      <c r="CO52" s="132"/>
      <c r="CP52" s="132"/>
      <c r="CQ52" s="132"/>
      <c r="CR52" s="137"/>
      <c r="CS52" s="132"/>
    </row>
    <row r="53" spans="1:97" ht="13" x14ac:dyDescent="0.3">
      <c r="A53" s="5" t="s">
        <v>655</v>
      </c>
      <c r="B53" s="3" t="s">
        <v>387</v>
      </c>
      <c r="C53" s="3" t="s">
        <v>384</v>
      </c>
      <c r="D53" s="2" t="s">
        <v>58</v>
      </c>
      <c r="E53" s="5">
        <f t="shared" si="14"/>
        <v>38078</v>
      </c>
      <c r="F53" s="177">
        <v>225</v>
      </c>
      <c r="G53" s="17">
        <f t="shared" si="15"/>
        <v>295</v>
      </c>
      <c r="H53" s="201">
        <v>9.3096867290415677</v>
      </c>
      <c r="I53" s="189">
        <v>51</v>
      </c>
      <c r="J53"/>
      <c r="K53" s="183">
        <v>2773</v>
      </c>
      <c r="L53" s="183">
        <v>6313</v>
      </c>
      <c r="M53" s="183">
        <v>13705</v>
      </c>
      <c r="N53" s="183">
        <v>8511</v>
      </c>
      <c r="O53" s="183">
        <v>4319</v>
      </c>
      <c r="P53" s="183">
        <v>1770</v>
      </c>
      <c r="Q53" s="183">
        <v>622</v>
      </c>
      <c r="R53" s="183">
        <v>65</v>
      </c>
      <c r="S53" s="183">
        <v>38078</v>
      </c>
      <c r="T53" s="5"/>
      <c r="U53" s="9">
        <f t="shared" si="16"/>
        <v>7.2824202951835712E-2</v>
      </c>
      <c r="V53" s="9">
        <f t="shared" si="0"/>
        <v>0.16579127054992385</v>
      </c>
      <c r="W53" s="9">
        <f t="shared" si="1"/>
        <v>0.35991911339881294</v>
      </c>
      <c r="X53" s="9">
        <f t="shared" si="2"/>
        <v>0.22351489048794579</v>
      </c>
      <c r="Y53" s="9">
        <f t="shared" si="3"/>
        <v>0.11342507484636798</v>
      </c>
      <c r="Z53" s="9">
        <f t="shared" si="4"/>
        <v>4.6483533799044068E-2</v>
      </c>
      <c r="AA53" s="9">
        <f t="shared" si="5"/>
        <v>1.6334891538421135E-2</v>
      </c>
      <c r="AB53" s="9">
        <f t="shared" si="6"/>
        <v>1.7070224276485109E-3</v>
      </c>
      <c r="AC53" s="9"/>
      <c r="AD53" s="183">
        <v>78</v>
      </c>
      <c r="AE53" s="183">
        <v>40</v>
      </c>
      <c r="AF53" s="183">
        <v>26</v>
      </c>
      <c r="AG53" s="183">
        <v>61</v>
      </c>
      <c r="AH53" s="183">
        <v>18</v>
      </c>
      <c r="AI53" s="183">
        <v>27</v>
      </c>
      <c r="AJ53" s="183">
        <v>12</v>
      </c>
      <c r="AK53" s="183">
        <v>0</v>
      </c>
      <c r="AL53" s="183">
        <v>262</v>
      </c>
      <c r="AM53" s="5"/>
      <c r="AN53" s="180">
        <v>9</v>
      </c>
      <c r="AO53" s="180">
        <v>-5</v>
      </c>
      <c r="AP53" s="180">
        <v>-19</v>
      </c>
      <c r="AQ53" s="180">
        <v>-10</v>
      </c>
      <c r="AR53" s="180">
        <v>-5</v>
      </c>
      <c r="AS53" s="180">
        <v>-3</v>
      </c>
      <c r="AT53" s="180">
        <v>0</v>
      </c>
      <c r="AU53" s="180">
        <v>0</v>
      </c>
      <c r="AV53" s="180">
        <v>-33</v>
      </c>
      <c r="AW53">
        <f t="shared" si="39"/>
        <v>-9</v>
      </c>
      <c r="AX53">
        <f t="shared" si="7"/>
        <v>5</v>
      </c>
      <c r="AY53">
        <f t="shared" si="8"/>
        <v>19</v>
      </c>
      <c r="AZ53">
        <f t="shared" si="9"/>
        <v>10</v>
      </c>
      <c r="BA53">
        <f t="shared" si="10"/>
        <v>5</v>
      </c>
      <c r="BB53">
        <f t="shared" si="11"/>
        <v>3</v>
      </c>
      <c r="BC53">
        <f t="shared" si="12"/>
        <v>0</v>
      </c>
      <c r="BD53">
        <f t="shared" si="17"/>
        <v>0</v>
      </c>
      <c r="BE53">
        <f t="shared" si="18"/>
        <v>33</v>
      </c>
      <c r="BH53" s="175">
        <v>254709.95733333344</v>
      </c>
      <c r="BI53" s="106">
        <f t="shared" si="19"/>
        <v>63677.48933333336</v>
      </c>
      <c r="BJ53" s="107">
        <f t="shared" si="20"/>
        <v>1528259.7440000006</v>
      </c>
      <c r="BK53" s="26">
        <f t="shared" si="21"/>
        <v>382064.93600000016</v>
      </c>
      <c r="BL53" s="24">
        <f t="shared" si="22"/>
        <v>0.8</v>
      </c>
      <c r="BM53" s="25">
        <f t="shared" si="13"/>
        <v>0.2</v>
      </c>
      <c r="BN53" s="137">
        <f t="shared" si="23"/>
        <v>254709.95733333344</v>
      </c>
      <c r="BO53" s="173">
        <v>142470.07200000001</v>
      </c>
      <c r="BP53" s="132">
        <f t="shared" si="24"/>
        <v>35617.518000000004</v>
      </c>
      <c r="BQ53" s="132">
        <f t="shared" si="40"/>
        <v>854820.43200000003</v>
      </c>
      <c r="BR53" s="132">
        <f t="shared" si="41"/>
        <v>213705.10800000001</v>
      </c>
      <c r="BS53" s="137">
        <f t="shared" si="25"/>
        <v>142470.07200000001</v>
      </c>
      <c r="BT53" s="172">
        <v>135659.14933333336</v>
      </c>
      <c r="BU53" s="132">
        <f t="shared" si="26"/>
        <v>33914.787333333341</v>
      </c>
      <c r="BV53" s="132">
        <f t="shared" si="42"/>
        <v>813954.89600000018</v>
      </c>
      <c r="BW53" s="132">
        <f t="shared" si="27"/>
        <v>203488.72400000005</v>
      </c>
      <c r="BX53" s="137">
        <f t="shared" si="28"/>
        <v>135659.14933333336</v>
      </c>
      <c r="BY53" s="172">
        <v>153206.93333333332</v>
      </c>
      <c r="BZ53" s="132">
        <f t="shared" si="29"/>
        <v>38301.73333333333</v>
      </c>
      <c r="CA53" s="132">
        <f t="shared" si="43"/>
        <v>919241.59999999986</v>
      </c>
      <c r="CB53" s="132">
        <f t="shared" si="30"/>
        <v>229810.39999999997</v>
      </c>
      <c r="CC53" s="137">
        <f t="shared" si="31"/>
        <v>153206.93333333332</v>
      </c>
      <c r="CD53" s="172">
        <v>134458.80177777779</v>
      </c>
      <c r="CE53" s="132">
        <f t="shared" si="32"/>
        <v>33614.700444444446</v>
      </c>
      <c r="CF53" s="132">
        <f t="shared" si="44"/>
        <v>806752.81066666672</v>
      </c>
      <c r="CG53" s="132">
        <f t="shared" si="33"/>
        <v>201688.20266666668</v>
      </c>
      <c r="CH53" s="137">
        <f t="shared" si="34"/>
        <v>134458.80177777779</v>
      </c>
      <c r="CI53" s="211">
        <f t="shared" si="35"/>
        <v>350690.00711111113</v>
      </c>
      <c r="CJ53" s="132">
        <f t="shared" si="36"/>
        <v>87672.501777777783</v>
      </c>
      <c r="CK53" s="132">
        <f t="shared" si="45"/>
        <v>2104140.0426666667</v>
      </c>
      <c r="CL53" s="132">
        <f t="shared" si="37"/>
        <v>526035.01066666667</v>
      </c>
      <c r="CM53" s="137">
        <f t="shared" si="38"/>
        <v>350690.00711111113</v>
      </c>
      <c r="CN53" s="172"/>
      <c r="CO53" s="132"/>
      <c r="CP53" s="132"/>
      <c r="CQ53" s="132"/>
      <c r="CR53" s="137"/>
      <c r="CS53" s="132"/>
    </row>
    <row r="54" spans="1:97" ht="13" x14ac:dyDescent="0.3">
      <c r="A54" s="5" t="s">
        <v>642</v>
      </c>
      <c r="B54" s="3"/>
      <c r="C54" s="3" t="s">
        <v>384</v>
      </c>
      <c r="D54" s="2" t="s">
        <v>59</v>
      </c>
      <c r="E54" s="5">
        <f t="shared" si="14"/>
        <v>114093</v>
      </c>
      <c r="F54" s="177">
        <v>677</v>
      </c>
      <c r="G54" s="17">
        <f t="shared" si="15"/>
        <v>1611</v>
      </c>
      <c r="H54" s="201">
        <v>7.7825443225390076</v>
      </c>
      <c r="I54" s="189">
        <v>246</v>
      </c>
      <c r="J54"/>
      <c r="K54" s="183">
        <v>9661</v>
      </c>
      <c r="L54" s="183">
        <v>22882</v>
      </c>
      <c r="M54" s="183">
        <v>32176</v>
      </c>
      <c r="N54" s="183">
        <v>21615</v>
      </c>
      <c r="O54" s="183">
        <v>14794</v>
      </c>
      <c r="P54" s="183">
        <v>7956</v>
      </c>
      <c r="Q54" s="183">
        <v>4657</v>
      </c>
      <c r="R54" s="183">
        <v>352</v>
      </c>
      <c r="S54" s="183">
        <v>114093</v>
      </c>
      <c r="T54" s="5"/>
      <c r="U54" s="9">
        <f t="shared" si="16"/>
        <v>8.4676535808507092E-2</v>
      </c>
      <c r="V54" s="9">
        <f t="shared" si="0"/>
        <v>0.20055568702724971</v>
      </c>
      <c r="W54" s="9">
        <f t="shared" si="1"/>
        <v>0.28201554871902745</v>
      </c>
      <c r="X54" s="9">
        <f t="shared" si="2"/>
        <v>0.18945071126186533</v>
      </c>
      <c r="Y54" s="9">
        <f t="shared" si="3"/>
        <v>0.12966614954466971</v>
      </c>
      <c r="Z54" s="9">
        <f t="shared" si="4"/>
        <v>6.9732586574110592E-2</v>
      </c>
      <c r="AA54" s="9">
        <f t="shared" si="5"/>
        <v>4.0817578641985049E-2</v>
      </c>
      <c r="AB54" s="9">
        <f t="shared" si="6"/>
        <v>3.0852024225850841E-3</v>
      </c>
      <c r="AC54" s="9"/>
      <c r="AD54" s="183">
        <v>104</v>
      </c>
      <c r="AE54" s="183">
        <v>207</v>
      </c>
      <c r="AF54" s="183">
        <v>348</v>
      </c>
      <c r="AG54" s="183">
        <v>432</v>
      </c>
      <c r="AH54" s="183">
        <v>227</v>
      </c>
      <c r="AI54" s="183">
        <v>158</v>
      </c>
      <c r="AJ54" s="183">
        <v>95</v>
      </c>
      <c r="AK54" s="183">
        <v>10</v>
      </c>
      <c r="AL54" s="183">
        <v>1581</v>
      </c>
      <c r="AM54" s="5"/>
      <c r="AN54" s="180">
        <v>7</v>
      </c>
      <c r="AO54" s="180">
        <v>-23</v>
      </c>
      <c r="AP54" s="180">
        <v>-10</v>
      </c>
      <c r="AQ54" s="180">
        <v>16</v>
      </c>
      <c r="AR54" s="180">
        <v>-9</v>
      </c>
      <c r="AS54" s="180">
        <v>-13</v>
      </c>
      <c r="AT54" s="180">
        <v>-6</v>
      </c>
      <c r="AU54" s="180">
        <v>8</v>
      </c>
      <c r="AV54" s="180">
        <v>-30</v>
      </c>
      <c r="AW54">
        <f t="shared" si="39"/>
        <v>-7</v>
      </c>
      <c r="AX54">
        <f t="shared" si="7"/>
        <v>23</v>
      </c>
      <c r="AY54">
        <f t="shared" si="8"/>
        <v>10</v>
      </c>
      <c r="AZ54">
        <f t="shared" si="9"/>
        <v>-16</v>
      </c>
      <c r="BA54">
        <f t="shared" si="10"/>
        <v>9</v>
      </c>
      <c r="BB54">
        <f t="shared" si="11"/>
        <v>13</v>
      </c>
      <c r="BC54">
        <f t="shared" si="12"/>
        <v>6</v>
      </c>
      <c r="BD54">
        <f t="shared" si="17"/>
        <v>-8</v>
      </c>
      <c r="BE54">
        <f t="shared" si="18"/>
        <v>30</v>
      </c>
      <c r="BH54" s="175">
        <v>1120672.6399999999</v>
      </c>
      <c r="BI54" s="106" t="str">
        <f t="shared" si="19"/>
        <v>0</v>
      </c>
      <c r="BJ54" s="107">
        <f t="shared" si="20"/>
        <v>6724035.8399999999</v>
      </c>
      <c r="BK54" s="26">
        <f t="shared" si="21"/>
        <v>0</v>
      </c>
      <c r="BL54" s="24" t="str">
        <f t="shared" si="22"/>
        <v>100%</v>
      </c>
      <c r="BM54" s="25" t="str">
        <f t="shared" si="13"/>
        <v>0%</v>
      </c>
      <c r="BN54" s="137">
        <f t="shared" si="23"/>
        <v>1120672.6399999999</v>
      </c>
      <c r="BO54" s="173">
        <v>1782611.1377777779</v>
      </c>
      <c r="BP54" s="132" t="str">
        <f t="shared" si="24"/>
        <v>0</v>
      </c>
      <c r="BQ54" s="132">
        <f t="shared" si="40"/>
        <v>10695666.826666668</v>
      </c>
      <c r="BR54" s="132">
        <f t="shared" si="41"/>
        <v>0</v>
      </c>
      <c r="BS54" s="137">
        <f t="shared" si="25"/>
        <v>1782611.1377777779</v>
      </c>
      <c r="BT54" s="172">
        <v>2082087.03</v>
      </c>
      <c r="BU54" s="132" t="str">
        <f t="shared" si="26"/>
        <v>0</v>
      </c>
      <c r="BV54" s="132">
        <f t="shared" si="42"/>
        <v>12492522.18</v>
      </c>
      <c r="BW54" s="132">
        <f t="shared" si="27"/>
        <v>0</v>
      </c>
      <c r="BX54" s="137">
        <f t="shared" si="28"/>
        <v>2082087.03</v>
      </c>
      <c r="BY54" s="172">
        <v>1962041.0666666667</v>
      </c>
      <c r="BZ54" s="132" t="str">
        <f t="shared" si="29"/>
        <v>0</v>
      </c>
      <c r="CA54" s="132">
        <f t="shared" si="43"/>
        <v>11772246.4</v>
      </c>
      <c r="CB54" s="132">
        <f t="shared" si="30"/>
        <v>0</v>
      </c>
      <c r="CC54" s="137">
        <f t="shared" si="31"/>
        <v>1962041.0666666667</v>
      </c>
      <c r="CD54" s="172">
        <v>2122715.4822222223</v>
      </c>
      <c r="CE54" s="132" t="str">
        <f t="shared" si="32"/>
        <v>0</v>
      </c>
      <c r="CF54" s="132">
        <f t="shared" si="44"/>
        <v>12736292.893333334</v>
      </c>
      <c r="CG54" s="132">
        <f t="shared" si="33"/>
        <v>0</v>
      </c>
      <c r="CH54" s="137">
        <f t="shared" si="34"/>
        <v>2122715.4822222223</v>
      </c>
      <c r="CI54" s="211">
        <f t="shared" si="35"/>
        <v>2586756.5111111109</v>
      </c>
      <c r="CJ54" s="132" t="str">
        <f t="shared" si="36"/>
        <v>0</v>
      </c>
      <c r="CK54" s="132">
        <f t="shared" si="45"/>
        <v>15520539.066666666</v>
      </c>
      <c r="CL54" s="132">
        <f t="shared" si="37"/>
        <v>0</v>
      </c>
      <c r="CM54" s="137">
        <f t="shared" si="38"/>
        <v>2586756.5111111109</v>
      </c>
      <c r="CN54" s="172"/>
      <c r="CO54" s="132"/>
      <c r="CP54" s="132"/>
      <c r="CQ54" s="132"/>
      <c r="CR54" s="137"/>
      <c r="CS54" s="132"/>
    </row>
    <row r="55" spans="1:97" ht="13" x14ac:dyDescent="0.3">
      <c r="A55" s="5" t="s">
        <v>584</v>
      </c>
      <c r="B55" s="3" t="s">
        <v>391</v>
      </c>
      <c r="C55" s="3" t="s">
        <v>379</v>
      </c>
      <c r="D55" s="2" t="s">
        <v>60</v>
      </c>
      <c r="E55" s="5">
        <f t="shared" si="14"/>
        <v>71638</v>
      </c>
      <c r="F55" s="177">
        <v>646</v>
      </c>
      <c r="G55" s="17">
        <f t="shared" si="15"/>
        <v>569</v>
      </c>
      <c r="H55" s="201">
        <v>5.9999250009374885</v>
      </c>
      <c r="I55" s="189">
        <v>160</v>
      </c>
      <c r="J55"/>
      <c r="K55" s="183">
        <v>12205</v>
      </c>
      <c r="L55" s="183">
        <v>20180</v>
      </c>
      <c r="M55" s="183">
        <v>17836</v>
      </c>
      <c r="N55" s="183">
        <v>10067</v>
      </c>
      <c r="O55" s="183">
        <v>6267</v>
      </c>
      <c r="P55" s="183">
        <v>3014</v>
      </c>
      <c r="Q55" s="183">
        <v>1866</v>
      </c>
      <c r="R55" s="183">
        <v>203</v>
      </c>
      <c r="S55" s="183">
        <v>71638</v>
      </c>
      <c r="T55" s="5"/>
      <c r="U55" s="9">
        <f t="shared" si="16"/>
        <v>0.1703704737709037</v>
      </c>
      <c r="V55" s="9">
        <f t="shared" si="0"/>
        <v>0.2816940729780284</v>
      </c>
      <c r="W55" s="9">
        <f t="shared" si="1"/>
        <v>0.24897400820793433</v>
      </c>
      <c r="X55" s="9">
        <f t="shared" si="2"/>
        <v>0.14052597783299367</v>
      </c>
      <c r="Y55" s="9">
        <f t="shared" si="3"/>
        <v>8.7481504229598814E-2</v>
      </c>
      <c r="Z55" s="9">
        <f t="shared" si="4"/>
        <v>4.2072643010692648E-2</v>
      </c>
      <c r="AA55" s="9">
        <f t="shared" si="5"/>
        <v>2.6047628353667047E-2</v>
      </c>
      <c r="AB55" s="9">
        <f t="shared" si="6"/>
        <v>2.8336916161813561E-3</v>
      </c>
      <c r="AC55" s="9"/>
      <c r="AD55" s="183">
        <v>33</v>
      </c>
      <c r="AE55" s="183">
        <v>194</v>
      </c>
      <c r="AF55" s="183">
        <v>100</v>
      </c>
      <c r="AG55" s="183">
        <v>116</v>
      </c>
      <c r="AH55" s="183">
        <v>123</v>
      </c>
      <c r="AI55" s="183">
        <v>49</v>
      </c>
      <c r="AJ55" s="183">
        <v>14</v>
      </c>
      <c r="AK55" s="183">
        <v>-1</v>
      </c>
      <c r="AL55" s="183">
        <v>628</v>
      </c>
      <c r="AM55" s="5"/>
      <c r="AN55" s="180">
        <v>-10</v>
      </c>
      <c r="AO55" s="180">
        <v>20</v>
      </c>
      <c r="AP55" s="180">
        <v>18</v>
      </c>
      <c r="AQ55" s="180">
        <v>29</v>
      </c>
      <c r="AR55" s="180">
        <v>7</v>
      </c>
      <c r="AS55" s="180">
        <v>-4</v>
      </c>
      <c r="AT55" s="180">
        <v>-1</v>
      </c>
      <c r="AU55" s="180">
        <v>0</v>
      </c>
      <c r="AV55" s="180">
        <v>59</v>
      </c>
      <c r="AW55">
        <f t="shared" si="39"/>
        <v>10</v>
      </c>
      <c r="AX55">
        <f t="shared" si="7"/>
        <v>-20</v>
      </c>
      <c r="AY55">
        <f t="shared" si="8"/>
        <v>-18</v>
      </c>
      <c r="AZ55">
        <f t="shared" si="9"/>
        <v>-29</v>
      </c>
      <c r="BA55">
        <f t="shared" si="10"/>
        <v>-7</v>
      </c>
      <c r="BB55">
        <f t="shared" si="11"/>
        <v>4</v>
      </c>
      <c r="BC55">
        <f t="shared" si="12"/>
        <v>1</v>
      </c>
      <c r="BD55">
        <f t="shared" si="17"/>
        <v>0</v>
      </c>
      <c r="BE55">
        <f t="shared" si="18"/>
        <v>-59</v>
      </c>
      <c r="BH55" s="175">
        <v>644386.76800000016</v>
      </c>
      <c r="BI55" s="106">
        <f t="shared" si="19"/>
        <v>161096.69200000004</v>
      </c>
      <c r="BJ55" s="107">
        <f t="shared" si="20"/>
        <v>3866320.6080000009</v>
      </c>
      <c r="BK55" s="26">
        <f t="shared" si="21"/>
        <v>966580.15200000023</v>
      </c>
      <c r="BL55" s="24">
        <f t="shared" si="22"/>
        <v>0.8</v>
      </c>
      <c r="BM55" s="25">
        <f t="shared" si="13"/>
        <v>0.2</v>
      </c>
      <c r="BN55" s="137">
        <f t="shared" si="23"/>
        <v>644386.76800000016</v>
      </c>
      <c r="BO55" s="173">
        <v>672005.94488888886</v>
      </c>
      <c r="BP55" s="132">
        <f t="shared" si="24"/>
        <v>168001.48622222221</v>
      </c>
      <c r="BQ55" s="132">
        <f t="shared" si="40"/>
        <v>4032035.6693333331</v>
      </c>
      <c r="BR55" s="132">
        <f t="shared" si="41"/>
        <v>1008008.9173333333</v>
      </c>
      <c r="BS55" s="137">
        <f t="shared" si="25"/>
        <v>672005.94488888886</v>
      </c>
      <c r="BT55" s="172">
        <v>847265.28977777774</v>
      </c>
      <c r="BU55" s="132">
        <f t="shared" si="26"/>
        <v>211816.32244444443</v>
      </c>
      <c r="BV55" s="132">
        <f t="shared" si="42"/>
        <v>5083591.7386666667</v>
      </c>
      <c r="BW55" s="132">
        <f t="shared" si="27"/>
        <v>1270897.9346666667</v>
      </c>
      <c r="BX55" s="137">
        <f t="shared" si="28"/>
        <v>847265.28977777774</v>
      </c>
      <c r="BY55" s="172">
        <v>733274.56</v>
      </c>
      <c r="BZ55" s="132">
        <f t="shared" si="29"/>
        <v>183318.64</v>
      </c>
      <c r="CA55" s="132">
        <f t="shared" si="43"/>
        <v>4399647.3600000003</v>
      </c>
      <c r="CB55" s="132">
        <f t="shared" si="30"/>
        <v>1099911.8400000001</v>
      </c>
      <c r="CC55" s="137">
        <f t="shared" si="31"/>
        <v>733274.56</v>
      </c>
      <c r="CD55" s="172">
        <v>878142.3822222224</v>
      </c>
      <c r="CE55" s="132">
        <f t="shared" si="32"/>
        <v>219535.5955555556</v>
      </c>
      <c r="CF55" s="132">
        <f t="shared" si="44"/>
        <v>5268854.2933333348</v>
      </c>
      <c r="CG55" s="132">
        <f t="shared" si="33"/>
        <v>1317213.5733333337</v>
      </c>
      <c r="CH55" s="137">
        <f t="shared" si="34"/>
        <v>878142.3822222224</v>
      </c>
      <c r="CI55" s="211">
        <f t="shared" si="35"/>
        <v>715641.90755555546</v>
      </c>
      <c r="CJ55" s="132">
        <f t="shared" si="36"/>
        <v>178910.47688888886</v>
      </c>
      <c r="CK55" s="132">
        <f t="shared" si="45"/>
        <v>4293851.4453333328</v>
      </c>
      <c r="CL55" s="132">
        <f t="shared" si="37"/>
        <v>1073462.8613333332</v>
      </c>
      <c r="CM55" s="137">
        <f t="shared" si="38"/>
        <v>715641.90755555546</v>
      </c>
      <c r="CN55" s="172"/>
      <c r="CO55" s="132"/>
      <c r="CP55" s="132"/>
      <c r="CQ55" s="132"/>
      <c r="CR55" s="137"/>
      <c r="CS55" s="132"/>
    </row>
    <row r="56" spans="1:97" ht="13" x14ac:dyDescent="0.3">
      <c r="A56" s="5" t="s">
        <v>656</v>
      </c>
      <c r="B56" s="3" t="s">
        <v>387</v>
      </c>
      <c r="C56" s="3" t="s">
        <v>384</v>
      </c>
      <c r="D56" s="2" t="s">
        <v>61</v>
      </c>
      <c r="E56" s="5">
        <f t="shared" si="14"/>
        <v>72500</v>
      </c>
      <c r="F56" s="177">
        <v>356</v>
      </c>
      <c r="G56" s="17">
        <f t="shared" si="15"/>
        <v>513</v>
      </c>
      <c r="H56" s="201">
        <v>9.0423022487812545</v>
      </c>
      <c r="I56" s="189">
        <v>225</v>
      </c>
      <c r="J56"/>
      <c r="K56" s="183">
        <v>4473</v>
      </c>
      <c r="L56" s="183">
        <v>9888</v>
      </c>
      <c r="M56" s="183">
        <v>22214</v>
      </c>
      <c r="N56" s="183">
        <v>16329</v>
      </c>
      <c r="O56" s="183">
        <v>10072</v>
      </c>
      <c r="P56" s="183">
        <v>5461</v>
      </c>
      <c r="Q56" s="183">
        <v>3704</v>
      </c>
      <c r="R56" s="183">
        <v>359</v>
      </c>
      <c r="S56" s="183">
        <v>72500</v>
      </c>
      <c r="T56" s="5"/>
      <c r="U56" s="9">
        <f t="shared" si="16"/>
        <v>6.1696551724137932E-2</v>
      </c>
      <c r="V56" s="9">
        <f t="shared" si="0"/>
        <v>0.13638620689655173</v>
      </c>
      <c r="W56" s="9">
        <f t="shared" si="1"/>
        <v>0.30640000000000001</v>
      </c>
      <c r="X56" s="9">
        <f t="shared" si="2"/>
        <v>0.22522758620689656</v>
      </c>
      <c r="Y56" s="9">
        <f t="shared" si="3"/>
        <v>0.13892413793103447</v>
      </c>
      <c r="Z56" s="9">
        <f t="shared" si="4"/>
        <v>7.5324137931034485E-2</v>
      </c>
      <c r="AA56" s="9">
        <f t="shared" si="5"/>
        <v>5.1089655172413796E-2</v>
      </c>
      <c r="AB56" s="9">
        <f t="shared" si="6"/>
        <v>4.9517241379310349E-3</v>
      </c>
      <c r="AC56" s="9"/>
      <c r="AD56" s="183">
        <v>20</v>
      </c>
      <c r="AE56" s="183">
        <v>2</v>
      </c>
      <c r="AF56" s="183">
        <v>130</v>
      </c>
      <c r="AG56" s="183">
        <v>173</v>
      </c>
      <c r="AH56" s="183">
        <v>60</v>
      </c>
      <c r="AI56" s="183">
        <v>59</v>
      </c>
      <c r="AJ56" s="183">
        <v>14</v>
      </c>
      <c r="AK56" s="183">
        <v>-1</v>
      </c>
      <c r="AL56" s="183">
        <v>457</v>
      </c>
      <c r="AM56" s="5"/>
      <c r="AN56" s="180">
        <v>-5</v>
      </c>
      <c r="AO56" s="180">
        <v>2</v>
      </c>
      <c r="AP56" s="180">
        <v>-4</v>
      </c>
      <c r="AQ56" s="180">
        <v>-21</v>
      </c>
      <c r="AR56" s="180">
        <v>-14</v>
      </c>
      <c r="AS56" s="180">
        <v>-8</v>
      </c>
      <c r="AT56" s="180">
        <v>-4</v>
      </c>
      <c r="AU56" s="180">
        <v>-2</v>
      </c>
      <c r="AV56" s="180">
        <v>-56</v>
      </c>
      <c r="AW56">
        <f t="shared" si="39"/>
        <v>5</v>
      </c>
      <c r="AX56">
        <f t="shared" si="7"/>
        <v>-2</v>
      </c>
      <c r="AY56">
        <f t="shared" si="8"/>
        <v>4</v>
      </c>
      <c r="AZ56">
        <f t="shared" si="9"/>
        <v>21</v>
      </c>
      <c r="BA56">
        <f t="shared" si="10"/>
        <v>14</v>
      </c>
      <c r="BB56">
        <f t="shared" si="11"/>
        <v>8</v>
      </c>
      <c r="BC56">
        <f t="shared" si="12"/>
        <v>4</v>
      </c>
      <c r="BD56">
        <f t="shared" si="17"/>
        <v>2</v>
      </c>
      <c r="BE56">
        <f t="shared" si="18"/>
        <v>56</v>
      </c>
      <c r="BH56" s="175">
        <v>309592.21333333338</v>
      </c>
      <c r="BI56" s="106">
        <f t="shared" si="19"/>
        <v>77398.053333333344</v>
      </c>
      <c r="BJ56" s="107">
        <f t="shared" si="20"/>
        <v>1857553.2800000003</v>
      </c>
      <c r="BK56" s="26">
        <f t="shared" si="21"/>
        <v>464388.32000000007</v>
      </c>
      <c r="BL56" s="24">
        <f t="shared" si="22"/>
        <v>0.8</v>
      </c>
      <c r="BM56" s="25">
        <f t="shared" si="13"/>
        <v>0.2</v>
      </c>
      <c r="BN56" s="137">
        <f t="shared" si="23"/>
        <v>309592.21333333338</v>
      </c>
      <c r="BO56" s="173">
        <v>404459.54666666669</v>
      </c>
      <c r="BP56" s="132">
        <f t="shared" si="24"/>
        <v>101114.88666666667</v>
      </c>
      <c r="BQ56" s="132">
        <f t="shared" si="40"/>
        <v>2426757.2800000003</v>
      </c>
      <c r="BR56" s="132">
        <f t="shared" si="41"/>
        <v>606689.32000000007</v>
      </c>
      <c r="BS56" s="137">
        <f t="shared" si="25"/>
        <v>404459.54666666669</v>
      </c>
      <c r="BT56" s="172">
        <v>285404.99822222226</v>
      </c>
      <c r="BU56" s="132">
        <f t="shared" si="26"/>
        <v>71351.249555555565</v>
      </c>
      <c r="BV56" s="132">
        <f t="shared" si="42"/>
        <v>1712429.9893333334</v>
      </c>
      <c r="BW56" s="132">
        <f t="shared" si="27"/>
        <v>428107.49733333336</v>
      </c>
      <c r="BX56" s="137">
        <f t="shared" si="28"/>
        <v>285404.99822222226</v>
      </c>
      <c r="BY56" s="172">
        <v>405615.04000000004</v>
      </c>
      <c r="BZ56" s="132">
        <f t="shared" si="29"/>
        <v>101403.76000000001</v>
      </c>
      <c r="CA56" s="132">
        <f t="shared" si="43"/>
        <v>2433690.2400000002</v>
      </c>
      <c r="CB56" s="132">
        <f t="shared" si="30"/>
        <v>608422.56000000006</v>
      </c>
      <c r="CC56" s="137">
        <f t="shared" si="31"/>
        <v>405615.04000000004</v>
      </c>
      <c r="CD56" s="172">
        <v>225492.32888888885</v>
      </c>
      <c r="CE56" s="132">
        <f t="shared" si="32"/>
        <v>56373.082222222212</v>
      </c>
      <c r="CF56" s="132">
        <f t="shared" si="44"/>
        <v>1352953.9733333332</v>
      </c>
      <c r="CG56" s="132">
        <f t="shared" si="33"/>
        <v>338238.49333333329</v>
      </c>
      <c r="CH56" s="137">
        <f t="shared" si="34"/>
        <v>225492.32888888885</v>
      </c>
      <c r="CI56" s="211">
        <f t="shared" si="35"/>
        <v>714588.33600000001</v>
      </c>
      <c r="CJ56" s="132">
        <f t="shared" si="36"/>
        <v>178647.084</v>
      </c>
      <c r="CK56" s="132">
        <f t="shared" si="45"/>
        <v>4287530.0159999998</v>
      </c>
      <c r="CL56" s="132">
        <f t="shared" si="37"/>
        <v>1071882.504</v>
      </c>
      <c r="CM56" s="137">
        <f t="shared" si="38"/>
        <v>714588.33600000001</v>
      </c>
      <c r="CN56" s="172"/>
      <c r="CO56" s="132"/>
      <c r="CP56" s="132"/>
      <c r="CQ56" s="132"/>
      <c r="CR56" s="137"/>
      <c r="CS56" s="132"/>
    </row>
    <row r="57" spans="1:97" ht="13" x14ac:dyDescent="0.3">
      <c r="A57" s="5" t="s">
        <v>810</v>
      </c>
      <c r="B57" s="3" t="s">
        <v>399</v>
      </c>
      <c r="C57" s="3" t="s">
        <v>389</v>
      </c>
      <c r="D57" s="2" t="s">
        <v>62</v>
      </c>
      <c r="E57" s="5">
        <f t="shared" si="14"/>
        <v>54518</v>
      </c>
      <c r="F57" s="177">
        <v>388</v>
      </c>
      <c r="G57" s="17">
        <f t="shared" si="15"/>
        <v>444</v>
      </c>
      <c r="H57" s="201">
        <v>7.5064079091907727</v>
      </c>
      <c r="I57" s="189">
        <v>40</v>
      </c>
      <c r="J57"/>
      <c r="K57" s="183">
        <v>9493</v>
      </c>
      <c r="L57" s="183">
        <v>13044</v>
      </c>
      <c r="M57" s="183">
        <v>13671</v>
      </c>
      <c r="N57" s="183">
        <v>8804</v>
      </c>
      <c r="O57" s="183">
        <v>4884</v>
      </c>
      <c r="P57" s="183">
        <v>2539</v>
      </c>
      <c r="Q57" s="183">
        <v>1982</v>
      </c>
      <c r="R57" s="183">
        <v>101</v>
      </c>
      <c r="S57" s="183">
        <v>54518</v>
      </c>
      <c r="T57" s="5"/>
      <c r="U57" s="9">
        <f t="shared" si="16"/>
        <v>0.17412597674162661</v>
      </c>
      <c r="V57" s="9">
        <f t="shared" si="0"/>
        <v>0.23926042774863349</v>
      </c>
      <c r="W57" s="9">
        <f t="shared" si="1"/>
        <v>0.2507612164789611</v>
      </c>
      <c r="X57" s="9">
        <f t="shared" si="2"/>
        <v>0.16148794893429694</v>
      </c>
      <c r="Y57" s="9">
        <f t="shared" si="3"/>
        <v>8.9585091162551811E-2</v>
      </c>
      <c r="Z57" s="9">
        <f t="shared" si="4"/>
        <v>4.6571774459811435E-2</v>
      </c>
      <c r="AA57" s="9">
        <f t="shared" si="5"/>
        <v>3.6354965332550719E-2</v>
      </c>
      <c r="AB57" s="9">
        <f t="shared" si="6"/>
        <v>1.8525991415679224E-3</v>
      </c>
      <c r="AC57" s="9"/>
      <c r="AD57" s="183">
        <v>68</v>
      </c>
      <c r="AE57" s="183">
        <v>41</v>
      </c>
      <c r="AF57" s="183">
        <v>75</v>
      </c>
      <c r="AG57" s="183">
        <v>104</v>
      </c>
      <c r="AH57" s="183">
        <v>118</v>
      </c>
      <c r="AI57" s="183">
        <v>4</v>
      </c>
      <c r="AJ57" s="183">
        <v>24</v>
      </c>
      <c r="AK57" s="183">
        <v>4</v>
      </c>
      <c r="AL57" s="183">
        <v>438</v>
      </c>
      <c r="AM57" s="5"/>
      <c r="AN57" s="180">
        <v>7</v>
      </c>
      <c r="AO57" s="180">
        <v>-4</v>
      </c>
      <c r="AP57" s="180">
        <v>-21</v>
      </c>
      <c r="AQ57" s="180">
        <v>11</v>
      </c>
      <c r="AR57" s="180">
        <v>-3</v>
      </c>
      <c r="AS57" s="180">
        <v>9</v>
      </c>
      <c r="AT57" s="180">
        <v>-5</v>
      </c>
      <c r="AU57" s="180">
        <v>0</v>
      </c>
      <c r="AV57" s="180">
        <v>-6</v>
      </c>
      <c r="AW57">
        <f t="shared" si="39"/>
        <v>-7</v>
      </c>
      <c r="AX57">
        <f t="shared" si="7"/>
        <v>4</v>
      </c>
      <c r="AY57">
        <f t="shared" si="8"/>
        <v>21</v>
      </c>
      <c r="AZ57">
        <f t="shared" si="9"/>
        <v>-11</v>
      </c>
      <c r="BA57">
        <f t="shared" si="10"/>
        <v>3</v>
      </c>
      <c r="BB57">
        <f t="shared" si="11"/>
        <v>-9</v>
      </c>
      <c r="BC57">
        <f t="shared" si="12"/>
        <v>5</v>
      </c>
      <c r="BD57">
        <f t="shared" si="17"/>
        <v>0</v>
      </c>
      <c r="BE57">
        <f t="shared" si="18"/>
        <v>6</v>
      </c>
      <c r="BH57" s="175">
        <v>290274.68266666669</v>
      </c>
      <c r="BI57" s="106">
        <f t="shared" si="19"/>
        <v>72568.670666666672</v>
      </c>
      <c r="BJ57" s="107">
        <f t="shared" si="20"/>
        <v>1741648.0960000001</v>
      </c>
      <c r="BK57" s="26">
        <f t="shared" si="21"/>
        <v>435412.02400000003</v>
      </c>
      <c r="BL57" s="24">
        <f t="shared" si="22"/>
        <v>0.8</v>
      </c>
      <c r="BM57" s="25">
        <f t="shared" si="13"/>
        <v>0.2</v>
      </c>
      <c r="BN57" s="137">
        <f t="shared" si="23"/>
        <v>290274.68266666669</v>
      </c>
      <c r="BO57" s="173">
        <v>293284.5608888889</v>
      </c>
      <c r="BP57" s="132">
        <f t="shared" si="24"/>
        <v>73321.140222222224</v>
      </c>
      <c r="BQ57" s="132">
        <f t="shared" si="40"/>
        <v>1759707.3653333334</v>
      </c>
      <c r="BR57" s="132">
        <f t="shared" si="41"/>
        <v>439926.84133333334</v>
      </c>
      <c r="BS57" s="137">
        <f t="shared" si="25"/>
        <v>293284.5608888889</v>
      </c>
      <c r="BT57" s="172">
        <v>115575.31022222222</v>
      </c>
      <c r="BU57" s="132">
        <f t="shared" si="26"/>
        <v>28893.827555555556</v>
      </c>
      <c r="BV57" s="132">
        <f t="shared" si="42"/>
        <v>693451.86133333331</v>
      </c>
      <c r="BW57" s="132">
        <f t="shared" si="27"/>
        <v>173362.96533333333</v>
      </c>
      <c r="BX57" s="137">
        <f t="shared" si="28"/>
        <v>115575.31022222222</v>
      </c>
      <c r="BY57" s="172">
        <v>390238.1866666667</v>
      </c>
      <c r="BZ57" s="132">
        <f t="shared" si="29"/>
        <v>97559.546666666676</v>
      </c>
      <c r="CA57" s="132">
        <f t="shared" si="43"/>
        <v>2341429.12</v>
      </c>
      <c r="CB57" s="132">
        <f t="shared" si="30"/>
        <v>585357.28</v>
      </c>
      <c r="CC57" s="137">
        <f t="shared" si="31"/>
        <v>390238.1866666667</v>
      </c>
      <c r="CD57" s="172">
        <v>516312.22399999993</v>
      </c>
      <c r="CE57" s="132">
        <f t="shared" si="32"/>
        <v>129078.05599999998</v>
      </c>
      <c r="CF57" s="132">
        <f t="shared" si="44"/>
        <v>3097873.3439999996</v>
      </c>
      <c r="CG57" s="132">
        <f t="shared" si="33"/>
        <v>774468.33599999989</v>
      </c>
      <c r="CH57" s="137">
        <f t="shared" si="34"/>
        <v>516312.22399999993</v>
      </c>
      <c r="CI57" s="211">
        <f t="shared" si="35"/>
        <v>546475.66400000011</v>
      </c>
      <c r="CJ57" s="132">
        <f t="shared" si="36"/>
        <v>136618.91600000003</v>
      </c>
      <c r="CK57" s="132">
        <f t="shared" si="45"/>
        <v>3278853.9840000006</v>
      </c>
      <c r="CL57" s="132">
        <f t="shared" si="37"/>
        <v>819713.49600000016</v>
      </c>
      <c r="CM57" s="137">
        <f t="shared" si="38"/>
        <v>546475.66400000011</v>
      </c>
      <c r="CN57" s="172"/>
      <c r="CO57" s="132"/>
      <c r="CP57" s="132"/>
      <c r="CQ57" s="132"/>
      <c r="CR57" s="137"/>
      <c r="CS57" s="132"/>
    </row>
    <row r="58" spans="1:97" ht="13" x14ac:dyDescent="0.3">
      <c r="A58" s="5" t="s">
        <v>761</v>
      </c>
      <c r="B58" s="3" t="s">
        <v>400</v>
      </c>
      <c r="C58" s="3" t="s">
        <v>375</v>
      </c>
      <c r="D58" s="2" t="s">
        <v>63</v>
      </c>
      <c r="E58" s="5">
        <f t="shared" si="14"/>
        <v>61206</v>
      </c>
      <c r="F58" s="177">
        <v>295</v>
      </c>
      <c r="G58" s="17">
        <f t="shared" si="15"/>
        <v>909</v>
      </c>
      <c r="H58" s="201">
        <v>8.1240768094534719</v>
      </c>
      <c r="I58" s="189">
        <v>158</v>
      </c>
      <c r="J58"/>
      <c r="K58" s="183">
        <v>5418</v>
      </c>
      <c r="L58" s="183">
        <v>15180</v>
      </c>
      <c r="M58" s="183">
        <v>16610</v>
      </c>
      <c r="N58" s="183">
        <v>10643</v>
      </c>
      <c r="O58" s="183">
        <v>7305</v>
      </c>
      <c r="P58" s="183">
        <v>3401</v>
      </c>
      <c r="Q58" s="183">
        <v>2406</v>
      </c>
      <c r="R58" s="183">
        <v>243</v>
      </c>
      <c r="S58" s="183">
        <v>61206</v>
      </c>
      <c r="T58" s="5"/>
      <c r="U58" s="9">
        <f t="shared" si="16"/>
        <v>8.8520733261444953E-2</v>
      </c>
      <c r="V58" s="9">
        <f t="shared" si="0"/>
        <v>0.24801490049995098</v>
      </c>
      <c r="W58" s="9">
        <f t="shared" si="1"/>
        <v>0.27137862301081594</v>
      </c>
      <c r="X58" s="9">
        <f t="shared" si="2"/>
        <v>0.17388818089729766</v>
      </c>
      <c r="Y58" s="9">
        <f t="shared" si="3"/>
        <v>0.11935104401529262</v>
      </c>
      <c r="Z58" s="9">
        <f t="shared" si="4"/>
        <v>5.55664477338823E-2</v>
      </c>
      <c r="AA58" s="9">
        <f t="shared" si="5"/>
        <v>3.9309871581217529E-2</v>
      </c>
      <c r="AB58" s="9">
        <f t="shared" si="6"/>
        <v>3.9701990000980299E-3</v>
      </c>
      <c r="AC58" s="9"/>
      <c r="AD58" s="183">
        <v>87</v>
      </c>
      <c r="AE58" s="183">
        <v>159</v>
      </c>
      <c r="AF58" s="183">
        <v>224</v>
      </c>
      <c r="AG58" s="183">
        <v>232</v>
      </c>
      <c r="AH58" s="183">
        <v>81</v>
      </c>
      <c r="AI58" s="183">
        <v>102</v>
      </c>
      <c r="AJ58" s="183">
        <v>36</v>
      </c>
      <c r="AK58" s="183">
        <v>7</v>
      </c>
      <c r="AL58" s="183">
        <v>928</v>
      </c>
      <c r="AM58" s="5"/>
      <c r="AN58" s="180">
        <v>16</v>
      </c>
      <c r="AO58" s="180">
        <v>6</v>
      </c>
      <c r="AP58" s="180">
        <v>-6</v>
      </c>
      <c r="AQ58" s="180">
        <v>5</v>
      </c>
      <c r="AR58" s="180">
        <v>9</v>
      </c>
      <c r="AS58" s="180">
        <v>-15</v>
      </c>
      <c r="AT58" s="180">
        <v>4</v>
      </c>
      <c r="AU58" s="180">
        <v>0</v>
      </c>
      <c r="AV58" s="180">
        <v>19</v>
      </c>
      <c r="AW58">
        <f t="shared" si="39"/>
        <v>-16</v>
      </c>
      <c r="AX58">
        <f t="shared" si="7"/>
        <v>-6</v>
      </c>
      <c r="AY58">
        <f t="shared" si="8"/>
        <v>6</v>
      </c>
      <c r="AZ58">
        <f t="shared" si="9"/>
        <v>-5</v>
      </c>
      <c r="BA58">
        <f t="shared" si="10"/>
        <v>-9</v>
      </c>
      <c r="BB58">
        <f t="shared" si="11"/>
        <v>15</v>
      </c>
      <c r="BC58">
        <f t="shared" si="12"/>
        <v>-4</v>
      </c>
      <c r="BD58">
        <f t="shared" si="17"/>
        <v>0</v>
      </c>
      <c r="BE58">
        <f t="shared" si="18"/>
        <v>-19</v>
      </c>
      <c r="BH58" s="175">
        <v>439185.97866666672</v>
      </c>
      <c r="BI58" s="106">
        <f t="shared" si="19"/>
        <v>109796.49466666668</v>
      </c>
      <c r="BJ58" s="107">
        <f t="shared" si="20"/>
        <v>2635115.8720000004</v>
      </c>
      <c r="BK58" s="26">
        <f t="shared" si="21"/>
        <v>658778.96800000011</v>
      </c>
      <c r="BL58" s="24">
        <f t="shared" si="22"/>
        <v>0.8</v>
      </c>
      <c r="BM58" s="25">
        <f t="shared" si="13"/>
        <v>0.2</v>
      </c>
      <c r="BN58" s="137">
        <f t="shared" si="23"/>
        <v>439185.97866666672</v>
      </c>
      <c r="BO58" s="173">
        <v>264009.22666666668</v>
      </c>
      <c r="BP58" s="132">
        <f t="shared" si="24"/>
        <v>66002.306666666671</v>
      </c>
      <c r="BQ58" s="132">
        <f t="shared" si="40"/>
        <v>1584055.36</v>
      </c>
      <c r="BR58" s="132">
        <f t="shared" si="41"/>
        <v>396013.84</v>
      </c>
      <c r="BS58" s="137">
        <f t="shared" si="25"/>
        <v>264009.22666666668</v>
      </c>
      <c r="BT58" s="172">
        <v>636961.41511111101</v>
      </c>
      <c r="BU58" s="132">
        <f t="shared" si="26"/>
        <v>159240.35377777775</v>
      </c>
      <c r="BV58" s="132">
        <f t="shared" si="42"/>
        <v>3821768.4906666661</v>
      </c>
      <c r="BW58" s="132">
        <f t="shared" si="27"/>
        <v>955442.12266666652</v>
      </c>
      <c r="BX58" s="137">
        <f t="shared" si="28"/>
        <v>636961.41511111101</v>
      </c>
      <c r="BY58" s="172">
        <v>686155.62666666671</v>
      </c>
      <c r="BZ58" s="132">
        <f t="shared" si="29"/>
        <v>171538.90666666668</v>
      </c>
      <c r="CA58" s="132">
        <f t="shared" si="43"/>
        <v>4116933.7600000002</v>
      </c>
      <c r="CB58" s="132">
        <f t="shared" si="30"/>
        <v>1029233.4400000001</v>
      </c>
      <c r="CC58" s="137">
        <f t="shared" si="31"/>
        <v>686155.62666666671</v>
      </c>
      <c r="CD58" s="172">
        <v>686016.35733333346</v>
      </c>
      <c r="CE58" s="132">
        <f t="shared" si="32"/>
        <v>171504.08933333337</v>
      </c>
      <c r="CF58" s="132">
        <f t="shared" si="44"/>
        <v>4116098.1440000008</v>
      </c>
      <c r="CG58" s="132">
        <f t="shared" si="33"/>
        <v>1029024.5360000002</v>
      </c>
      <c r="CH58" s="137">
        <f t="shared" si="34"/>
        <v>686016.35733333346</v>
      </c>
      <c r="CI58" s="211">
        <f t="shared" si="35"/>
        <v>1138660.4817777779</v>
      </c>
      <c r="CJ58" s="132">
        <f t="shared" si="36"/>
        <v>284665.12044444447</v>
      </c>
      <c r="CK58" s="132">
        <f t="shared" si="45"/>
        <v>6831962.8906666674</v>
      </c>
      <c r="CL58" s="132">
        <f t="shared" si="37"/>
        <v>1707990.7226666668</v>
      </c>
      <c r="CM58" s="137">
        <f t="shared" si="38"/>
        <v>1138660.4817777779</v>
      </c>
      <c r="CN58" s="172"/>
      <c r="CO58" s="132"/>
      <c r="CP58" s="132"/>
      <c r="CQ58" s="132"/>
      <c r="CR58" s="137"/>
      <c r="CS58" s="132"/>
    </row>
    <row r="59" spans="1:97" ht="13" x14ac:dyDescent="0.3">
      <c r="A59" s="5" t="s">
        <v>513</v>
      </c>
      <c r="B59" s="3"/>
      <c r="C59" s="3" t="s">
        <v>377</v>
      </c>
      <c r="D59" s="2" t="s">
        <v>64</v>
      </c>
      <c r="E59" s="5">
        <f t="shared" si="14"/>
        <v>169189</v>
      </c>
      <c r="F59" s="177">
        <v>1540</v>
      </c>
      <c r="G59" s="17">
        <f t="shared" si="15"/>
        <v>1772</v>
      </c>
      <c r="H59" s="201">
        <v>6.8635445790618208</v>
      </c>
      <c r="I59" s="189">
        <v>635</v>
      </c>
      <c r="J59"/>
      <c r="K59" s="183">
        <v>29891</v>
      </c>
      <c r="L59" s="183">
        <v>35186</v>
      </c>
      <c r="M59" s="183">
        <v>33267</v>
      </c>
      <c r="N59" s="183">
        <v>24802</v>
      </c>
      <c r="O59" s="183">
        <v>19208</v>
      </c>
      <c r="P59" s="183">
        <v>13161</v>
      </c>
      <c r="Q59" s="183">
        <v>11893</v>
      </c>
      <c r="R59" s="183">
        <v>1781</v>
      </c>
      <c r="S59" s="183">
        <v>169189</v>
      </c>
      <c r="T59" s="5"/>
      <c r="U59" s="9">
        <f t="shared" si="16"/>
        <v>0.17667224228525494</v>
      </c>
      <c r="V59" s="9">
        <f t="shared" si="0"/>
        <v>0.20796860315977989</v>
      </c>
      <c r="W59" s="9">
        <f t="shared" si="1"/>
        <v>0.19662625820827595</v>
      </c>
      <c r="X59" s="9">
        <f t="shared" si="2"/>
        <v>0.14659345465721768</v>
      </c>
      <c r="Y59" s="9">
        <f t="shared" si="3"/>
        <v>0.11352983941036356</v>
      </c>
      <c r="Z59" s="9">
        <f t="shared" si="4"/>
        <v>7.7788745131184653E-2</v>
      </c>
      <c r="AA59" s="9">
        <f t="shared" si="5"/>
        <v>7.0294168060571316E-2</v>
      </c>
      <c r="AB59" s="9">
        <f t="shared" si="6"/>
        <v>1.0526689087352015E-2</v>
      </c>
      <c r="AC59" s="9"/>
      <c r="AD59" s="183">
        <v>413</v>
      </c>
      <c r="AE59" s="183">
        <v>346</v>
      </c>
      <c r="AF59" s="183">
        <v>252</v>
      </c>
      <c r="AG59" s="183">
        <v>239</v>
      </c>
      <c r="AH59" s="183">
        <v>171</v>
      </c>
      <c r="AI59" s="183">
        <v>121</v>
      </c>
      <c r="AJ59" s="183">
        <v>29</v>
      </c>
      <c r="AK59" s="183">
        <v>5</v>
      </c>
      <c r="AL59" s="183">
        <v>1576</v>
      </c>
      <c r="AM59" s="5"/>
      <c r="AN59" s="180">
        <v>-52</v>
      </c>
      <c r="AO59" s="180">
        <v>-28</v>
      </c>
      <c r="AP59" s="180">
        <v>-48</v>
      </c>
      <c r="AQ59" s="180">
        <v>-29</v>
      </c>
      <c r="AR59" s="180">
        <v>11</v>
      </c>
      <c r="AS59" s="180">
        <v>-18</v>
      </c>
      <c r="AT59" s="180">
        <v>-21</v>
      </c>
      <c r="AU59" s="180">
        <v>-11</v>
      </c>
      <c r="AV59" s="180">
        <v>-196</v>
      </c>
      <c r="AW59">
        <f t="shared" si="39"/>
        <v>52</v>
      </c>
      <c r="AX59">
        <f t="shared" si="7"/>
        <v>28</v>
      </c>
      <c r="AY59">
        <f t="shared" si="8"/>
        <v>48</v>
      </c>
      <c r="AZ59">
        <f t="shared" si="9"/>
        <v>29</v>
      </c>
      <c r="BA59">
        <f t="shared" si="10"/>
        <v>-11</v>
      </c>
      <c r="BB59">
        <f t="shared" si="11"/>
        <v>18</v>
      </c>
      <c r="BC59">
        <f t="shared" si="12"/>
        <v>21</v>
      </c>
      <c r="BD59">
        <f t="shared" si="17"/>
        <v>11</v>
      </c>
      <c r="BE59">
        <f t="shared" si="18"/>
        <v>196</v>
      </c>
      <c r="BH59" s="175">
        <v>869768.62</v>
      </c>
      <c r="BI59" s="106" t="str">
        <f t="shared" si="19"/>
        <v>0</v>
      </c>
      <c r="BJ59" s="107">
        <f t="shared" si="20"/>
        <v>5218611.72</v>
      </c>
      <c r="BK59" s="26">
        <f t="shared" si="21"/>
        <v>0</v>
      </c>
      <c r="BL59" s="24" t="str">
        <f t="shared" si="22"/>
        <v>100%</v>
      </c>
      <c r="BM59" s="25" t="str">
        <f t="shared" si="13"/>
        <v>0%</v>
      </c>
      <c r="BN59" s="137">
        <f t="shared" si="23"/>
        <v>869768.62</v>
      </c>
      <c r="BO59" s="173">
        <v>1929661.5066666666</v>
      </c>
      <c r="BP59" s="132" t="str">
        <f t="shared" si="24"/>
        <v>0</v>
      </c>
      <c r="BQ59" s="132">
        <f t="shared" si="40"/>
        <v>11577969.039999999</v>
      </c>
      <c r="BR59" s="132">
        <f t="shared" si="41"/>
        <v>0</v>
      </c>
      <c r="BS59" s="137">
        <f t="shared" si="25"/>
        <v>1929661.5066666666</v>
      </c>
      <c r="BT59" s="172">
        <v>1119266.7166666668</v>
      </c>
      <c r="BU59" s="132" t="str">
        <f t="shared" si="26"/>
        <v>0</v>
      </c>
      <c r="BV59" s="132">
        <f t="shared" si="42"/>
        <v>6715600.3000000007</v>
      </c>
      <c r="BW59" s="132">
        <f t="shared" si="27"/>
        <v>0</v>
      </c>
      <c r="BX59" s="137">
        <f t="shared" si="28"/>
        <v>1119266.7166666668</v>
      </c>
      <c r="BY59" s="172">
        <v>1356419.3333333333</v>
      </c>
      <c r="BZ59" s="132" t="str">
        <f t="shared" si="29"/>
        <v>0</v>
      </c>
      <c r="CA59" s="132">
        <f t="shared" si="43"/>
        <v>8138516</v>
      </c>
      <c r="CB59" s="132">
        <f t="shared" si="30"/>
        <v>0</v>
      </c>
      <c r="CC59" s="137">
        <f t="shared" si="31"/>
        <v>1356419.3333333333</v>
      </c>
      <c r="CD59" s="172">
        <v>1262665.8777777778</v>
      </c>
      <c r="CE59" s="132" t="str">
        <f t="shared" si="32"/>
        <v>0</v>
      </c>
      <c r="CF59" s="132">
        <f t="shared" si="44"/>
        <v>7575995.2666666675</v>
      </c>
      <c r="CG59" s="132">
        <f t="shared" si="33"/>
        <v>0</v>
      </c>
      <c r="CH59" s="137">
        <f t="shared" si="34"/>
        <v>1262665.8777777778</v>
      </c>
      <c r="CI59" s="211">
        <f t="shared" si="35"/>
        <v>2666035.9444444445</v>
      </c>
      <c r="CJ59" s="132" t="str">
        <f t="shared" si="36"/>
        <v>0</v>
      </c>
      <c r="CK59" s="132">
        <f t="shared" si="45"/>
        <v>15996215.666666668</v>
      </c>
      <c r="CL59" s="132">
        <f t="shared" si="37"/>
        <v>0</v>
      </c>
      <c r="CM59" s="137">
        <f t="shared" si="38"/>
        <v>2666035.9444444445</v>
      </c>
      <c r="CN59" s="172"/>
      <c r="CO59" s="132"/>
      <c r="CP59" s="132"/>
      <c r="CQ59" s="132"/>
      <c r="CR59" s="137"/>
      <c r="CS59" s="132"/>
    </row>
    <row r="60" spans="1:97" ht="13" x14ac:dyDescent="0.3">
      <c r="A60" s="5" t="s">
        <v>514</v>
      </c>
      <c r="B60" s="3"/>
      <c r="C60" s="3" t="s">
        <v>377</v>
      </c>
      <c r="D60" s="2" t="s">
        <v>65</v>
      </c>
      <c r="E60" s="5">
        <f t="shared" si="14"/>
        <v>151657</v>
      </c>
      <c r="F60" s="177">
        <v>1806</v>
      </c>
      <c r="G60" s="17">
        <f t="shared" si="15"/>
        <v>1660</v>
      </c>
      <c r="H60" s="201">
        <v>6.7220728428257148</v>
      </c>
      <c r="I60" s="189">
        <v>919</v>
      </c>
      <c r="J60"/>
      <c r="K60" s="183">
        <v>32970</v>
      </c>
      <c r="L60" s="183">
        <v>35887</v>
      </c>
      <c r="M60" s="183">
        <v>30000</v>
      </c>
      <c r="N60" s="183">
        <v>20396</v>
      </c>
      <c r="O60" s="183">
        <v>15337</v>
      </c>
      <c r="P60" s="183">
        <v>9191</v>
      </c>
      <c r="Q60" s="183">
        <v>7304</v>
      </c>
      <c r="R60" s="183">
        <v>572</v>
      </c>
      <c r="S60" s="183">
        <v>151657</v>
      </c>
      <c r="T60" s="5"/>
      <c r="U60" s="9">
        <f t="shared" si="16"/>
        <v>0.217398471550934</v>
      </c>
      <c r="V60" s="9">
        <f t="shared" si="0"/>
        <v>0.23663266449949558</v>
      </c>
      <c r="W60" s="9">
        <f t="shared" si="1"/>
        <v>0.19781480577882987</v>
      </c>
      <c r="X60" s="9">
        <f t="shared" si="2"/>
        <v>0.13448769262216712</v>
      </c>
      <c r="Y60" s="9">
        <f t="shared" si="3"/>
        <v>0.10112952254099712</v>
      </c>
      <c r="Z60" s="9">
        <f t="shared" si="4"/>
        <v>6.0603862663774176E-2</v>
      </c>
      <c r="AA60" s="9">
        <f t="shared" si="5"/>
        <v>4.8161311380285773E-2</v>
      </c>
      <c r="AB60" s="9">
        <f t="shared" si="6"/>
        <v>3.7716689635163558E-3</v>
      </c>
      <c r="AC60" s="9"/>
      <c r="AD60" s="183">
        <v>240</v>
      </c>
      <c r="AE60" s="183">
        <v>379</v>
      </c>
      <c r="AF60" s="183">
        <v>404</v>
      </c>
      <c r="AG60" s="183">
        <v>312</v>
      </c>
      <c r="AH60" s="183">
        <v>130</v>
      </c>
      <c r="AI60" s="183">
        <v>158</v>
      </c>
      <c r="AJ60" s="183">
        <v>58</v>
      </c>
      <c r="AK60" s="183">
        <v>9</v>
      </c>
      <c r="AL60" s="183">
        <v>1690</v>
      </c>
      <c r="AM60" s="5"/>
      <c r="AN60" s="180">
        <v>-34</v>
      </c>
      <c r="AO60" s="180">
        <v>-25</v>
      </c>
      <c r="AP60" s="180">
        <v>8</v>
      </c>
      <c r="AQ60" s="180">
        <v>47</v>
      </c>
      <c r="AR60" s="180">
        <v>7</v>
      </c>
      <c r="AS60" s="180">
        <v>21</v>
      </c>
      <c r="AT60" s="180">
        <v>8</v>
      </c>
      <c r="AU60" s="180">
        <v>-2</v>
      </c>
      <c r="AV60" s="180">
        <v>30</v>
      </c>
      <c r="AW60">
        <f t="shared" si="39"/>
        <v>34</v>
      </c>
      <c r="AX60">
        <f t="shared" si="7"/>
        <v>25</v>
      </c>
      <c r="AY60">
        <f t="shared" si="8"/>
        <v>-8</v>
      </c>
      <c r="AZ60">
        <f t="shared" si="9"/>
        <v>-47</v>
      </c>
      <c r="BA60">
        <f t="shared" si="10"/>
        <v>-7</v>
      </c>
      <c r="BB60">
        <f t="shared" si="11"/>
        <v>-21</v>
      </c>
      <c r="BC60">
        <f t="shared" si="12"/>
        <v>-8</v>
      </c>
      <c r="BD60">
        <f t="shared" si="17"/>
        <v>2</v>
      </c>
      <c r="BE60">
        <f t="shared" si="18"/>
        <v>-30</v>
      </c>
      <c r="BH60" s="175">
        <v>326383.11333333328</v>
      </c>
      <c r="BI60" s="106" t="str">
        <f t="shared" si="19"/>
        <v>0</v>
      </c>
      <c r="BJ60" s="107">
        <f t="shared" si="20"/>
        <v>1958298.6799999997</v>
      </c>
      <c r="BK60" s="26">
        <f t="shared" si="21"/>
        <v>0</v>
      </c>
      <c r="BL60" s="24" t="str">
        <f t="shared" si="22"/>
        <v>100%</v>
      </c>
      <c r="BM60" s="25" t="str">
        <f t="shared" si="13"/>
        <v>0%</v>
      </c>
      <c r="BN60" s="137">
        <f t="shared" si="23"/>
        <v>326383.11333333328</v>
      </c>
      <c r="BO60" s="173">
        <v>1224966.4822222223</v>
      </c>
      <c r="BP60" s="132" t="str">
        <f t="shared" si="24"/>
        <v>0</v>
      </c>
      <c r="BQ60" s="132">
        <f t="shared" si="40"/>
        <v>7349798.8933333335</v>
      </c>
      <c r="BR60" s="132">
        <f t="shared" si="41"/>
        <v>0</v>
      </c>
      <c r="BS60" s="137">
        <f t="shared" si="25"/>
        <v>1224966.4822222223</v>
      </c>
      <c r="BT60" s="172">
        <v>1175658.82</v>
      </c>
      <c r="BU60" s="132" t="str">
        <f t="shared" si="26"/>
        <v>0</v>
      </c>
      <c r="BV60" s="132">
        <f t="shared" si="42"/>
        <v>7053952.9199999999</v>
      </c>
      <c r="BW60" s="132">
        <f t="shared" si="27"/>
        <v>0</v>
      </c>
      <c r="BX60" s="137">
        <f t="shared" si="28"/>
        <v>1175658.82</v>
      </c>
      <c r="BY60" s="172">
        <v>1082077.8666666667</v>
      </c>
      <c r="BZ60" s="132" t="str">
        <f t="shared" si="29"/>
        <v>0</v>
      </c>
      <c r="CA60" s="132">
        <f t="shared" si="43"/>
        <v>6492467.2000000002</v>
      </c>
      <c r="CB60" s="132">
        <f t="shared" si="30"/>
        <v>0</v>
      </c>
      <c r="CC60" s="137">
        <f t="shared" si="31"/>
        <v>1082077.8666666667</v>
      </c>
      <c r="CD60" s="172">
        <v>1615378.4266666668</v>
      </c>
      <c r="CE60" s="132" t="str">
        <f t="shared" si="32"/>
        <v>0</v>
      </c>
      <c r="CF60" s="132">
        <f t="shared" si="44"/>
        <v>9692270.5600000005</v>
      </c>
      <c r="CG60" s="132">
        <f t="shared" si="33"/>
        <v>0</v>
      </c>
      <c r="CH60" s="137">
        <f t="shared" si="34"/>
        <v>1615378.4266666668</v>
      </c>
      <c r="CI60" s="211">
        <f t="shared" si="35"/>
        <v>2647079.2288888888</v>
      </c>
      <c r="CJ60" s="132" t="str">
        <f t="shared" si="36"/>
        <v>0</v>
      </c>
      <c r="CK60" s="132">
        <f t="shared" si="45"/>
        <v>15882475.373333333</v>
      </c>
      <c r="CL60" s="132">
        <f t="shared" si="37"/>
        <v>0</v>
      </c>
      <c r="CM60" s="137">
        <f t="shared" si="38"/>
        <v>2647079.2288888888</v>
      </c>
      <c r="CN60" s="172"/>
      <c r="CO60" s="132"/>
      <c r="CP60" s="132"/>
      <c r="CQ60" s="132"/>
      <c r="CR60" s="137"/>
      <c r="CS60" s="132"/>
    </row>
    <row r="61" spans="1:97" ht="13" x14ac:dyDescent="0.3">
      <c r="A61" s="5" t="s">
        <v>577</v>
      </c>
      <c r="B61" s="3" t="s">
        <v>378</v>
      </c>
      <c r="C61" s="3" t="s">
        <v>379</v>
      </c>
      <c r="D61" s="2" t="s">
        <v>66</v>
      </c>
      <c r="E61" s="5">
        <f t="shared" si="14"/>
        <v>49064</v>
      </c>
      <c r="F61" s="177">
        <v>505</v>
      </c>
      <c r="G61" s="17">
        <f t="shared" si="15"/>
        <v>272</v>
      </c>
      <c r="H61" s="201">
        <v>4.9668216315015696</v>
      </c>
      <c r="I61" s="189">
        <v>69</v>
      </c>
      <c r="J61"/>
      <c r="K61" s="183">
        <v>26597</v>
      </c>
      <c r="L61" s="183">
        <v>10102</v>
      </c>
      <c r="M61" s="183">
        <v>6162</v>
      </c>
      <c r="N61" s="183">
        <v>3680</v>
      </c>
      <c r="O61" s="183">
        <v>1766</v>
      </c>
      <c r="P61" s="183">
        <v>518</v>
      </c>
      <c r="Q61" s="183">
        <v>215</v>
      </c>
      <c r="R61" s="183">
        <v>24</v>
      </c>
      <c r="S61" s="183">
        <v>49064</v>
      </c>
      <c r="T61" s="5"/>
      <c r="U61" s="9">
        <f t="shared" si="16"/>
        <v>0.54208788521115281</v>
      </c>
      <c r="V61" s="9">
        <f t="shared" si="0"/>
        <v>0.20589434208380891</v>
      </c>
      <c r="W61" s="9">
        <f t="shared" si="1"/>
        <v>0.12559106473177889</v>
      </c>
      <c r="X61" s="9">
        <f t="shared" si="2"/>
        <v>7.5004076308495024E-2</v>
      </c>
      <c r="Y61" s="9">
        <f t="shared" si="3"/>
        <v>3.5993804011087559E-2</v>
      </c>
      <c r="Z61" s="9">
        <f t="shared" si="4"/>
        <v>1.055763900211968E-2</v>
      </c>
      <c r="AA61" s="9">
        <f t="shared" si="5"/>
        <v>4.382031632153921E-3</v>
      </c>
      <c r="AB61" s="9">
        <f t="shared" si="6"/>
        <v>4.8915701940322842E-4</v>
      </c>
      <c r="AC61" s="9"/>
      <c r="AD61" s="183">
        <v>55</v>
      </c>
      <c r="AE61" s="183">
        <v>86</v>
      </c>
      <c r="AF61" s="183">
        <v>33</v>
      </c>
      <c r="AG61" s="183">
        <v>22</v>
      </c>
      <c r="AH61" s="183">
        <v>28</v>
      </c>
      <c r="AI61" s="183">
        <v>4</v>
      </c>
      <c r="AJ61" s="183">
        <v>2</v>
      </c>
      <c r="AK61" s="183">
        <v>-1</v>
      </c>
      <c r="AL61" s="183">
        <v>229</v>
      </c>
      <c r="AM61" s="5"/>
      <c r="AN61" s="180">
        <v>-21</v>
      </c>
      <c r="AO61" s="180">
        <v>-1</v>
      </c>
      <c r="AP61" s="180">
        <v>-5</v>
      </c>
      <c r="AQ61" s="180">
        <v>-12</v>
      </c>
      <c r="AR61" s="180">
        <v>-1</v>
      </c>
      <c r="AS61" s="180">
        <v>-3</v>
      </c>
      <c r="AT61" s="180">
        <v>0</v>
      </c>
      <c r="AU61" s="180">
        <v>0</v>
      </c>
      <c r="AV61" s="180">
        <v>-43</v>
      </c>
      <c r="AW61">
        <f t="shared" si="39"/>
        <v>21</v>
      </c>
      <c r="AX61">
        <f t="shared" si="7"/>
        <v>1</v>
      </c>
      <c r="AY61">
        <f t="shared" si="8"/>
        <v>5</v>
      </c>
      <c r="AZ61">
        <f t="shared" si="9"/>
        <v>12</v>
      </c>
      <c r="BA61">
        <f t="shared" si="10"/>
        <v>1</v>
      </c>
      <c r="BB61">
        <f t="shared" si="11"/>
        <v>3</v>
      </c>
      <c r="BC61">
        <f t="shared" si="12"/>
        <v>0</v>
      </c>
      <c r="BD61">
        <f t="shared" si="17"/>
        <v>0</v>
      </c>
      <c r="BE61">
        <f t="shared" si="18"/>
        <v>43</v>
      </c>
      <c r="BH61" s="175">
        <v>126907.22133333335</v>
      </c>
      <c r="BI61" s="106">
        <f t="shared" si="19"/>
        <v>31726.805333333337</v>
      </c>
      <c r="BJ61" s="107">
        <f t="shared" si="20"/>
        <v>761443.3280000001</v>
      </c>
      <c r="BK61" s="26">
        <f t="shared" si="21"/>
        <v>190360.83200000002</v>
      </c>
      <c r="BL61" s="24">
        <f t="shared" si="22"/>
        <v>0.8</v>
      </c>
      <c r="BM61" s="25">
        <f t="shared" si="13"/>
        <v>0.2</v>
      </c>
      <c r="BN61" s="137">
        <f t="shared" si="23"/>
        <v>126907.22133333335</v>
      </c>
      <c r="BO61" s="173">
        <v>100843.27377777775</v>
      </c>
      <c r="BP61" s="132">
        <f t="shared" si="24"/>
        <v>25210.818444444438</v>
      </c>
      <c r="BQ61" s="132">
        <f t="shared" si="40"/>
        <v>605059.64266666654</v>
      </c>
      <c r="BR61" s="132">
        <f t="shared" si="41"/>
        <v>151264.91066666663</v>
      </c>
      <c r="BS61" s="137">
        <f t="shared" si="25"/>
        <v>100843.27377777775</v>
      </c>
      <c r="BT61" s="172">
        <v>123662.43822222222</v>
      </c>
      <c r="BU61" s="132">
        <f t="shared" si="26"/>
        <v>30915.609555555555</v>
      </c>
      <c r="BV61" s="132">
        <f t="shared" si="42"/>
        <v>741974.62933333335</v>
      </c>
      <c r="BW61" s="132">
        <f t="shared" si="27"/>
        <v>185493.65733333334</v>
      </c>
      <c r="BX61" s="137">
        <f t="shared" si="28"/>
        <v>123662.43822222222</v>
      </c>
      <c r="BY61" s="172">
        <v>100567.78666666665</v>
      </c>
      <c r="BZ61" s="132">
        <f t="shared" si="29"/>
        <v>25141.946666666663</v>
      </c>
      <c r="CA61" s="132">
        <f t="shared" si="43"/>
        <v>603406.72</v>
      </c>
      <c r="CB61" s="132">
        <f t="shared" si="30"/>
        <v>150851.68</v>
      </c>
      <c r="CC61" s="137">
        <f t="shared" si="31"/>
        <v>100567.78666666665</v>
      </c>
      <c r="CD61" s="172">
        <v>154306.30933333331</v>
      </c>
      <c r="CE61" s="132">
        <f t="shared" si="32"/>
        <v>38576.577333333327</v>
      </c>
      <c r="CF61" s="132">
        <f t="shared" si="44"/>
        <v>925837.85599999991</v>
      </c>
      <c r="CG61" s="132">
        <f t="shared" si="33"/>
        <v>231459.46399999998</v>
      </c>
      <c r="CH61" s="137">
        <f t="shared" si="34"/>
        <v>154306.30933333331</v>
      </c>
      <c r="CI61" s="211">
        <f t="shared" si="35"/>
        <v>295859.31200000003</v>
      </c>
      <c r="CJ61" s="132">
        <f t="shared" si="36"/>
        <v>73964.828000000009</v>
      </c>
      <c r="CK61" s="132">
        <f t="shared" si="45"/>
        <v>1775155.8720000002</v>
      </c>
      <c r="CL61" s="132">
        <f t="shared" si="37"/>
        <v>443788.96800000005</v>
      </c>
      <c r="CM61" s="137">
        <f t="shared" si="38"/>
        <v>295859.31200000003</v>
      </c>
      <c r="CN61" s="172"/>
      <c r="CO61" s="132"/>
      <c r="CP61" s="132"/>
      <c r="CQ61" s="132"/>
      <c r="CR61" s="137"/>
      <c r="CS61" s="132"/>
    </row>
    <row r="62" spans="1:97" ht="13" x14ac:dyDescent="0.3">
      <c r="A62" s="5" t="s">
        <v>779</v>
      </c>
      <c r="B62" s="3" t="s">
        <v>374</v>
      </c>
      <c r="C62" s="3" t="s">
        <v>375</v>
      </c>
      <c r="D62" s="2" t="s">
        <v>67</v>
      </c>
      <c r="E62" s="5">
        <f t="shared" si="14"/>
        <v>55855</v>
      </c>
      <c r="F62" s="177">
        <v>192</v>
      </c>
      <c r="G62" s="17">
        <f t="shared" si="15"/>
        <v>740</v>
      </c>
      <c r="H62" s="201">
        <v>11.134955662631089</v>
      </c>
      <c r="I62" s="189">
        <v>307</v>
      </c>
      <c r="J62"/>
      <c r="K62" s="183">
        <v>3235</v>
      </c>
      <c r="L62" s="183">
        <v>5820</v>
      </c>
      <c r="M62" s="183">
        <v>14034</v>
      </c>
      <c r="N62" s="183">
        <v>11579</v>
      </c>
      <c r="O62" s="183">
        <v>8440</v>
      </c>
      <c r="P62" s="183">
        <v>5807</v>
      </c>
      <c r="Q62" s="183">
        <v>5691</v>
      </c>
      <c r="R62" s="183">
        <v>1249</v>
      </c>
      <c r="S62" s="183">
        <v>55855</v>
      </c>
      <c r="T62" s="5"/>
      <c r="U62" s="9">
        <f t="shared" si="16"/>
        <v>5.7917822934383675E-2</v>
      </c>
      <c r="V62" s="9">
        <f t="shared" si="0"/>
        <v>0.10419837078148778</v>
      </c>
      <c r="W62" s="9">
        <f t="shared" si="1"/>
        <v>0.25125772088443293</v>
      </c>
      <c r="X62" s="9">
        <f t="shared" si="2"/>
        <v>0.20730462805478472</v>
      </c>
      <c r="Y62" s="9">
        <f t="shared" si="3"/>
        <v>0.15110554113329155</v>
      </c>
      <c r="Z62" s="9">
        <f t="shared" si="4"/>
        <v>0.10396562527974219</v>
      </c>
      <c r="AA62" s="9">
        <f t="shared" si="5"/>
        <v>0.10188881926416614</v>
      </c>
      <c r="AB62" s="9">
        <f t="shared" si="6"/>
        <v>2.2361471667711037E-2</v>
      </c>
      <c r="AC62" s="9"/>
      <c r="AD62" s="183">
        <v>10</v>
      </c>
      <c r="AE62" s="183">
        <v>140</v>
      </c>
      <c r="AF62" s="183">
        <v>227</v>
      </c>
      <c r="AG62" s="183">
        <v>62</v>
      </c>
      <c r="AH62" s="183">
        <v>50</v>
      </c>
      <c r="AI62" s="183">
        <v>52</v>
      </c>
      <c r="AJ62" s="183">
        <v>34</v>
      </c>
      <c r="AK62" s="183">
        <v>33</v>
      </c>
      <c r="AL62" s="183">
        <v>608</v>
      </c>
      <c r="AM62" s="5"/>
      <c r="AN62" s="180">
        <v>-18</v>
      </c>
      <c r="AO62" s="180">
        <v>-17</v>
      </c>
      <c r="AP62" s="180">
        <v>-24</v>
      </c>
      <c r="AQ62" s="180">
        <v>-23</v>
      </c>
      <c r="AR62" s="180">
        <v>-14</v>
      </c>
      <c r="AS62" s="180">
        <v>-19</v>
      </c>
      <c r="AT62" s="180">
        <v>-13</v>
      </c>
      <c r="AU62" s="180">
        <v>-4</v>
      </c>
      <c r="AV62" s="180">
        <v>-132</v>
      </c>
      <c r="AW62">
        <f t="shared" si="39"/>
        <v>18</v>
      </c>
      <c r="AX62">
        <f t="shared" si="7"/>
        <v>17</v>
      </c>
      <c r="AY62">
        <f t="shared" si="8"/>
        <v>24</v>
      </c>
      <c r="AZ62">
        <f t="shared" si="9"/>
        <v>23</v>
      </c>
      <c r="BA62">
        <f t="shared" si="10"/>
        <v>14</v>
      </c>
      <c r="BB62">
        <f t="shared" si="11"/>
        <v>19</v>
      </c>
      <c r="BC62">
        <f t="shared" si="12"/>
        <v>13</v>
      </c>
      <c r="BD62">
        <f t="shared" si="17"/>
        <v>4</v>
      </c>
      <c r="BE62">
        <f t="shared" si="18"/>
        <v>132</v>
      </c>
      <c r="BH62" s="175">
        <v>382896.48533333332</v>
      </c>
      <c r="BI62" s="106">
        <f t="shared" si="19"/>
        <v>95724.121333333329</v>
      </c>
      <c r="BJ62" s="107">
        <f t="shared" si="20"/>
        <v>2297378.912</v>
      </c>
      <c r="BK62" s="26">
        <f t="shared" si="21"/>
        <v>574344.728</v>
      </c>
      <c r="BL62" s="24">
        <f t="shared" si="22"/>
        <v>0.8</v>
      </c>
      <c r="BM62" s="25">
        <f t="shared" si="13"/>
        <v>0.2</v>
      </c>
      <c r="BN62" s="137">
        <f t="shared" si="23"/>
        <v>382896.48533333332</v>
      </c>
      <c r="BO62" s="173">
        <v>530406.34400000004</v>
      </c>
      <c r="BP62" s="132">
        <f t="shared" si="24"/>
        <v>132601.58600000001</v>
      </c>
      <c r="BQ62" s="132">
        <f t="shared" si="40"/>
        <v>3182438.0640000002</v>
      </c>
      <c r="BR62" s="132">
        <f t="shared" si="41"/>
        <v>795609.51600000006</v>
      </c>
      <c r="BS62" s="137">
        <f t="shared" si="25"/>
        <v>530406.34400000004</v>
      </c>
      <c r="BT62" s="172">
        <v>474156.73600000015</v>
      </c>
      <c r="BU62" s="132">
        <f t="shared" si="26"/>
        <v>118539.18400000004</v>
      </c>
      <c r="BV62" s="132">
        <f t="shared" si="42"/>
        <v>2844940.4160000011</v>
      </c>
      <c r="BW62" s="132">
        <f t="shared" si="27"/>
        <v>711235.10400000028</v>
      </c>
      <c r="BX62" s="137">
        <f t="shared" si="28"/>
        <v>474156.73600000015</v>
      </c>
      <c r="BY62" s="172">
        <v>724193.28000000003</v>
      </c>
      <c r="BZ62" s="132">
        <f t="shared" si="29"/>
        <v>181048.32000000001</v>
      </c>
      <c r="CA62" s="132">
        <f t="shared" si="43"/>
        <v>4345159.6799999997</v>
      </c>
      <c r="CB62" s="132">
        <f t="shared" si="30"/>
        <v>1086289.9199999999</v>
      </c>
      <c r="CC62" s="137">
        <f t="shared" si="31"/>
        <v>724193.28000000003</v>
      </c>
      <c r="CD62" s="172">
        <v>540153.65866666683</v>
      </c>
      <c r="CE62" s="132">
        <f t="shared" si="32"/>
        <v>135038.41466666671</v>
      </c>
      <c r="CF62" s="132">
        <f t="shared" si="44"/>
        <v>3240921.952000001</v>
      </c>
      <c r="CG62" s="132">
        <f t="shared" si="33"/>
        <v>810230.48800000024</v>
      </c>
      <c r="CH62" s="137">
        <f t="shared" si="34"/>
        <v>540153.65866666683</v>
      </c>
      <c r="CI62" s="211">
        <f t="shared" si="35"/>
        <v>1014087.648</v>
      </c>
      <c r="CJ62" s="132">
        <f t="shared" si="36"/>
        <v>253521.91200000001</v>
      </c>
      <c r="CK62" s="132">
        <f t="shared" si="45"/>
        <v>6084525.8880000003</v>
      </c>
      <c r="CL62" s="132">
        <f t="shared" si="37"/>
        <v>1521131.4720000001</v>
      </c>
      <c r="CM62" s="137">
        <f t="shared" si="38"/>
        <v>1014087.648</v>
      </c>
      <c r="CN62" s="172"/>
      <c r="CO62" s="132"/>
      <c r="CP62" s="132"/>
      <c r="CQ62" s="132"/>
      <c r="CR62" s="137"/>
      <c r="CS62" s="132"/>
    </row>
    <row r="63" spans="1:97" ht="13" x14ac:dyDescent="0.3">
      <c r="A63" s="5" t="s">
        <v>730</v>
      </c>
      <c r="B63" s="3" t="s">
        <v>382</v>
      </c>
      <c r="C63" s="3" t="s">
        <v>375</v>
      </c>
      <c r="D63" s="2" t="s">
        <v>68</v>
      </c>
      <c r="E63" s="5">
        <f t="shared" si="14"/>
        <v>39024</v>
      </c>
      <c r="F63" s="177">
        <v>394</v>
      </c>
      <c r="G63" s="17">
        <f t="shared" si="15"/>
        <v>222</v>
      </c>
      <c r="H63" s="201">
        <v>12.984435931946026</v>
      </c>
      <c r="I63" s="189">
        <v>47</v>
      </c>
      <c r="J63"/>
      <c r="K63" s="183">
        <v>714</v>
      </c>
      <c r="L63" s="183">
        <v>2054</v>
      </c>
      <c r="M63" s="183">
        <v>5521</v>
      </c>
      <c r="N63" s="183">
        <v>6673</v>
      </c>
      <c r="O63" s="183">
        <v>6594</v>
      </c>
      <c r="P63" s="183">
        <v>6596</v>
      </c>
      <c r="Q63" s="183">
        <v>8976</v>
      </c>
      <c r="R63" s="183">
        <v>1896</v>
      </c>
      <c r="S63" s="183">
        <v>39024</v>
      </c>
      <c r="T63" s="5"/>
      <c r="U63" s="9">
        <f t="shared" si="16"/>
        <v>1.8296432964329642E-2</v>
      </c>
      <c r="V63" s="9">
        <f t="shared" si="0"/>
        <v>5.2634276342763429E-2</v>
      </c>
      <c r="W63" s="9">
        <f t="shared" si="1"/>
        <v>0.14147703977039772</v>
      </c>
      <c r="X63" s="9">
        <f t="shared" si="2"/>
        <v>0.17099733497334973</v>
      </c>
      <c r="Y63" s="9">
        <f t="shared" si="3"/>
        <v>0.16897293972939728</v>
      </c>
      <c r="Z63" s="9">
        <f t="shared" si="4"/>
        <v>0.16902419024190241</v>
      </c>
      <c r="AA63" s="9">
        <f t="shared" si="5"/>
        <v>0.23001230012300122</v>
      </c>
      <c r="AB63" s="9">
        <f t="shared" si="6"/>
        <v>4.858548585485855E-2</v>
      </c>
      <c r="AC63" s="9"/>
      <c r="AD63" s="183">
        <v>18</v>
      </c>
      <c r="AE63" s="183">
        <v>32</v>
      </c>
      <c r="AF63" s="183">
        <v>72</v>
      </c>
      <c r="AG63" s="183">
        <v>-2</v>
      </c>
      <c r="AH63" s="183">
        <v>-2</v>
      </c>
      <c r="AI63" s="183">
        <v>11</v>
      </c>
      <c r="AJ63" s="183">
        <v>35</v>
      </c>
      <c r="AK63" s="183">
        <v>34</v>
      </c>
      <c r="AL63" s="183">
        <v>198</v>
      </c>
      <c r="AM63" s="5"/>
      <c r="AN63" s="180">
        <v>2</v>
      </c>
      <c r="AO63" s="180">
        <v>-13</v>
      </c>
      <c r="AP63" s="180">
        <v>-10</v>
      </c>
      <c r="AQ63" s="180">
        <v>-7</v>
      </c>
      <c r="AR63" s="180">
        <v>-11</v>
      </c>
      <c r="AS63" s="180">
        <v>6</v>
      </c>
      <c r="AT63" s="180">
        <v>6</v>
      </c>
      <c r="AU63" s="180">
        <v>3</v>
      </c>
      <c r="AV63" s="180">
        <v>-24</v>
      </c>
      <c r="AW63">
        <f t="shared" si="39"/>
        <v>-2</v>
      </c>
      <c r="AX63">
        <f t="shared" si="7"/>
        <v>13</v>
      </c>
      <c r="AY63">
        <f t="shared" si="8"/>
        <v>10</v>
      </c>
      <c r="AZ63">
        <f t="shared" si="9"/>
        <v>7</v>
      </c>
      <c r="BA63">
        <f t="shared" si="10"/>
        <v>11</v>
      </c>
      <c r="BB63">
        <f t="shared" si="11"/>
        <v>-6</v>
      </c>
      <c r="BC63">
        <f t="shared" si="12"/>
        <v>-6</v>
      </c>
      <c r="BD63">
        <f t="shared" si="17"/>
        <v>-3</v>
      </c>
      <c r="BE63">
        <f t="shared" si="18"/>
        <v>24</v>
      </c>
      <c r="BH63" s="175">
        <v>29551.983999999997</v>
      </c>
      <c r="BI63" s="106">
        <f t="shared" si="19"/>
        <v>7387.9959999999992</v>
      </c>
      <c r="BJ63" s="107">
        <f t="shared" si="20"/>
        <v>177311.90399999998</v>
      </c>
      <c r="BK63" s="26">
        <f t="shared" si="21"/>
        <v>44327.975999999995</v>
      </c>
      <c r="BL63" s="24">
        <f t="shared" si="22"/>
        <v>0.8</v>
      </c>
      <c r="BM63" s="25">
        <f t="shared" si="13"/>
        <v>0.2</v>
      </c>
      <c r="BN63" s="137">
        <f t="shared" si="23"/>
        <v>29551.983999999997</v>
      </c>
      <c r="BO63" s="173">
        <v>178842.87555555557</v>
      </c>
      <c r="BP63" s="132">
        <f t="shared" si="24"/>
        <v>44710.718888888892</v>
      </c>
      <c r="BQ63" s="132">
        <f t="shared" si="40"/>
        <v>1073057.2533333334</v>
      </c>
      <c r="BR63" s="132">
        <f t="shared" si="41"/>
        <v>268264.31333333335</v>
      </c>
      <c r="BS63" s="137">
        <f t="shared" si="25"/>
        <v>178842.87555555557</v>
      </c>
      <c r="BT63" s="172">
        <v>160117.88711111114</v>
      </c>
      <c r="BU63" s="132">
        <f t="shared" si="26"/>
        <v>40029.471777777784</v>
      </c>
      <c r="BV63" s="132">
        <f t="shared" si="42"/>
        <v>960707.32266666682</v>
      </c>
      <c r="BW63" s="132">
        <f t="shared" si="27"/>
        <v>240176.8306666667</v>
      </c>
      <c r="BX63" s="137">
        <f t="shared" si="28"/>
        <v>160117.88711111114</v>
      </c>
      <c r="BY63" s="172">
        <v>354116.05333333329</v>
      </c>
      <c r="BZ63" s="132">
        <f t="shared" si="29"/>
        <v>88529.013333333321</v>
      </c>
      <c r="CA63" s="132">
        <f t="shared" si="43"/>
        <v>2124696.3199999998</v>
      </c>
      <c r="CB63" s="132">
        <f t="shared" si="30"/>
        <v>531174.07999999996</v>
      </c>
      <c r="CC63" s="137">
        <f t="shared" si="31"/>
        <v>354116.05333333329</v>
      </c>
      <c r="CD63" s="172">
        <v>11863.381333333333</v>
      </c>
      <c r="CE63" s="132">
        <f t="shared" si="32"/>
        <v>2965.8453333333332</v>
      </c>
      <c r="CF63" s="132">
        <f t="shared" si="44"/>
        <v>71180.288</v>
      </c>
      <c r="CG63" s="132">
        <f t="shared" si="33"/>
        <v>17795.072</v>
      </c>
      <c r="CH63" s="137">
        <f t="shared" si="34"/>
        <v>11863.381333333333</v>
      </c>
      <c r="CI63" s="211">
        <f t="shared" si="35"/>
        <v>312381.60177777777</v>
      </c>
      <c r="CJ63" s="132">
        <f t="shared" si="36"/>
        <v>78095.400444444444</v>
      </c>
      <c r="CK63" s="132">
        <f t="shared" si="45"/>
        <v>1874289.6106666666</v>
      </c>
      <c r="CL63" s="132">
        <f t="shared" si="37"/>
        <v>468572.40266666666</v>
      </c>
      <c r="CM63" s="137">
        <f t="shared" si="38"/>
        <v>312381.60177777777</v>
      </c>
      <c r="CN63" s="172"/>
      <c r="CO63" s="132"/>
      <c r="CP63" s="132"/>
      <c r="CQ63" s="132"/>
      <c r="CR63" s="137"/>
      <c r="CS63" s="132"/>
    </row>
    <row r="64" spans="1:97" ht="13" x14ac:dyDescent="0.3">
      <c r="A64" s="5" t="s">
        <v>534</v>
      </c>
      <c r="B64" s="3" t="s">
        <v>396</v>
      </c>
      <c r="C64" s="3" t="s">
        <v>377</v>
      </c>
      <c r="D64" s="2" t="s">
        <v>69</v>
      </c>
      <c r="E64" s="5">
        <f t="shared" si="14"/>
        <v>49130</v>
      </c>
      <c r="F64" s="177">
        <v>511</v>
      </c>
      <c r="G64" s="17">
        <f t="shared" si="15"/>
        <v>877</v>
      </c>
      <c r="H64" s="201">
        <v>6.1449841956413245</v>
      </c>
      <c r="I64" s="189">
        <v>181</v>
      </c>
      <c r="J64"/>
      <c r="K64" s="183">
        <v>14682</v>
      </c>
      <c r="L64" s="183">
        <v>11127</v>
      </c>
      <c r="M64" s="183">
        <v>9256</v>
      </c>
      <c r="N64" s="183">
        <v>6517</v>
      </c>
      <c r="O64" s="183">
        <v>4616</v>
      </c>
      <c r="P64" s="183">
        <v>2003</v>
      </c>
      <c r="Q64" s="183">
        <v>864</v>
      </c>
      <c r="R64" s="183">
        <v>65</v>
      </c>
      <c r="S64" s="183">
        <v>49130</v>
      </c>
      <c r="T64" s="5"/>
      <c r="U64" s="9">
        <f t="shared" si="16"/>
        <v>0.29883981274170568</v>
      </c>
      <c r="V64" s="9">
        <f t="shared" si="0"/>
        <v>0.22648076531650724</v>
      </c>
      <c r="W64" s="9">
        <f t="shared" si="1"/>
        <v>0.18839812741705678</v>
      </c>
      <c r="X64" s="9">
        <f t="shared" si="2"/>
        <v>0.13264807653165073</v>
      </c>
      <c r="Y64" s="9">
        <f t="shared" si="3"/>
        <v>9.3954813759413794E-2</v>
      </c>
      <c r="Z64" s="9">
        <f t="shared" si="4"/>
        <v>4.0769387339710972E-2</v>
      </c>
      <c r="AA64" s="9">
        <f t="shared" si="5"/>
        <v>1.7585996336250763E-2</v>
      </c>
      <c r="AB64" s="9">
        <f t="shared" si="6"/>
        <v>1.3230205577040505E-3</v>
      </c>
      <c r="AC64" s="9"/>
      <c r="AD64" s="183">
        <v>63</v>
      </c>
      <c r="AE64" s="183">
        <v>290</v>
      </c>
      <c r="AF64" s="183">
        <v>88</v>
      </c>
      <c r="AG64" s="183">
        <v>131</v>
      </c>
      <c r="AH64" s="183">
        <v>119</v>
      </c>
      <c r="AI64" s="183">
        <v>97</v>
      </c>
      <c r="AJ64" s="183">
        <v>37</v>
      </c>
      <c r="AK64" s="183">
        <v>0</v>
      </c>
      <c r="AL64" s="183">
        <v>825</v>
      </c>
      <c r="AM64" s="5"/>
      <c r="AN64" s="180">
        <v>-35</v>
      </c>
      <c r="AO64" s="180">
        <v>-1</v>
      </c>
      <c r="AP64" s="180">
        <v>-3</v>
      </c>
      <c r="AQ64" s="180">
        <v>-12</v>
      </c>
      <c r="AR64" s="180">
        <v>-1</v>
      </c>
      <c r="AS64" s="180">
        <v>0</v>
      </c>
      <c r="AT64" s="180">
        <v>0</v>
      </c>
      <c r="AU64" s="180">
        <v>0</v>
      </c>
      <c r="AV64" s="180">
        <v>-52</v>
      </c>
      <c r="AW64">
        <f t="shared" si="39"/>
        <v>35</v>
      </c>
      <c r="AX64">
        <f t="shared" si="7"/>
        <v>1</v>
      </c>
      <c r="AY64">
        <f t="shared" si="8"/>
        <v>3</v>
      </c>
      <c r="AZ64">
        <f t="shared" si="9"/>
        <v>12</v>
      </c>
      <c r="BA64">
        <f t="shared" si="10"/>
        <v>1</v>
      </c>
      <c r="BB64">
        <f t="shared" si="11"/>
        <v>0</v>
      </c>
      <c r="BC64">
        <f t="shared" si="12"/>
        <v>0</v>
      </c>
      <c r="BD64">
        <f t="shared" si="17"/>
        <v>0</v>
      </c>
      <c r="BE64">
        <f t="shared" si="18"/>
        <v>52</v>
      </c>
      <c r="BH64" s="175">
        <v>301916.37333333335</v>
      </c>
      <c r="BI64" s="106">
        <f t="shared" si="19"/>
        <v>75479.093333333338</v>
      </c>
      <c r="BJ64" s="107">
        <f t="shared" si="20"/>
        <v>1811498.2400000002</v>
      </c>
      <c r="BK64" s="26">
        <f t="shared" si="21"/>
        <v>452874.56000000006</v>
      </c>
      <c r="BL64" s="24">
        <f t="shared" si="22"/>
        <v>0.8</v>
      </c>
      <c r="BM64" s="25">
        <f t="shared" si="13"/>
        <v>0.2</v>
      </c>
      <c r="BN64" s="137">
        <f t="shared" si="23"/>
        <v>301916.37333333335</v>
      </c>
      <c r="BO64" s="173">
        <v>742337.55644444423</v>
      </c>
      <c r="BP64" s="132">
        <f t="shared" si="24"/>
        <v>185584.38911111106</v>
      </c>
      <c r="BQ64" s="132">
        <f t="shared" si="40"/>
        <v>4454025.3386666654</v>
      </c>
      <c r="BR64" s="132">
        <f t="shared" si="41"/>
        <v>1113506.3346666663</v>
      </c>
      <c r="BS64" s="137">
        <f t="shared" si="25"/>
        <v>742337.55644444423</v>
      </c>
      <c r="BT64" s="172">
        <v>739007.71555555565</v>
      </c>
      <c r="BU64" s="132">
        <f t="shared" si="26"/>
        <v>184751.92888888891</v>
      </c>
      <c r="BV64" s="132">
        <f t="shared" si="42"/>
        <v>4434046.2933333339</v>
      </c>
      <c r="BW64" s="132">
        <f t="shared" si="27"/>
        <v>1108511.5733333335</v>
      </c>
      <c r="BX64" s="137">
        <f t="shared" si="28"/>
        <v>739007.71555555565</v>
      </c>
      <c r="BY64" s="172">
        <v>846556.58666666679</v>
      </c>
      <c r="BZ64" s="132">
        <f t="shared" si="29"/>
        <v>211639.1466666667</v>
      </c>
      <c r="CA64" s="132">
        <f t="shared" si="43"/>
        <v>5079339.5200000005</v>
      </c>
      <c r="CB64" s="132">
        <f t="shared" si="30"/>
        <v>1269834.8800000001</v>
      </c>
      <c r="CC64" s="137">
        <f t="shared" si="31"/>
        <v>846556.58666666679</v>
      </c>
      <c r="CD64" s="172">
        <v>749248.39466666663</v>
      </c>
      <c r="CE64" s="132">
        <f t="shared" si="32"/>
        <v>187312.09866666666</v>
      </c>
      <c r="CF64" s="132">
        <f t="shared" si="44"/>
        <v>4495490.3679999998</v>
      </c>
      <c r="CG64" s="132">
        <f t="shared" si="33"/>
        <v>1123872.5919999999</v>
      </c>
      <c r="CH64" s="137">
        <f t="shared" si="34"/>
        <v>749248.39466666663</v>
      </c>
      <c r="CI64" s="211">
        <f t="shared" si="35"/>
        <v>1076130.4959999998</v>
      </c>
      <c r="CJ64" s="132">
        <f t="shared" si="36"/>
        <v>269032.62399999995</v>
      </c>
      <c r="CK64" s="132">
        <f t="shared" si="45"/>
        <v>6456782.9759999989</v>
      </c>
      <c r="CL64" s="132">
        <f t="shared" si="37"/>
        <v>1614195.7439999997</v>
      </c>
      <c r="CM64" s="137">
        <f t="shared" si="38"/>
        <v>1076130.4959999998</v>
      </c>
      <c r="CN64" s="172"/>
      <c r="CO64" s="132"/>
      <c r="CP64" s="132"/>
      <c r="CQ64" s="132"/>
      <c r="CR64" s="137"/>
      <c r="CS64" s="132"/>
    </row>
    <row r="65" spans="1:97" ht="13" x14ac:dyDescent="0.3">
      <c r="A65" s="5" t="s">
        <v>804</v>
      </c>
      <c r="B65" s="3" t="s">
        <v>401</v>
      </c>
      <c r="C65" s="3" t="s">
        <v>389</v>
      </c>
      <c r="D65" s="2" t="s">
        <v>70</v>
      </c>
      <c r="E65" s="5">
        <f t="shared" si="14"/>
        <v>23701</v>
      </c>
      <c r="F65" s="177">
        <v>199</v>
      </c>
      <c r="G65" s="17">
        <f t="shared" si="15"/>
        <v>141</v>
      </c>
      <c r="H65" s="201">
        <v>9.9597625592605876</v>
      </c>
      <c r="I65" s="189">
        <v>55</v>
      </c>
      <c r="J65"/>
      <c r="K65" s="183">
        <v>1742</v>
      </c>
      <c r="L65" s="183">
        <v>2281</v>
      </c>
      <c r="M65" s="183">
        <v>6127</v>
      </c>
      <c r="N65" s="183">
        <v>6132</v>
      </c>
      <c r="O65" s="183">
        <v>5046</v>
      </c>
      <c r="P65" s="183">
        <v>1571</v>
      </c>
      <c r="Q65" s="183">
        <v>762</v>
      </c>
      <c r="R65" s="183">
        <v>40</v>
      </c>
      <c r="S65" s="183">
        <v>23701</v>
      </c>
      <c r="T65" s="5"/>
      <c r="U65" s="9">
        <f t="shared" si="16"/>
        <v>7.3499008480654826E-2</v>
      </c>
      <c r="V65" s="9">
        <f t="shared" si="0"/>
        <v>9.6240664950845961E-2</v>
      </c>
      <c r="W65" s="9">
        <f t="shared" si="1"/>
        <v>0.25851229905911144</v>
      </c>
      <c r="X65" s="9">
        <f t="shared" si="2"/>
        <v>0.2587232606219147</v>
      </c>
      <c r="Y65" s="9">
        <f t="shared" si="3"/>
        <v>0.21290240918104722</v>
      </c>
      <c r="Z65" s="9">
        <f t="shared" si="4"/>
        <v>6.6284123032783429E-2</v>
      </c>
      <c r="AA65" s="9">
        <f t="shared" si="5"/>
        <v>3.2150542171216406E-2</v>
      </c>
      <c r="AB65" s="9">
        <f t="shared" si="6"/>
        <v>1.687692502426058E-3</v>
      </c>
      <c r="AC65" s="9"/>
      <c r="AD65" s="183">
        <v>5</v>
      </c>
      <c r="AE65" s="183">
        <v>20</v>
      </c>
      <c r="AF65" s="183">
        <v>59</v>
      </c>
      <c r="AG65" s="183">
        <v>21</v>
      </c>
      <c r="AH65" s="183">
        <v>40</v>
      </c>
      <c r="AI65" s="183">
        <v>28</v>
      </c>
      <c r="AJ65" s="183">
        <v>0</v>
      </c>
      <c r="AK65" s="183">
        <v>0</v>
      </c>
      <c r="AL65" s="183">
        <v>173</v>
      </c>
      <c r="AM65" s="5"/>
      <c r="AN65" s="180">
        <v>13</v>
      </c>
      <c r="AO65" s="180">
        <v>-8</v>
      </c>
      <c r="AP65" s="180">
        <v>17</v>
      </c>
      <c r="AQ65" s="180">
        <v>2</v>
      </c>
      <c r="AR65" s="180">
        <v>5</v>
      </c>
      <c r="AS65" s="180">
        <v>3</v>
      </c>
      <c r="AT65" s="180">
        <v>1</v>
      </c>
      <c r="AU65" s="180">
        <v>-1</v>
      </c>
      <c r="AV65" s="180">
        <v>32</v>
      </c>
      <c r="AW65">
        <f t="shared" si="39"/>
        <v>-13</v>
      </c>
      <c r="AX65">
        <f t="shared" si="7"/>
        <v>8</v>
      </c>
      <c r="AY65">
        <f t="shared" si="8"/>
        <v>-17</v>
      </c>
      <c r="AZ65">
        <f t="shared" si="9"/>
        <v>-2</v>
      </c>
      <c r="BA65">
        <f t="shared" si="10"/>
        <v>-5</v>
      </c>
      <c r="BB65">
        <f t="shared" si="11"/>
        <v>-3</v>
      </c>
      <c r="BC65">
        <f t="shared" si="12"/>
        <v>-1</v>
      </c>
      <c r="BD65">
        <f t="shared" si="17"/>
        <v>1</v>
      </c>
      <c r="BE65">
        <f t="shared" si="18"/>
        <v>-32</v>
      </c>
      <c r="BH65" s="175">
        <v>89935.258666666676</v>
      </c>
      <c r="BI65" s="106">
        <f t="shared" si="19"/>
        <v>22483.814666666669</v>
      </c>
      <c r="BJ65" s="107">
        <f t="shared" si="20"/>
        <v>539611.55200000003</v>
      </c>
      <c r="BK65" s="26">
        <f t="shared" si="21"/>
        <v>134902.88800000001</v>
      </c>
      <c r="BL65" s="24">
        <f t="shared" si="22"/>
        <v>0.8</v>
      </c>
      <c r="BM65" s="25">
        <f t="shared" si="13"/>
        <v>0.2</v>
      </c>
      <c r="BN65" s="137">
        <f t="shared" si="23"/>
        <v>89935.258666666676</v>
      </c>
      <c r="BO65" s="173">
        <v>120736.97066666669</v>
      </c>
      <c r="BP65" s="132">
        <f t="shared" si="24"/>
        <v>30184.242666666672</v>
      </c>
      <c r="BQ65" s="132">
        <f t="shared" si="40"/>
        <v>724421.82400000014</v>
      </c>
      <c r="BR65" s="132">
        <f t="shared" si="41"/>
        <v>181105.45600000003</v>
      </c>
      <c r="BS65" s="137">
        <f t="shared" si="25"/>
        <v>120736.97066666669</v>
      </c>
      <c r="BT65" s="172">
        <v>118249.37511111112</v>
      </c>
      <c r="BU65" s="132">
        <f t="shared" si="26"/>
        <v>29562.34377777778</v>
      </c>
      <c r="BV65" s="132">
        <f t="shared" si="42"/>
        <v>709496.25066666678</v>
      </c>
      <c r="BW65" s="132">
        <f t="shared" si="27"/>
        <v>177374.06266666669</v>
      </c>
      <c r="BX65" s="137">
        <f t="shared" si="28"/>
        <v>118249.37511111112</v>
      </c>
      <c r="BY65" s="172">
        <v>162787.62666666665</v>
      </c>
      <c r="BZ65" s="132">
        <f t="shared" si="29"/>
        <v>40696.906666666662</v>
      </c>
      <c r="CA65" s="132">
        <f t="shared" si="43"/>
        <v>976725.75999999989</v>
      </c>
      <c r="CB65" s="132">
        <f t="shared" si="30"/>
        <v>244181.43999999997</v>
      </c>
      <c r="CC65" s="137">
        <f t="shared" si="31"/>
        <v>162787.62666666665</v>
      </c>
      <c r="CD65" s="172">
        <v>151579.71911111113</v>
      </c>
      <c r="CE65" s="132">
        <f t="shared" si="32"/>
        <v>37894.929777777783</v>
      </c>
      <c r="CF65" s="132">
        <f t="shared" si="44"/>
        <v>909478.31466666679</v>
      </c>
      <c r="CG65" s="132">
        <f t="shared" si="33"/>
        <v>227369.5786666667</v>
      </c>
      <c r="CH65" s="137">
        <f t="shared" si="34"/>
        <v>151579.71911111113</v>
      </c>
      <c r="CI65" s="211">
        <f t="shared" si="35"/>
        <v>195803.32800000001</v>
      </c>
      <c r="CJ65" s="132">
        <f t="shared" si="36"/>
        <v>48950.832000000002</v>
      </c>
      <c r="CK65" s="132">
        <f t="shared" si="45"/>
        <v>1174819.9680000001</v>
      </c>
      <c r="CL65" s="132">
        <f t="shared" si="37"/>
        <v>293704.99200000003</v>
      </c>
      <c r="CM65" s="137">
        <f t="shared" si="38"/>
        <v>195803.32800000001</v>
      </c>
      <c r="CN65" s="172"/>
      <c r="CO65" s="132"/>
      <c r="CP65" s="132"/>
      <c r="CQ65" s="132"/>
      <c r="CR65" s="137"/>
      <c r="CS65" s="132"/>
    </row>
    <row r="66" spans="1:97" ht="13" x14ac:dyDescent="0.3">
      <c r="A66" s="5" t="s">
        <v>685</v>
      </c>
      <c r="B66" s="3"/>
      <c r="C66" s="3" t="s">
        <v>385</v>
      </c>
      <c r="D66" s="2" t="s">
        <v>71</v>
      </c>
      <c r="E66" s="5">
        <f t="shared" si="14"/>
        <v>6837</v>
      </c>
      <c r="F66" s="177">
        <v>44</v>
      </c>
      <c r="G66" s="17">
        <f t="shared" si="15"/>
        <v>185</v>
      </c>
      <c r="H66" s="201">
        <v>11.26559322965324</v>
      </c>
      <c r="I66" s="189">
        <v>43</v>
      </c>
      <c r="J66"/>
      <c r="K66" s="183">
        <v>9</v>
      </c>
      <c r="L66" s="183">
        <v>302</v>
      </c>
      <c r="M66" s="183">
        <v>659</v>
      </c>
      <c r="N66" s="183">
        <v>857</v>
      </c>
      <c r="O66" s="183">
        <v>2685</v>
      </c>
      <c r="P66" s="183">
        <v>1115</v>
      </c>
      <c r="Q66" s="183">
        <v>1049</v>
      </c>
      <c r="R66" s="183">
        <v>161</v>
      </c>
      <c r="S66" s="183">
        <v>6837</v>
      </c>
      <c r="T66" s="5"/>
      <c r="U66" s="9">
        <f t="shared" si="16"/>
        <v>1.3163668275559457E-3</v>
      </c>
      <c r="V66" s="9">
        <f t="shared" si="0"/>
        <v>4.4171420213543949E-2</v>
      </c>
      <c r="W66" s="9">
        <f t="shared" si="1"/>
        <v>9.6387304373263122E-2</v>
      </c>
      <c r="X66" s="9">
        <f t="shared" si="2"/>
        <v>0.12534737457949394</v>
      </c>
      <c r="Y66" s="9">
        <f t="shared" si="3"/>
        <v>0.39271610355419045</v>
      </c>
      <c r="Z66" s="9">
        <f t="shared" si="4"/>
        <v>0.1630832236360977</v>
      </c>
      <c r="AA66" s="9">
        <f t="shared" si="5"/>
        <v>0.15342986690068744</v>
      </c>
      <c r="AB66" s="9">
        <f t="shared" si="6"/>
        <v>2.3548339915167471E-2</v>
      </c>
      <c r="AC66" s="9"/>
      <c r="AD66" s="183">
        <v>0</v>
      </c>
      <c r="AE66" s="183">
        <v>-6</v>
      </c>
      <c r="AF66" s="183">
        <v>-6</v>
      </c>
      <c r="AG66" s="183">
        <v>-14</v>
      </c>
      <c r="AH66" s="183">
        <v>123</v>
      </c>
      <c r="AI66" s="183">
        <v>36</v>
      </c>
      <c r="AJ66" s="183">
        <v>36</v>
      </c>
      <c r="AK66" s="183">
        <v>12</v>
      </c>
      <c r="AL66" s="183">
        <v>181</v>
      </c>
      <c r="AM66" s="5"/>
      <c r="AN66" s="180">
        <v>0</v>
      </c>
      <c r="AO66" s="180">
        <v>-1</v>
      </c>
      <c r="AP66" s="180">
        <v>0</v>
      </c>
      <c r="AQ66" s="180">
        <v>-2</v>
      </c>
      <c r="AR66" s="180">
        <v>2</v>
      </c>
      <c r="AS66" s="180">
        <v>-1</v>
      </c>
      <c r="AT66" s="180">
        <v>-1</v>
      </c>
      <c r="AU66" s="180">
        <v>-1</v>
      </c>
      <c r="AV66" s="180">
        <v>-4</v>
      </c>
      <c r="AW66">
        <f t="shared" si="39"/>
        <v>0</v>
      </c>
      <c r="AX66">
        <f t="shared" si="7"/>
        <v>1</v>
      </c>
      <c r="AY66">
        <f t="shared" si="8"/>
        <v>0</v>
      </c>
      <c r="AZ66">
        <f t="shared" si="9"/>
        <v>2</v>
      </c>
      <c r="BA66">
        <f t="shared" si="10"/>
        <v>-2</v>
      </c>
      <c r="BB66">
        <f t="shared" si="11"/>
        <v>1</v>
      </c>
      <c r="BC66">
        <f t="shared" si="12"/>
        <v>1</v>
      </c>
      <c r="BD66">
        <f t="shared" si="17"/>
        <v>1</v>
      </c>
      <c r="BE66">
        <f t="shared" si="18"/>
        <v>4</v>
      </c>
      <c r="BH66" s="175">
        <v>242908.35333333333</v>
      </c>
      <c r="BI66" s="106" t="str">
        <f t="shared" si="19"/>
        <v>0</v>
      </c>
      <c r="BJ66" s="107">
        <f t="shared" si="20"/>
        <v>1457450.12</v>
      </c>
      <c r="BK66" s="26">
        <f t="shared" si="21"/>
        <v>0</v>
      </c>
      <c r="BL66" s="24" t="str">
        <f t="shared" si="22"/>
        <v>100%</v>
      </c>
      <c r="BM66" s="25" t="str">
        <f t="shared" si="13"/>
        <v>0%</v>
      </c>
      <c r="BN66" s="137">
        <f t="shared" si="23"/>
        <v>242908.35333333333</v>
      </c>
      <c r="BO66" s="173">
        <v>24788.461111111108</v>
      </c>
      <c r="BP66" s="132" t="str">
        <f t="shared" si="24"/>
        <v>0</v>
      </c>
      <c r="BQ66" s="132">
        <f t="shared" si="40"/>
        <v>148730.76666666666</v>
      </c>
      <c r="BR66" s="132">
        <f t="shared" si="41"/>
        <v>0</v>
      </c>
      <c r="BS66" s="137">
        <f t="shared" si="25"/>
        <v>24788.461111111108</v>
      </c>
      <c r="BT66" s="172">
        <v>135645.92555555556</v>
      </c>
      <c r="BU66" s="132" t="str">
        <f t="shared" si="26"/>
        <v>0</v>
      </c>
      <c r="BV66" s="132">
        <f t="shared" si="42"/>
        <v>813875.55333333334</v>
      </c>
      <c r="BW66" s="132">
        <f t="shared" si="27"/>
        <v>0</v>
      </c>
      <c r="BX66" s="137">
        <f t="shared" si="28"/>
        <v>135645.92555555556</v>
      </c>
      <c r="BY66" s="172">
        <v>441529.46666666662</v>
      </c>
      <c r="BZ66" s="132" t="str">
        <f t="shared" si="29"/>
        <v>0</v>
      </c>
      <c r="CA66" s="132">
        <f t="shared" si="43"/>
        <v>2649176.7999999998</v>
      </c>
      <c r="CB66" s="132">
        <f t="shared" si="30"/>
        <v>0</v>
      </c>
      <c r="CC66" s="137">
        <f t="shared" si="31"/>
        <v>441529.46666666662</v>
      </c>
      <c r="CD66" s="172">
        <v>471044.7888888889</v>
      </c>
      <c r="CE66" s="132" t="str">
        <f t="shared" si="32"/>
        <v>0</v>
      </c>
      <c r="CF66" s="132">
        <f t="shared" si="44"/>
        <v>2826268.7333333334</v>
      </c>
      <c r="CG66" s="132">
        <f t="shared" si="33"/>
        <v>0</v>
      </c>
      <c r="CH66" s="137">
        <f t="shared" si="34"/>
        <v>471044.7888888889</v>
      </c>
      <c r="CI66" s="211">
        <f t="shared" si="35"/>
        <v>412319.75555555552</v>
      </c>
      <c r="CJ66" s="132" t="str">
        <f t="shared" si="36"/>
        <v>0</v>
      </c>
      <c r="CK66" s="132">
        <f t="shared" si="45"/>
        <v>2473918.5333333332</v>
      </c>
      <c r="CL66" s="132">
        <f t="shared" si="37"/>
        <v>0</v>
      </c>
      <c r="CM66" s="137">
        <f t="shared" si="38"/>
        <v>412319.75555555552</v>
      </c>
      <c r="CN66" s="172"/>
      <c r="CO66" s="132"/>
      <c r="CP66" s="132"/>
      <c r="CQ66" s="132"/>
      <c r="CR66" s="137"/>
      <c r="CS66" s="132"/>
    </row>
    <row r="67" spans="1:97" ht="13" x14ac:dyDescent="0.3">
      <c r="A67" s="5" t="s">
        <v>657</v>
      </c>
      <c r="B67" s="3" t="s">
        <v>387</v>
      </c>
      <c r="C67" s="3" t="s">
        <v>384</v>
      </c>
      <c r="D67" s="2" t="s">
        <v>72</v>
      </c>
      <c r="E67" s="5">
        <f t="shared" si="14"/>
        <v>78847</v>
      </c>
      <c r="F67" s="177">
        <v>487</v>
      </c>
      <c r="G67" s="17">
        <f t="shared" si="15"/>
        <v>898</v>
      </c>
      <c r="H67" s="201">
        <v>7.3948786531880577</v>
      </c>
      <c r="I67" s="189">
        <v>264</v>
      </c>
      <c r="J67"/>
      <c r="K67" s="183">
        <v>9150</v>
      </c>
      <c r="L67" s="183">
        <v>21440</v>
      </c>
      <c r="M67" s="183">
        <v>19837</v>
      </c>
      <c r="N67" s="183">
        <v>14048</v>
      </c>
      <c r="O67" s="183">
        <v>8125</v>
      </c>
      <c r="P67" s="183">
        <v>3778</v>
      </c>
      <c r="Q67" s="183">
        <v>2305</v>
      </c>
      <c r="R67" s="183">
        <v>164</v>
      </c>
      <c r="S67" s="183">
        <v>78847</v>
      </c>
      <c r="T67" s="5"/>
      <c r="U67" s="9">
        <f t="shared" si="16"/>
        <v>0.11604753509962332</v>
      </c>
      <c r="V67" s="9">
        <f t="shared" si="0"/>
        <v>0.27191903306403542</v>
      </c>
      <c r="W67" s="9">
        <f t="shared" si="1"/>
        <v>0.25158851953783912</v>
      </c>
      <c r="X67" s="9">
        <f t="shared" si="2"/>
        <v>0.17816784405240529</v>
      </c>
      <c r="Y67" s="9">
        <f t="shared" si="3"/>
        <v>0.10304767461032126</v>
      </c>
      <c r="Z67" s="9">
        <f t="shared" si="4"/>
        <v>4.7915583344959226E-2</v>
      </c>
      <c r="AA67" s="9">
        <f t="shared" si="5"/>
        <v>2.9233832612528061E-2</v>
      </c>
      <c r="AB67" s="9">
        <f t="shared" si="6"/>
        <v>2.0799776782883307E-3</v>
      </c>
      <c r="AC67" s="9"/>
      <c r="AD67" s="183">
        <v>100</v>
      </c>
      <c r="AE67" s="183">
        <v>173</v>
      </c>
      <c r="AF67" s="183">
        <v>128</v>
      </c>
      <c r="AG67" s="183">
        <v>298</v>
      </c>
      <c r="AH67" s="183">
        <v>109</v>
      </c>
      <c r="AI67" s="183">
        <v>40</v>
      </c>
      <c r="AJ67" s="183">
        <v>15</v>
      </c>
      <c r="AK67" s="183">
        <v>4</v>
      </c>
      <c r="AL67" s="183">
        <v>867</v>
      </c>
      <c r="AM67" s="5"/>
      <c r="AN67" s="180">
        <v>-4</v>
      </c>
      <c r="AO67" s="180">
        <v>-6</v>
      </c>
      <c r="AP67" s="180">
        <v>-11</v>
      </c>
      <c r="AQ67" s="180">
        <v>-8</v>
      </c>
      <c r="AR67" s="180">
        <v>-6</v>
      </c>
      <c r="AS67" s="180">
        <v>4</v>
      </c>
      <c r="AT67" s="180">
        <v>-1</v>
      </c>
      <c r="AU67" s="180">
        <v>1</v>
      </c>
      <c r="AV67" s="180">
        <v>-31</v>
      </c>
      <c r="AW67">
        <f t="shared" si="39"/>
        <v>4</v>
      </c>
      <c r="AX67">
        <f t="shared" si="7"/>
        <v>6</v>
      </c>
      <c r="AY67">
        <f t="shared" si="8"/>
        <v>11</v>
      </c>
      <c r="AZ67">
        <f t="shared" si="9"/>
        <v>8</v>
      </c>
      <c r="BA67">
        <f t="shared" si="10"/>
        <v>6</v>
      </c>
      <c r="BB67">
        <f t="shared" si="11"/>
        <v>-4</v>
      </c>
      <c r="BC67">
        <f t="shared" si="12"/>
        <v>1</v>
      </c>
      <c r="BD67">
        <f t="shared" si="17"/>
        <v>-1</v>
      </c>
      <c r="BE67">
        <f t="shared" si="18"/>
        <v>31</v>
      </c>
      <c r="BH67" s="175">
        <v>723831.71200000006</v>
      </c>
      <c r="BI67" s="106">
        <f t="shared" si="19"/>
        <v>180957.92800000001</v>
      </c>
      <c r="BJ67" s="107">
        <f t="shared" si="20"/>
        <v>4342990.2719999999</v>
      </c>
      <c r="BK67" s="26">
        <f t="shared" si="21"/>
        <v>1085747.568</v>
      </c>
      <c r="BL67" s="24">
        <f t="shared" si="22"/>
        <v>0.8</v>
      </c>
      <c r="BM67" s="25">
        <f t="shared" si="13"/>
        <v>0.2</v>
      </c>
      <c r="BN67" s="137">
        <f t="shared" si="23"/>
        <v>723831.71200000006</v>
      </c>
      <c r="BO67" s="173">
        <v>801019.24266666675</v>
      </c>
      <c r="BP67" s="132">
        <f t="shared" si="24"/>
        <v>200254.81066666669</v>
      </c>
      <c r="BQ67" s="132">
        <f t="shared" si="40"/>
        <v>4806115.4560000002</v>
      </c>
      <c r="BR67" s="132">
        <f t="shared" si="41"/>
        <v>1201528.8640000001</v>
      </c>
      <c r="BS67" s="137">
        <f t="shared" si="25"/>
        <v>801019.24266666675</v>
      </c>
      <c r="BT67" s="172">
        <v>1091291.0462222223</v>
      </c>
      <c r="BU67" s="132">
        <f t="shared" si="26"/>
        <v>272822.76155555557</v>
      </c>
      <c r="BV67" s="132">
        <f t="shared" si="42"/>
        <v>6547746.2773333341</v>
      </c>
      <c r="BW67" s="132">
        <f t="shared" si="27"/>
        <v>1636936.5693333335</v>
      </c>
      <c r="BX67" s="137">
        <f t="shared" si="28"/>
        <v>1091291.0462222223</v>
      </c>
      <c r="BY67" s="172">
        <v>793763.83999999997</v>
      </c>
      <c r="BZ67" s="132">
        <f t="shared" si="29"/>
        <v>198440.95999999999</v>
      </c>
      <c r="CA67" s="132">
        <f t="shared" si="43"/>
        <v>4762583.04</v>
      </c>
      <c r="CB67" s="132">
        <f t="shared" si="30"/>
        <v>1190645.76</v>
      </c>
      <c r="CC67" s="137">
        <f t="shared" si="31"/>
        <v>793763.83999999997</v>
      </c>
      <c r="CD67" s="172">
        <v>1205113.456</v>
      </c>
      <c r="CE67" s="132">
        <f t="shared" si="32"/>
        <v>301278.364</v>
      </c>
      <c r="CF67" s="132">
        <f t="shared" si="44"/>
        <v>7230680.7359999996</v>
      </c>
      <c r="CG67" s="132">
        <f t="shared" si="33"/>
        <v>1807670.1839999999</v>
      </c>
      <c r="CH67" s="137">
        <f t="shared" si="34"/>
        <v>1205113.456</v>
      </c>
      <c r="CI67" s="211">
        <f t="shared" si="35"/>
        <v>1098579.2533333334</v>
      </c>
      <c r="CJ67" s="132">
        <f t="shared" si="36"/>
        <v>274644.81333333335</v>
      </c>
      <c r="CK67" s="132">
        <f t="shared" si="45"/>
        <v>6591475.5200000005</v>
      </c>
      <c r="CL67" s="132">
        <f t="shared" si="37"/>
        <v>1647868.8800000001</v>
      </c>
      <c r="CM67" s="137">
        <f t="shared" si="38"/>
        <v>1098579.2533333334</v>
      </c>
      <c r="CN67" s="172"/>
      <c r="CO67" s="132"/>
      <c r="CP67" s="132"/>
      <c r="CQ67" s="132"/>
      <c r="CR67" s="137"/>
      <c r="CS67" s="132"/>
    </row>
    <row r="68" spans="1:97" ht="13" x14ac:dyDescent="0.3">
      <c r="A68" s="5" t="s">
        <v>520</v>
      </c>
      <c r="B68" s="3" t="s">
        <v>376</v>
      </c>
      <c r="C68" s="3" t="s">
        <v>377</v>
      </c>
      <c r="D68" s="2" t="s">
        <v>73</v>
      </c>
      <c r="E68" s="5">
        <f t="shared" si="14"/>
        <v>33304</v>
      </c>
      <c r="F68" s="177">
        <v>692</v>
      </c>
      <c r="G68" s="17">
        <f t="shared" si="15"/>
        <v>54</v>
      </c>
      <c r="H68" s="201">
        <v>2.5992224934454389</v>
      </c>
      <c r="I68" s="189">
        <v>66</v>
      </c>
      <c r="J68"/>
      <c r="K68" s="183">
        <v>19245</v>
      </c>
      <c r="L68" s="183">
        <v>4562</v>
      </c>
      <c r="M68" s="183">
        <v>4074</v>
      </c>
      <c r="N68" s="183">
        <v>3070</v>
      </c>
      <c r="O68" s="183">
        <v>1808</v>
      </c>
      <c r="P68" s="183">
        <v>438</v>
      </c>
      <c r="Q68" s="183">
        <v>89</v>
      </c>
      <c r="R68" s="183">
        <v>18</v>
      </c>
      <c r="S68" s="183">
        <v>33304</v>
      </c>
      <c r="T68" s="5"/>
      <c r="U68" s="9">
        <f t="shared" si="16"/>
        <v>0.57785851549363443</v>
      </c>
      <c r="V68" s="9">
        <f t="shared" si="0"/>
        <v>0.1369805428777324</v>
      </c>
      <c r="W68" s="9">
        <f t="shared" si="1"/>
        <v>0.12232764833053086</v>
      </c>
      <c r="X68" s="9">
        <f t="shared" si="2"/>
        <v>9.2181119385058852E-2</v>
      </c>
      <c r="Y68" s="9">
        <f t="shared" si="3"/>
        <v>5.4287773240451601E-2</v>
      </c>
      <c r="Z68" s="9">
        <f t="shared" si="4"/>
        <v>1.315157338457843E-2</v>
      </c>
      <c r="AA68" s="9">
        <f t="shared" si="5"/>
        <v>2.6723516694691328E-3</v>
      </c>
      <c r="AB68" s="9">
        <f t="shared" si="6"/>
        <v>5.4047561854431896E-4</v>
      </c>
      <c r="AC68" s="9"/>
      <c r="AD68" s="183">
        <v>26</v>
      </c>
      <c r="AE68" s="183">
        <v>17</v>
      </c>
      <c r="AF68" s="183">
        <v>20</v>
      </c>
      <c r="AG68" s="183">
        <v>9</v>
      </c>
      <c r="AH68" s="183">
        <v>13</v>
      </c>
      <c r="AI68" s="183">
        <v>-1</v>
      </c>
      <c r="AJ68" s="183">
        <v>3</v>
      </c>
      <c r="AK68" s="183">
        <v>0</v>
      </c>
      <c r="AL68" s="183">
        <v>87</v>
      </c>
      <c r="AM68" s="5"/>
      <c r="AN68" s="180">
        <v>55</v>
      </c>
      <c r="AO68" s="180">
        <v>-14</v>
      </c>
      <c r="AP68" s="180">
        <v>-12</v>
      </c>
      <c r="AQ68" s="180">
        <v>-2</v>
      </c>
      <c r="AR68" s="180">
        <v>3</v>
      </c>
      <c r="AS68" s="180">
        <v>3</v>
      </c>
      <c r="AT68" s="180">
        <v>1</v>
      </c>
      <c r="AU68" s="180">
        <v>-1</v>
      </c>
      <c r="AV68" s="180">
        <v>33</v>
      </c>
      <c r="AW68">
        <f t="shared" si="39"/>
        <v>-55</v>
      </c>
      <c r="AX68">
        <f t="shared" si="7"/>
        <v>14</v>
      </c>
      <c r="AY68">
        <f t="shared" si="8"/>
        <v>12</v>
      </c>
      <c r="AZ68">
        <f t="shared" si="9"/>
        <v>2</v>
      </c>
      <c r="BA68">
        <f t="shared" si="10"/>
        <v>-3</v>
      </c>
      <c r="BB68">
        <f t="shared" si="11"/>
        <v>-3</v>
      </c>
      <c r="BC68">
        <f t="shared" si="12"/>
        <v>-1</v>
      </c>
      <c r="BD68">
        <f t="shared" si="17"/>
        <v>1</v>
      </c>
      <c r="BE68">
        <f t="shared" si="18"/>
        <v>-33</v>
      </c>
      <c r="BH68" s="175">
        <v>14967.888000000006</v>
      </c>
      <c r="BI68" s="106">
        <f t="shared" si="19"/>
        <v>3741.9720000000016</v>
      </c>
      <c r="BJ68" s="107">
        <f t="shared" si="20"/>
        <v>89807.328000000038</v>
      </c>
      <c r="BK68" s="26">
        <f t="shared" si="21"/>
        <v>22451.832000000009</v>
      </c>
      <c r="BL68" s="24">
        <f t="shared" si="22"/>
        <v>0.8</v>
      </c>
      <c r="BM68" s="25">
        <f t="shared" si="13"/>
        <v>0.2</v>
      </c>
      <c r="BN68" s="137">
        <f t="shared" si="23"/>
        <v>14967.888000000006</v>
      </c>
      <c r="BO68" s="173">
        <v>18477.915555555548</v>
      </c>
      <c r="BP68" s="132">
        <f t="shared" si="24"/>
        <v>4619.478888888887</v>
      </c>
      <c r="BQ68" s="132">
        <f t="shared" si="40"/>
        <v>110867.49333333329</v>
      </c>
      <c r="BR68" s="132">
        <f t="shared" si="41"/>
        <v>27716.873333333322</v>
      </c>
      <c r="BS68" s="137">
        <f t="shared" si="25"/>
        <v>18477.915555555548</v>
      </c>
      <c r="BT68" s="172">
        <v>183935.6</v>
      </c>
      <c r="BU68" s="132">
        <f t="shared" si="26"/>
        <v>45983.9</v>
      </c>
      <c r="BV68" s="132">
        <f t="shared" si="42"/>
        <v>1103613.6000000001</v>
      </c>
      <c r="BW68" s="132">
        <f t="shared" si="27"/>
        <v>275903.40000000002</v>
      </c>
      <c r="BX68" s="137">
        <f t="shared" si="28"/>
        <v>183935.6</v>
      </c>
      <c r="BY68" s="172">
        <v>254506.55999999997</v>
      </c>
      <c r="BZ68" s="132">
        <f t="shared" si="29"/>
        <v>63626.639999999992</v>
      </c>
      <c r="CA68" s="132">
        <f t="shared" si="43"/>
        <v>1527039.3599999999</v>
      </c>
      <c r="CB68" s="132">
        <f t="shared" si="30"/>
        <v>381759.83999999997</v>
      </c>
      <c r="CC68" s="137">
        <f t="shared" si="31"/>
        <v>254506.55999999997</v>
      </c>
      <c r="CD68" s="172">
        <v>136717.65511111109</v>
      </c>
      <c r="CE68" s="132">
        <f t="shared" si="32"/>
        <v>34179.413777777772</v>
      </c>
      <c r="CF68" s="132">
        <f t="shared" si="44"/>
        <v>820305.93066666648</v>
      </c>
      <c r="CG68" s="132">
        <f t="shared" si="33"/>
        <v>205076.48266666662</v>
      </c>
      <c r="CH68" s="137">
        <f t="shared" si="34"/>
        <v>136717.65511111109</v>
      </c>
      <c r="CI68" s="211">
        <f t="shared" si="35"/>
        <v>84944.38400000002</v>
      </c>
      <c r="CJ68" s="132">
        <f t="shared" si="36"/>
        <v>21236.096000000005</v>
      </c>
      <c r="CK68" s="132">
        <f t="shared" si="45"/>
        <v>509666.30400000012</v>
      </c>
      <c r="CL68" s="132">
        <f t="shared" si="37"/>
        <v>127416.57600000003</v>
      </c>
      <c r="CM68" s="137">
        <f t="shared" si="38"/>
        <v>84944.38400000002</v>
      </c>
      <c r="CN68" s="172"/>
      <c r="CO68" s="132"/>
      <c r="CP68" s="132"/>
      <c r="CQ68" s="132"/>
      <c r="CR68" s="137"/>
      <c r="CS68" s="132"/>
    </row>
    <row r="69" spans="1:97" ht="13" x14ac:dyDescent="0.3">
      <c r="A69" s="5" t="s">
        <v>597</v>
      </c>
      <c r="B69" s="3" t="s">
        <v>402</v>
      </c>
      <c r="C69" s="3" t="s">
        <v>379</v>
      </c>
      <c r="D69" s="2" t="s">
        <v>74</v>
      </c>
      <c r="E69" s="5">
        <f t="shared" si="14"/>
        <v>28132</v>
      </c>
      <c r="F69" s="177">
        <v>6</v>
      </c>
      <c r="G69" s="17">
        <f t="shared" si="15"/>
        <v>429</v>
      </c>
      <c r="H69" s="201">
        <v>5.3597196454339313</v>
      </c>
      <c r="I69" s="189">
        <v>81</v>
      </c>
      <c r="J69"/>
      <c r="K69" s="183">
        <v>13756</v>
      </c>
      <c r="L69" s="183">
        <v>6212</v>
      </c>
      <c r="M69" s="183">
        <v>3713</v>
      </c>
      <c r="N69" s="183">
        <v>2676</v>
      </c>
      <c r="O69" s="183">
        <v>1342</v>
      </c>
      <c r="P69" s="183">
        <v>268</v>
      </c>
      <c r="Q69" s="183">
        <v>148</v>
      </c>
      <c r="R69" s="183">
        <v>17</v>
      </c>
      <c r="S69" s="183">
        <v>28132</v>
      </c>
      <c r="T69" s="5"/>
      <c r="U69" s="9">
        <f t="shared" si="16"/>
        <v>0.48898052040381063</v>
      </c>
      <c r="V69" s="9">
        <f t="shared" si="0"/>
        <v>0.22081615242428551</v>
      </c>
      <c r="W69" s="9">
        <f t="shared" si="1"/>
        <v>0.13198492819564908</v>
      </c>
      <c r="X69" s="9">
        <f t="shared" si="2"/>
        <v>9.5122991610976829E-2</v>
      </c>
      <c r="Y69" s="9">
        <f t="shared" si="3"/>
        <v>4.7703682638987631E-2</v>
      </c>
      <c r="Z69" s="9">
        <f t="shared" si="4"/>
        <v>9.5265178444476038E-3</v>
      </c>
      <c r="AA69" s="9">
        <f t="shared" si="5"/>
        <v>5.2609128394710651E-3</v>
      </c>
      <c r="AB69" s="9">
        <f t="shared" si="6"/>
        <v>6.0429404237167638E-4</v>
      </c>
      <c r="AC69" s="9"/>
      <c r="AD69" s="183">
        <v>39</v>
      </c>
      <c r="AE69" s="183">
        <v>92</v>
      </c>
      <c r="AF69" s="183">
        <v>140</v>
      </c>
      <c r="AG69" s="183">
        <v>87</v>
      </c>
      <c r="AH69" s="183">
        <v>55</v>
      </c>
      <c r="AI69" s="183">
        <v>5</v>
      </c>
      <c r="AJ69" s="183">
        <v>0</v>
      </c>
      <c r="AK69" s="183">
        <v>0</v>
      </c>
      <c r="AL69" s="183">
        <v>418</v>
      </c>
      <c r="AM69" s="5"/>
      <c r="AN69" s="180">
        <v>-9</v>
      </c>
      <c r="AO69" s="180">
        <v>1</v>
      </c>
      <c r="AP69" s="180">
        <v>-1</v>
      </c>
      <c r="AQ69" s="180">
        <v>-1</v>
      </c>
      <c r="AR69" s="180">
        <v>0</v>
      </c>
      <c r="AS69" s="180">
        <v>0</v>
      </c>
      <c r="AT69" s="180">
        <v>-1</v>
      </c>
      <c r="AU69" s="180">
        <v>0</v>
      </c>
      <c r="AV69" s="180">
        <v>-11</v>
      </c>
      <c r="AW69">
        <f t="shared" si="39"/>
        <v>9</v>
      </c>
      <c r="AX69">
        <f t="shared" si="7"/>
        <v>-1</v>
      </c>
      <c r="AY69">
        <f t="shared" si="8"/>
        <v>1</v>
      </c>
      <c r="AZ69">
        <f t="shared" si="9"/>
        <v>1</v>
      </c>
      <c r="BA69">
        <f t="shared" si="10"/>
        <v>0</v>
      </c>
      <c r="BB69">
        <f t="shared" si="11"/>
        <v>0</v>
      </c>
      <c r="BC69">
        <f t="shared" si="12"/>
        <v>1</v>
      </c>
      <c r="BD69">
        <f t="shared" si="17"/>
        <v>0</v>
      </c>
      <c r="BE69">
        <f t="shared" si="18"/>
        <v>11</v>
      </c>
      <c r="BH69" s="175">
        <v>415135.01333333337</v>
      </c>
      <c r="BI69" s="106">
        <f t="shared" si="19"/>
        <v>103783.75333333334</v>
      </c>
      <c r="BJ69" s="107">
        <f t="shared" si="20"/>
        <v>2490810.08</v>
      </c>
      <c r="BK69" s="26">
        <f t="shared" si="21"/>
        <v>622702.52</v>
      </c>
      <c r="BL69" s="24">
        <f t="shared" si="22"/>
        <v>0.8</v>
      </c>
      <c r="BM69" s="25">
        <f t="shared" si="13"/>
        <v>0.2</v>
      </c>
      <c r="BN69" s="137">
        <f t="shared" si="23"/>
        <v>415135.01333333337</v>
      </c>
      <c r="BO69" s="173">
        <v>651254.48088888894</v>
      </c>
      <c r="BP69" s="132">
        <f t="shared" si="24"/>
        <v>162813.62022222223</v>
      </c>
      <c r="BQ69" s="132">
        <f t="shared" si="40"/>
        <v>3907526.8853333336</v>
      </c>
      <c r="BR69" s="132">
        <f t="shared" si="41"/>
        <v>976881.72133333341</v>
      </c>
      <c r="BS69" s="137">
        <f t="shared" si="25"/>
        <v>651254.48088888894</v>
      </c>
      <c r="BT69" s="172">
        <v>534430.70844444446</v>
      </c>
      <c r="BU69" s="132">
        <f t="shared" si="26"/>
        <v>133607.67711111112</v>
      </c>
      <c r="BV69" s="132">
        <f t="shared" si="42"/>
        <v>3206584.2506666668</v>
      </c>
      <c r="BW69" s="132">
        <f t="shared" si="27"/>
        <v>801646.06266666669</v>
      </c>
      <c r="BX69" s="137">
        <f t="shared" si="28"/>
        <v>534430.70844444446</v>
      </c>
      <c r="BY69" s="172">
        <v>542087.57333333325</v>
      </c>
      <c r="BZ69" s="132">
        <f t="shared" si="29"/>
        <v>135521.89333333331</v>
      </c>
      <c r="CA69" s="132">
        <f t="shared" si="43"/>
        <v>3252525.4399999995</v>
      </c>
      <c r="CB69" s="132">
        <f t="shared" si="30"/>
        <v>813131.35999999987</v>
      </c>
      <c r="CC69" s="137">
        <f t="shared" si="31"/>
        <v>542087.57333333325</v>
      </c>
      <c r="CD69" s="172">
        <v>504895.3777777779</v>
      </c>
      <c r="CE69" s="132">
        <f t="shared" si="32"/>
        <v>126223.84444444448</v>
      </c>
      <c r="CF69" s="132">
        <f t="shared" si="44"/>
        <v>3029372.2666666675</v>
      </c>
      <c r="CG69" s="132">
        <f t="shared" si="33"/>
        <v>757343.06666666688</v>
      </c>
      <c r="CH69" s="137">
        <f t="shared" si="34"/>
        <v>504895.3777777779</v>
      </c>
      <c r="CI69" s="211">
        <f t="shared" si="35"/>
        <v>488194.43555555562</v>
      </c>
      <c r="CJ69" s="132">
        <f t="shared" si="36"/>
        <v>122048.60888888891</v>
      </c>
      <c r="CK69" s="132">
        <f t="shared" si="45"/>
        <v>2929166.6133333337</v>
      </c>
      <c r="CL69" s="132">
        <f t="shared" si="37"/>
        <v>732291.65333333344</v>
      </c>
      <c r="CM69" s="137">
        <f t="shared" si="38"/>
        <v>488194.43555555562</v>
      </c>
      <c r="CN69" s="172"/>
      <c r="CO69" s="132"/>
      <c r="CP69" s="132"/>
      <c r="CQ69" s="132"/>
      <c r="CR69" s="137"/>
      <c r="CS69" s="132"/>
    </row>
    <row r="70" spans="1:97" ht="13" x14ac:dyDescent="0.3">
      <c r="A70" s="5" t="s">
        <v>787</v>
      </c>
      <c r="B70" s="3"/>
      <c r="C70" s="3" t="s">
        <v>389</v>
      </c>
      <c r="D70" s="2" t="s">
        <v>75</v>
      </c>
      <c r="E70" s="5">
        <f t="shared" si="14"/>
        <v>263537</v>
      </c>
      <c r="F70" s="177">
        <v>3170</v>
      </c>
      <c r="G70" s="17">
        <f t="shared" si="15"/>
        <v>2253</v>
      </c>
      <c r="H70" s="201">
        <v>8.4045066327457754</v>
      </c>
      <c r="I70" s="189">
        <v>1164</v>
      </c>
      <c r="J70"/>
      <c r="K70" s="183">
        <v>61876</v>
      </c>
      <c r="L70" s="183">
        <v>67689</v>
      </c>
      <c r="M70" s="183">
        <v>55956</v>
      </c>
      <c r="N70" s="183">
        <v>41219</v>
      </c>
      <c r="O70" s="183">
        <v>23889</v>
      </c>
      <c r="P70" s="183">
        <v>8532</v>
      </c>
      <c r="Q70" s="183">
        <v>4012</v>
      </c>
      <c r="R70" s="183">
        <v>364</v>
      </c>
      <c r="S70" s="183">
        <v>263537</v>
      </c>
      <c r="T70" s="5"/>
      <c r="U70" s="9">
        <f t="shared" ref="U70:U133" si="46">K70/S70</f>
        <v>0.23479056071822932</v>
      </c>
      <c r="V70" s="9">
        <f t="shared" ref="V70:V133" si="47">L70/S70</f>
        <v>0.25684818450540153</v>
      </c>
      <c r="W70" s="9">
        <f t="shared" ref="W70:W133" si="48">M70/S70</f>
        <v>0.21232692183640248</v>
      </c>
      <c r="X70" s="9">
        <f t="shared" ref="X70:X133" si="49">N70/S70</f>
        <v>0.15640688024831428</v>
      </c>
      <c r="Y70" s="9">
        <f t="shared" ref="Y70:Y133" si="50">O70/S70</f>
        <v>9.064761304864212E-2</v>
      </c>
      <c r="Z70" s="9">
        <f t="shared" ref="Z70:Z133" si="51">P70/S70</f>
        <v>3.2374960631713953E-2</v>
      </c>
      <c r="AA70" s="9">
        <f t="shared" ref="AA70:AA133" si="52">Q70/S70</f>
        <v>1.5223668782751568E-2</v>
      </c>
      <c r="AB70" s="9">
        <f t="shared" ref="AB70:AB133" si="53">R70/S70</f>
        <v>1.3812102285447583E-3</v>
      </c>
      <c r="AC70" s="9"/>
      <c r="AD70" s="183">
        <v>389</v>
      </c>
      <c r="AE70" s="183">
        <v>789</v>
      </c>
      <c r="AF70" s="183">
        <v>641</v>
      </c>
      <c r="AG70" s="183">
        <v>260</v>
      </c>
      <c r="AH70" s="183">
        <v>188</v>
      </c>
      <c r="AI70" s="183">
        <v>97</v>
      </c>
      <c r="AJ70" s="183">
        <v>60</v>
      </c>
      <c r="AK70" s="183">
        <v>9</v>
      </c>
      <c r="AL70" s="183">
        <v>2433</v>
      </c>
      <c r="AM70" s="5"/>
      <c r="AN70" s="180">
        <v>34</v>
      </c>
      <c r="AO70" s="180">
        <v>64</v>
      </c>
      <c r="AP70" s="180">
        <v>-13</v>
      </c>
      <c r="AQ70" s="180">
        <v>62</v>
      </c>
      <c r="AR70" s="180">
        <v>37</v>
      </c>
      <c r="AS70" s="180">
        <v>1</v>
      </c>
      <c r="AT70" s="180">
        <v>-8</v>
      </c>
      <c r="AU70" s="180">
        <v>3</v>
      </c>
      <c r="AV70" s="180">
        <v>180</v>
      </c>
      <c r="AW70">
        <f t="shared" ref="AW70:AW133" si="54">AN70*$AV$3</f>
        <v>-34</v>
      </c>
      <c r="AX70">
        <f t="shared" ref="AX70:AX133" si="55">AO70*$AV$3</f>
        <v>-64</v>
      </c>
      <c r="AY70">
        <f t="shared" ref="AY70:AY133" si="56">AP70*$AV$3</f>
        <v>13</v>
      </c>
      <c r="AZ70">
        <f t="shared" ref="AZ70:AZ133" si="57">AQ70*$AV$3</f>
        <v>-62</v>
      </c>
      <c r="BA70">
        <f t="shared" ref="BA70:BA133" si="58">AR70*$AV$3</f>
        <v>-37</v>
      </c>
      <c r="BB70">
        <f t="shared" ref="BB70:BB133" si="59">AS70*$AV$3</f>
        <v>-1</v>
      </c>
      <c r="BC70">
        <f t="shared" ref="BC70:BC133" si="60">AT70*$AV$3</f>
        <v>8</v>
      </c>
      <c r="BD70">
        <f t="shared" ref="BD70:BD133" si="61">AU70*$AV$3</f>
        <v>-3</v>
      </c>
      <c r="BE70">
        <f t="shared" ref="BE70:BE133" si="62">AV70*$AV$3</f>
        <v>-180</v>
      </c>
      <c r="BH70" s="175">
        <v>1997957.186666667</v>
      </c>
      <c r="BI70" s="106" t="str">
        <f t="shared" ref="BI70:BI133" si="63">IF(B70="","0",(25%*BH70))</f>
        <v>0</v>
      </c>
      <c r="BJ70" s="107">
        <f t="shared" ref="BJ70:BK133" si="64">BH70*6</f>
        <v>11987743.120000001</v>
      </c>
      <c r="BK70" s="26">
        <f t="shared" si="21"/>
        <v>0</v>
      </c>
      <c r="BL70" s="24" t="str">
        <f t="shared" ref="BL70:BL133" si="65">IF(B70="","100%",80%)</f>
        <v>100%</v>
      </c>
      <c r="BM70" s="25" t="str">
        <f t="shared" ref="BM70:BM133" si="66">IF(B70="","0%",20%)</f>
        <v>0%</v>
      </c>
      <c r="BN70" s="137">
        <f t="shared" si="23"/>
        <v>1997957.186666667</v>
      </c>
      <c r="BO70" s="173">
        <v>3134920.1744444445</v>
      </c>
      <c r="BP70" s="132" t="str">
        <f t="shared" si="24"/>
        <v>0</v>
      </c>
      <c r="BQ70" s="132">
        <f t="shared" si="40"/>
        <v>18809521.046666667</v>
      </c>
      <c r="BR70" s="132">
        <f t="shared" si="41"/>
        <v>0</v>
      </c>
      <c r="BS70" s="137">
        <f t="shared" si="25"/>
        <v>3134920.1744444445</v>
      </c>
      <c r="BT70" s="172">
        <v>4485031.7988888901</v>
      </c>
      <c r="BU70" s="132" t="str">
        <f t="shared" si="26"/>
        <v>0</v>
      </c>
      <c r="BV70" s="132">
        <f t="shared" si="42"/>
        <v>26910190.79333334</v>
      </c>
      <c r="BW70" s="132">
        <f t="shared" si="27"/>
        <v>0</v>
      </c>
      <c r="BX70" s="137">
        <f t="shared" si="28"/>
        <v>4485031.7988888901</v>
      </c>
      <c r="BY70" s="172">
        <v>2878417.8666666662</v>
      </c>
      <c r="BZ70" s="132" t="str">
        <f t="shared" si="29"/>
        <v>0</v>
      </c>
      <c r="CA70" s="132">
        <f t="shared" si="43"/>
        <v>17270507.199999996</v>
      </c>
      <c r="CB70" s="132">
        <f t="shared" si="30"/>
        <v>0</v>
      </c>
      <c r="CC70" s="137">
        <f t="shared" si="31"/>
        <v>2878417.8666666662</v>
      </c>
      <c r="CD70" s="172">
        <v>3657347.1977777774</v>
      </c>
      <c r="CE70" s="132" t="str">
        <f t="shared" si="32"/>
        <v>0</v>
      </c>
      <c r="CF70" s="132">
        <f t="shared" si="44"/>
        <v>21944083.186666664</v>
      </c>
      <c r="CG70" s="132">
        <f t="shared" si="33"/>
        <v>0</v>
      </c>
      <c r="CH70" s="137">
        <f t="shared" si="34"/>
        <v>3657347.1977777774</v>
      </c>
      <c r="CI70" s="211">
        <f t="shared" si="35"/>
        <v>3416759.6088888887</v>
      </c>
      <c r="CJ70" s="132" t="str">
        <f t="shared" si="36"/>
        <v>0</v>
      </c>
      <c r="CK70" s="132">
        <f t="shared" si="45"/>
        <v>20500557.653333332</v>
      </c>
      <c r="CL70" s="132">
        <f t="shared" si="37"/>
        <v>0</v>
      </c>
      <c r="CM70" s="137">
        <f t="shared" si="38"/>
        <v>3416759.6088888887</v>
      </c>
      <c r="CN70" s="172"/>
      <c r="CO70" s="132"/>
      <c r="CP70" s="132"/>
      <c r="CQ70" s="132"/>
      <c r="CR70" s="137"/>
      <c r="CS70" s="132"/>
    </row>
    <row r="71" spans="1:97" ht="13" x14ac:dyDescent="0.3">
      <c r="A71" s="5" t="s">
        <v>811</v>
      </c>
      <c r="B71" s="3" t="s">
        <v>399</v>
      </c>
      <c r="C71" s="3" t="s">
        <v>389</v>
      </c>
      <c r="D71" s="2" t="s">
        <v>76</v>
      </c>
      <c r="E71" s="5">
        <f t="shared" ref="E71:E134" si="67">S71</f>
        <v>41340</v>
      </c>
      <c r="F71" s="177">
        <v>291</v>
      </c>
      <c r="G71" s="17">
        <f t="shared" ref="G71:G134" si="68">AL71+BE71</f>
        <v>485</v>
      </c>
      <c r="H71" s="201">
        <v>11.845789360327375</v>
      </c>
      <c r="I71" s="189">
        <v>143</v>
      </c>
      <c r="J71"/>
      <c r="K71" s="183">
        <v>3459</v>
      </c>
      <c r="L71" s="183">
        <v>5028</v>
      </c>
      <c r="M71" s="183">
        <v>10457</v>
      </c>
      <c r="N71" s="183">
        <v>6957</v>
      </c>
      <c r="O71" s="183">
        <v>5977</v>
      </c>
      <c r="P71" s="183">
        <v>4472</v>
      </c>
      <c r="Q71" s="183">
        <v>4306</v>
      </c>
      <c r="R71" s="183">
        <v>684</v>
      </c>
      <c r="S71" s="183">
        <v>41340</v>
      </c>
      <c r="T71" s="5"/>
      <c r="U71" s="9">
        <f t="shared" si="46"/>
        <v>8.3671988388969526E-2</v>
      </c>
      <c r="V71" s="9">
        <f t="shared" si="47"/>
        <v>0.1216255442670537</v>
      </c>
      <c r="W71" s="9">
        <f t="shared" si="48"/>
        <v>0.25295113691340104</v>
      </c>
      <c r="X71" s="9">
        <f t="shared" si="49"/>
        <v>0.16828737300435415</v>
      </c>
      <c r="Y71" s="9">
        <f t="shared" si="50"/>
        <v>0.14458151910982101</v>
      </c>
      <c r="Z71" s="9">
        <f t="shared" si="51"/>
        <v>0.10817610062893082</v>
      </c>
      <c r="AA71" s="9">
        <f t="shared" si="52"/>
        <v>0.10416061925495888</v>
      </c>
      <c r="AB71" s="9">
        <f t="shared" si="53"/>
        <v>1.6545718432510886E-2</v>
      </c>
      <c r="AC71" s="9"/>
      <c r="AD71" s="183">
        <v>14</v>
      </c>
      <c r="AE71" s="183">
        <v>25</v>
      </c>
      <c r="AF71" s="183">
        <v>126</v>
      </c>
      <c r="AG71" s="183">
        <v>95</v>
      </c>
      <c r="AH71" s="183">
        <v>130</v>
      </c>
      <c r="AI71" s="183">
        <v>100</v>
      </c>
      <c r="AJ71" s="183">
        <v>40</v>
      </c>
      <c r="AK71" s="183">
        <v>-2</v>
      </c>
      <c r="AL71" s="183">
        <v>528</v>
      </c>
      <c r="AM71" s="5"/>
      <c r="AN71" s="180">
        <v>3</v>
      </c>
      <c r="AO71" s="180">
        <v>0</v>
      </c>
      <c r="AP71" s="180">
        <v>-3</v>
      </c>
      <c r="AQ71" s="180">
        <v>11</v>
      </c>
      <c r="AR71" s="180">
        <v>11</v>
      </c>
      <c r="AS71" s="180">
        <v>8</v>
      </c>
      <c r="AT71" s="180">
        <v>11</v>
      </c>
      <c r="AU71" s="180">
        <v>2</v>
      </c>
      <c r="AV71" s="180">
        <v>43</v>
      </c>
      <c r="AW71">
        <f t="shared" si="54"/>
        <v>-3</v>
      </c>
      <c r="AX71">
        <f t="shared" si="55"/>
        <v>0</v>
      </c>
      <c r="AY71">
        <f t="shared" si="56"/>
        <v>3</v>
      </c>
      <c r="AZ71">
        <f t="shared" si="57"/>
        <v>-11</v>
      </c>
      <c r="BA71">
        <f t="shared" si="58"/>
        <v>-11</v>
      </c>
      <c r="BB71">
        <f t="shared" si="59"/>
        <v>-8</v>
      </c>
      <c r="BC71">
        <f t="shared" si="60"/>
        <v>-11</v>
      </c>
      <c r="BD71">
        <f t="shared" si="61"/>
        <v>-2</v>
      </c>
      <c r="BE71">
        <f t="shared" si="62"/>
        <v>-43</v>
      </c>
      <c r="BH71" s="175">
        <v>240381.72266666667</v>
      </c>
      <c r="BI71" s="106">
        <f t="shared" si="63"/>
        <v>60095.430666666667</v>
      </c>
      <c r="BJ71" s="107">
        <f t="shared" si="64"/>
        <v>1442290.3360000001</v>
      </c>
      <c r="BK71" s="26">
        <f t="shared" si="64"/>
        <v>360572.58400000003</v>
      </c>
      <c r="BL71" s="24">
        <f t="shared" si="65"/>
        <v>0.8</v>
      </c>
      <c r="BM71" s="25">
        <f t="shared" si="66"/>
        <v>0.2</v>
      </c>
      <c r="BN71" s="137">
        <f t="shared" ref="BN71:BN134" si="69">BH71</f>
        <v>240381.72266666667</v>
      </c>
      <c r="BO71" s="173">
        <v>503782.22488888889</v>
      </c>
      <c r="BP71" s="132">
        <f t="shared" ref="BP71:BP134" si="70">IF($B71="","0",(25%*BO71))</f>
        <v>125945.55622222222</v>
      </c>
      <c r="BQ71" s="132">
        <f t="shared" si="40"/>
        <v>3022693.3493333333</v>
      </c>
      <c r="BR71" s="132">
        <f t="shared" si="41"/>
        <v>755673.33733333333</v>
      </c>
      <c r="BS71" s="137">
        <f t="shared" ref="BS71:BS134" si="71">BO71</f>
        <v>503782.22488888889</v>
      </c>
      <c r="BT71" s="172">
        <v>630007.94666666677</v>
      </c>
      <c r="BU71" s="132">
        <f t="shared" ref="BU71:BU134" si="72">IF($B71="","0",(25%*BT71))</f>
        <v>157501.98666666669</v>
      </c>
      <c r="BV71" s="132">
        <f t="shared" si="42"/>
        <v>3780047.6800000006</v>
      </c>
      <c r="BW71" s="132">
        <f t="shared" ref="BW71:BW134" si="73">BU71*6</f>
        <v>945011.92000000016</v>
      </c>
      <c r="BX71" s="137">
        <f t="shared" ref="BX71:BX134" si="74">BT71</f>
        <v>630007.94666666677</v>
      </c>
      <c r="BY71" s="172">
        <v>575659.30666666664</v>
      </c>
      <c r="BZ71" s="132">
        <f t="shared" ref="BZ71:BZ134" si="75">IF($B71="","0",(25%*BY71))</f>
        <v>143914.82666666666</v>
      </c>
      <c r="CA71" s="132">
        <f t="shared" si="43"/>
        <v>3453955.84</v>
      </c>
      <c r="CB71" s="132">
        <f t="shared" ref="CB71:CB134" si="76">BZ71*6</f>
        <v>863488.96</v>
      </c>
      <c r="CC71" s="137">
        <f t="shared" ref="CC71:CC134" si="77">BY71</f>
        <v>575659.30666666664</v>
      </c>
      <c r="CD71" s="172">
        <v>614958.304</v>
      </c>
      <c r="CE71" s="132">
        <f t="shared" ref="CE71:CE134" si="78">IF($B71="","0",(25%*CD71))</f>
        <v>153739.576</v>
      </c>
      <c r="CF71" s="132">
        <f t="shared" si="44"/>
        <v>3689749.824</v>
      </c>
      <c r="CG71" s="132">
        <f t="shared" ref="CG71:CG134" si="79">CE71*6</f>
        <v>922437.45600000001</v>
      </c>
      <c r="CH71" s="137">
        <f t="shared" ref="CH71:CH134" si="80">CD71</f>
        <v>614958.304</v>
      </c>
      <c r="CI71" s="211">
        <f t="shared" ref="CI71:CI134" si="81">IF(B71="",1,0.8)*(IF(SUMPRODUCT($CU$10:$DB$10,AD71:AK71)+SUMPRODUCT($CU$10:$DB$10,AW71:BD71)&gt;0,SUMPRODUCT($CU$10:$DB$10,AD71:AK71)+SUMPRODUCT($CU$10:$DB$10,AW71:BD71),0)+I71*350)</f>
        <v>685825.88977777772</v>
      </c>
      <c r="CJ71" s="132">
        <f t="shared" ref="CJ71:CJ134" si="82">IF($B71="","0",(25%*CI71))</f>
        <v>171456.47244444443</v>
      </c>
      <c r="CK71" s="132">
        <f t="shared" si="45"/>
        <v>4114955.3386666663</v>
      </c>
      <c r="CL71" s="132">
        <f t="shared" ref="CL71:CL134" si="83">CJ71*6</f>
        <v>1028738.8346666666</v>
      </c>
      <c r="CM71" s="137">
        <f t="shared" ref="CM71:CM134" si="84">CI71</f>
        <v>685825.88977777772</v>
      </c>
      <c r="CN71" s="172"/>
      <c r="CO71" s="132"/>
      <c r="CP71" s="132"/>
      <c r="CQ71" s="132"/>
      <c r="CR71" s="137"/>
      <c r="CS71" s="132"/>
    </row>
    <row r="72" spans="1:97" ht="13" x14ac:dyDescent="0.3">
      <c r="A72" s="5" t="s">
        <v>629</v>
      </c>
      <c r="B72" s="3"/>
      <c r="C72" s="3" t="s">
        <v>390</v>
      </c>
      <c r="D72" s="2" t="s">
        <v>77</v>
      </c>
      <c r="E72" s="5">
        <f t="shared" si="67"/>
        <v>138586</v>
      </c>
      <c r="F72" s="177">
        <v>1080</v>
      </c>
      <c r="G72" s="17">
        <f t="shared" si="68"/>
        <v>1836</v>
      </c>
      <c r="H72" s="201">
        <v>4.6147672552166936</v>
      </c>
      <c r="I72" s="189">
        <v>422</v>
      </c>
      <c r="J72"/>
      <c r="K72" s="183">
        <v>56887</v>
      </c>
      <c r="L72" s="183">
        <v>41279</v>
      </c>
      <c r="M72" s="183">
        <v>22898</v>
      </c>
      <c r="N72" s="183">
        <v>9083</v>
      </c>
      <c r="O72" s="183">
        <v>4554</v>
      </c>
      <c r="P72" s="183">
        <v>2328</v>
      </c>
      <c r="Q72" s="183">
        <v>1391</v>
      </c>
      <c r="R72" s="183">
        <v>166</v>
      </c>
      <c r="S72" s="183">
        <v>138586</v>
      </c>
      <c r="T72" s="5"/>
      <c r="U72" s="9">
        <f t="shared" si="46"/>
        <v>0.41048157822579484</v>
      </c>
      <c r="V72" s="9">
        <f t="shared" si="47"/>
        <v>0.29785836953227601</v>
      </c>
      <c r="W72" s="9">
        <f t="shared" si="48"/>
        <v>0.16522592469657829</v>
      </c>
      <c r="X72" s="9">
        <f t="shared" si="49"/>
        <v>6.5540530789545845E-2</v>
      </c>
      <c r="Y72" s="9">
        <f t="shared" si="50"/>
        <v>3.2860462095738389E-2</v>
      </c>
      <c r="Z72" s="9">
        <f t="shared" si="51"/>
        <v>1.6798233587808291E-2</v>
      </c>
      <c r="AA72" s="9">
        <f t="shared" si="52"/>
        <v>1.0037088883437E-2</v>
      </c>
      <c r="AB72" s="9">
        <f t="shared" si="53"/>
        <v>1.1978121888213816E-3</v>
      </c>
      <c r="AC72" s="9"/>
      <c r="AD72" s="183">
        <v>740</v>
      </c>
      <c r="AE72" s="183">
        <v>374</v>
      </c>
      <c r="AF72" s="183">
        <v>262</v>
      </c>
      <c r="AG72" s="183">
        <v>120</v>
      </c>
      <c r="AH72" s="183">
        <v>113</v>
      </c>
      <c r="AI72" s="183">
        <v>32</v>
      </c>
      <c r="AJ72" s="183">
        <v>2</v>
      </c>
      <c r="AK72" s="183">
        <v>0</v>
      </c>
      <c r="AL72" s="183">
        <v>1643</v>
      </c>
      <c r="AM72" s="5"/>
      <c r="AN72" s="180">
        <v>-126</v>
      </c>
      <c r="AO72" s="180">
        <v>-24</v>
      </c>
      <c r="AP72" s="180">
        <v>-25</v>
      </c>
      <c r="AQ72" s="180">
        <v>-7</v>
      </c>
      <c r="AR72" s="180">
        <v>-10</v>
      </c>
      <c r="AS72" s="180">
        <v>-1</v>
      </c>
      <c r="AT72" s="180">
        <v>-1</v>
      </c>
      <c r="AU72" s="180">
        <v>1</v>
      </c>
      <c r="AV72" s="180">
        <v>-193</v>
      </c>
      <c r="AW72">
        <f t="shared" si="54"/>
        <v>126</v>
      </c>
      <c r="AX72">
        <f t="shared" si="55"/>
        <v>24</v>
      </c>
      <c r="AY72">
        <f t="shared" si="56"/>
        <v>25</v>
      </c>
      <c r="AZ72">
        <f t="shared" si="57"/>
        <v>7</v>
      </c>
      <c r="BA72">
        <f t="shared" si="58"/>
        <v>10</v>
      </c>
      <c r="BB72">
        <f t="shared" si="59"/>
        <v>1</v>
      </c>
      <c r="BC72">
        <f t="shared" si="60"/>
        <v>1</v>
      </c>
      <c r="BD72">
        <f t="shared" si="61"/>
        <v>-1</v>
      </c>
      <c r="BE72">
        <f t="shared" si="62"/>
        <v>193</v>
      </c>
      <c r="BH72" s="175">
        <v>1372696.0533333335</v>
      </c>
      <c r="BI72" s="106" t="str">
        <f t="shared" si="63"/>
        <v>0</v>
      </c>
      <c r="BJ72" s="107">
        <f t="shared" si="64"/>
        <v>8236176.3200000003</v>
      </c>
      <c r="BK72" s="26">
        <f t="shared" si="64"/>
        <v>0</v>
      </c>
      <c r="BL72" s="24" t="str">
        <f t="shared" si="65"/>
        <v>100%</v>
      </c>
      <c r="BM72" s="25" t="str">
        <f t="shared" si="66"/>
        <v>0%</v>
      </c>
      <c r="BN72" s="137">
        <f t="shared" si="69"/>
        <v>1372696.0533333335</v>
      </c>
      <c r="BO72" s="173">
        <v>1479360.894444444</v>
      </c>
      <c r="BP72" s="132" t="str">
        <f t="shared" si="70"/>
        <v>0</v>
      </c>
      <c r="BQ72" s="132">
        <f t="shared" ref="BQ72:BQ135" si="85">BO72*6</f>
        <v>8876165.3666666634</v>
      </c>
      <c r="BR72" s="132">
        <f t="shared" ref="BR72:BR135" si="86">IF(BP72="","",(6*BP72))</f>
        <v>0</v>
      </c>
      <c r="BS72" s="137">
        <f t="shared" si="71"/>
        <v>1479360.894444444</v>
      </c>
      <c r="BT72" s="172">
        <v>1553529.5222222225</v>
      </c>
      <c r="BU72" s="132" t="str">
        <f t="shared" si="72"/>
        <v>0</v>
      </c>
      <c r="BV72" s="132">
        <f t="shared" ref="BV72:BV135" si="87">BT72*6</f>
        <v>9321177.1333333347</v>
      </c>
      <c r="BW72" s="132">
        <f t="shared" si="73"/>
        <v>0</v>
      </c>
      <c r="BX72" s="137">
        <f t="shared" si="74"/>
        <v>1553529.5222222225</v>
      </c>
      <c r="BY72" s="172">
        <v>1306429.5999999999</v>
      </c>
      <c r="BZ72" s="132" t="str">
        <f t="shared" si="75"/>
        <v>0</v>
      </c>
      <c r="CA72" s="132">
        <f t="shared" ref="CA72:CA135" si="88">BY72*6</f>
        <v>7838577.5999999996</v>
      </c>
      <c r="CB72" s="132">
        <f t="shared" si="76"/>
        <v>0</v>
      </c>
      <c r="CC72" s="137">
        <f t="shared" si="77"/>
        <v>1306429.5999999999</v>
      </c>
      <c r="CD72" s="172">
        <v>1372349.3333333335</v>
      </c>
      <c r="CE72" s="132" t="str">
        <f t="shared" si="78"/>
        <v>0</v>
      </c>
      <c r="CF72" s="132">
        <f t="shared" ref="CF72:CF135" si="89">CD72*6</f>
        <v>8234096.0000000009</v>
      </c>
      <c r="CG72" s="132">
        <f t="shared" si="79"/>
        <v>0</v>
      </c>
      <c r="CH72" s="137">
        <f t="shared" si="80"/>
        <v>1372349.3333333335</v>
      </c>
      <c r="CI72" s="211">
        <f t="shared" si="81"/>
        <v>2328562.5999999996</v>
      </c>
      <c r="CJ72" s="132" t="str">
        <f t="shared" si="82"/>
        <v>0</v>
      </c>
      <c r="CK72" s="132">
        <f t="shared" ref="CK72:CK135" si="90">CI72*6</f>
        <v>13971375.599999998</v>
      </c>
      <c r="CL72" s="132">
        <f t="shared" si="83"/>
        <v>0</v>
      </c>
      <c r="CM72" s="137">
        <f t="shared" si="84"/>
        <v>2328562.5999999996</v>
      </c>
      <c r="CN72" s="172"/>
      <c r="CO72" s="132"/>
      <c r="CP72" s="132"/>
      <c r="CQ72" s="132"/>
      <c r="CR72" s="137"/>
      <c r="CS72" s="132"/>
    </row>
    <row r="73" spans="1:97" ht="13" x14ac:dyDescent="0.3">
      <c r="A73" s="5" t="s">
        <v>555</v>
      </c>
      <c r="B73" s="3" t="s">
        <v>403</v>
      </c>
      <c r="C73" s="3" t="s">
        <v>386</v>
      </c>
      <c r="D73" s="2" t="s">
        <v>78</v>
      </c>
      <c r="E73" s="5">
        <f t="shared" si="67"/>
        <v>26989</v>
      </c>
      <c r="F73" s="177">
        <v>321</v>
      </c>
      <c r="G73" s="17">
        <f t="shared" si="68"/>
        <v>257</v>
      </c>
      <c r="H73" s="201">
        <v>6.9613214153313834</v>
      </c>
      <c r="I73" s="189">
        <v>92</v>
      </c>
      <c r="J73"/>
      <c r="K73" s="183">
        <v>4308</v>
      </c>
      <c r="L73" s="183">
        <v>6079</v>
      </c>
      <c r="M73" s="183">
        <v>5872</v>
      </c>
      <c r="N73" s="183">
        <v>4209</v>
      </c>
      <c r="O73" s="183">
        <v>3152</v>
      </c>
      <c r="P73" s="183">
        <v>1982</v>
      </c>
      <c r="Q73" s="183">
        <v>1279</v>
      </c>
      <c r="R73" s="183">
        <v>108</v>
      </c>
      <c r="S73" s="183">
        <v>26989</v>
      </c>
      <c r="T73" s="5"/>
      <c r="U73" s="9">
        <f t="shared" si="46"/>
        <v>0.15962058616473379</v>
      </c>
      <c r="V73" s="9">
        <f t="shared" si="47"/>
        <v>0.22523991255696765</v>
      </c>
      <c r="W73" s="9">
        <f t="shared" si="48"/>
        <v>0.21757012116047278</v>
      </c>
      <c r="X73" s="9">
        <f t="shared" si="49"/>
        <v>0.15595242506206233</v>
      </c>
      <c r="Y73" s="9">
        <f t="shared" si="50"/>
        <v>0.11678832116788321</v>
      </c>
      <c r="Z73" s="9">
        <f t="shared" si="51"/>
        <v>7.3437326318129603E-2</v>
      </c>
      <c r="AA73" s="9">
        <f t="shared" si="52"/>
        <v>4.7389677275927231E-2</v>
      </c>
      <c r="AB73" s="9">
        <f t="shared" si="53"/>
        <v>4.0016302938234091E-3</v>
      </c>
      <c r="AC73" s="9"/>
      <c r="AD73" s="183">
        <v>62</v>
      </c>
      <c r="AE73" s="183">
        <v>64</v>
      </c>
      <c r="AF73" s="183">
        <v>73</v>
      </c>
      <c r="AG73" s="183">
        <v>59</v>
      </c>
      <c r="AH73" s="183">
        <v>21</v>
      </c>
      <c r="AI73" s="183">
        <v>9</v>
      </c>
      <c r="AJ73" s="183">
        <v>-6</v>
      </c>
      <c r="AK73" s="183">
        <v>1</v>
      </c>
      <c r="AL73" s="183">
        <v>283</v>
      </c>
      <c r="AM73" s="5"/>
      <c r="AN73" s="180">
        <v>3</v>
      </c>
      <c r="AO73" s="180">
        <v>31</v>
      </c>
      <c r="AP73" s="180">
        <v>-14</v>
      </c>
      <c r="AQ73" s="180">
        <v>1</v>
      </c>
      <c r="AR73" s="180">
        <v>6</v>
      </c>
      <c r="AS73" s="180">
        <v>-1</v>
      </c>
      <c r="AT73" s="180">
        <v>-1</v>
      </c>
      <c r="AU73" s="180">
        <v>1</v>
      </c>
      <c r="AV73" s="180">
        <v>26</v>
      </c>
      <c r="AW73">
        <f t="shared" si="54"/>
        <v>-3</v>
      </c>
      <c r="AX73">
        <f t="shared" si="55"/>
        <v>-31</v>
      </c>
      <c r="AY73">
        <f t="shared" si="56"/>
        <v>14</v>
      </c>
      <c r="AZ73">
        <f t="shared" si="57"/>
        <v>-1</v>
      </c>
      <c r="BA73">
        <f t="shared" si="58"/>
        <v>-6</v>
      </c>
      <c r="BB73">
        <f t="shared" si="59"/>
        <v>1</v>
      </c>
      <c r="BC73">
        <f t="shared" si="60"/>
        <v>1</v>
      </c>
      <c r="BD73">
        <f t="shared" si="61"/>
        <v>-1</v>
      </c>
      <c r="BE73">
        <f t="shared" si="62"/>
        <v>-26</v>
      </c>
      <c r="BH73" s="175">
        <v>229123.82399999999</v>
      </c>
      <c r="BI73" s="106">
        <f t="shared" si="63"/>
        <v>57280.955999999998</v>
      </c>
      <c r="BJ73" s="107">
        <f t="shared" si="64"/>
        <v>1374742.9439999999</v>
      </c>
      <c r="BK73" s="26">
        <f t="shared" si="64"/>
        <v>343685.73599999998</v>
      </c>
      <c r="BL73" s="24">
        <f t="shared" si="65"/>
        <v>0.8</v>
      </c>
      <c r="BM73" s="25">
        <f t="shared" si="66"/>
        <v>0.2</v>
      </c>
      <c r="BN73" s="137">
        <f t="shared" si="69"/>
        <v>229123.82399999999</v>
      </c>
      <c r="BO73" s="173">
        <v>172750.96533333336</v>
      </c>
      <c r="BP73" s="132">
        <f t="shared" si="70"/>
        <v>43187.741333333339</v>
      </c>
      <c r="BQ73" s="132">
        <f t="shared" si="85"/>
        <v>1036505.7920000001</v>
      </c>
      <c r="BR73" s="132">
        <f t="shared" si="86"/>
        <v>259126.44800000003</v>
      </c>
      <c r="BS73" s="137">
        <f t="shared" si="71"/>
        <v>172750.96533333336</v>
      </c>
      <c r="BT73" s="172">
        <v>186452.35733333335</v>
      </c>
      <c r="BU73" s="132">
        <f t="shared" si="72"/>
        <v>46613.089333333337</v>
      </c>
      <c r="BV73" s="132">
        <f t="shared" si="87"/>
        <v>1118714.1440000001</v>
      </c>
      <c r="BW73" s="132">
        <f t="shared" si="73"/>
        <v>279678.53600000002</v>
      </c>
      <c r="BX73" s="137">
        <f t="shared" si="74"/>
        <v>186452.35733333335</v>
      </c>
      <c r="BY73" s="172">
        <v>203105.70666666667</v>
      </c>
      <c r="BZ73" s="132">
        <f t="shared" si="75"/>
        <v>50776.426666666666</v>
      </c>
      <c r="CA73" s="132">
        <f t="shared" si="88"/>
        <v>1218634.24</v>
      </c>
      <c r="CB73" s="132">
        <f t="shared" si="76"/>
        <v>304658.56</v>
      </c>
      <c r="CC73" s="137">
        <f t="shared" si="77"/>
        <v>203105.70666666667</v>
      </c>
      <c r="CD73" s="172">
        <v>2520</v>
      </c>
      <c r="CE73" s="132">
        <f t="shared" si="78"/>
        <v>630</v>
      </c>
      <c r="CF73" s="132">
        <f t="shared" si="89"/>
        <v>15120</v>
      </c>
      <c r="CG73" s="132">
        <f t="shared" si="79"/>
        <v>3780</v>
      </c>
      <c r="CH73" s="137">
        <f t="shared" si="80"/>
        <v>2520</v>
      </c>
      <c r="CI73" s="211">
        <f t="shared" si="81"/>
        <v>292540.65244444442</v>
      </c>
      <c r="CJ73" s="132">
        <f t="shared" si="82"/>
        <v>73135.163111111106</v>
      </c>
      <c r="CK73" s="132">
        <f t="shared" si="90"/>
        <v>1755243.9146666666</v>
      </c>
      <c r="CL73" s="132">
        <f t="shared" si="83"/>
        <v>438810.97866666666</v>
      </c>
      <c r="CM73" s="137">
        <f t="shared" si="84"/>
        <v>292540.65244444442</v>
      </c>
      <c r="CN73" s="172"/>
      <c r="CO73" s="132"/>
      <c r="CP73" s="132"/>
      <c r="CQ73" s="132"/>
      <c r="CR73" s="137"/>
      <c r="CS73" s="132"/>
    </row>
    <row r="74" spans="1:97" ht="13" x14ac:dyDescent="0.3">
      <c r="A74" s="5" t="s">
        <v>780</v>
      </c>
      <c r="B74" s="3" t="s">
        <v>374</v>
      </c>
      <c r="C74" s="3" t="s">
        <v>375</v>
      </c>
      <c r="D74" s="2" t="s">
        <v>79</v>
      </c>
      <c r="E74" s="5">
        <f t="shared" si="67"/>
        <v>43505</v>
      </c>
      <c r="F74" s="177">
        <v>32</v>
      </c>
      <c r="G74" s="17">
        <f t="shared" si="68"/>
        <v>251</v>
      </c>
      <c r="H74" s="201">
        <v>6.7323481116584567</v>
      </c>
      <c r="I74" s="189">
        <v>106</v>
      </c>
      <c r="J74"/>
      <c r="K74" s="183">
        <v>868</v>
      </c>
      <c r="L74" s="183">
        <v>6718</v>
      </c>
      <c r="M74" s="183">
        <v>21096</v>
      </c>
      <c r="N74" s="183">
        <v>8418</v>
      </c>
      <c r="O74" s="183">
        <v>3748</v>
      </c>
      <c r="P74" s="183">
        <v>2187</v>
      </c>
      <c r="Q74" s="183">
        <v>461</v>
      </c>
      <c r="R74" s="183">
        <v>9</v>
      </c>
      <c r="S74" s="183">
        <v>43505</v>
      </c>
      <c r="T74" s="5"/>
      <c r="U74" s="9">
        <f t="shared" si="46"/>
        <v>1.995172968624296E-2</v>
      </c>
      <c r="V74" s="9">
        <f t="shared" si="47"/>
        <v>0.15441903229513848</v>
      </c>
      <c r="W74" s="9">
        <f t="shared" si="48"/>
        <v>0.48490978048500172</v>
      </c>
      <c r="X74" s="9">
        <f t="shared" si="49"/>
        <v>0.19349500057464658</v>
      </c>
      <c r="Y74" s="9">
        <f t="shared" si="50"/>
        <v>8.6151017124468446E-2</v>
      </c>
      <c r="Z74" s="9">
        <f t="shared" si="51"/>
        <v>5.0270083898402484E-2</v>
      </c>
      <c r="AA74" s="9">
        <f t="shared" si="52"/>
        <v>1.0596483162854844E-2</v>
      </c>
      <c r="AB74" s="9">
        <f t="shared" si="53"/>
        <v>2.0687277324445467E-4</v>
      </c>
      <c r="AC74" s="9"/>
      <c r="AD74" s="183">
        <v>20</v>
      </c>
      <c r="AE74" s="183">
        <v>61</v>
      </c>
      <c r="AF74" s="183">
        <v>101</v>
      </c>
      <c r="AG74" s="183">
        <v>30</v>
      </c>
      <c r="AH74" s="183">
        <v>3</v>
      </c>
      <c r="AI74" s="183">
        <v>3</v>
      </c>
      <c r="AJ74" s="183">
        <v>8</v>
      </c>
      <c r="AK74" s="183">
        <v>0</v>
      </c>
      <c r="AL74" s="183">
        <v>226</v>
      </c>
      <c r="AM74" s="5"/>
      <c r="AN74" s="180">
        <v>-2</v>
      </c>
      <c r="AO74" s="180">
        <v>-6</v>
      </c>
      <c r="AP74" s="180">
        <v>-19</v>
      </c>
      <c r="AQ74" s="180">
        <v>5</v>
      </c>
      <c r="AR74" s="180">
        <v>-3</v>
      </c>
      <c r="AS74" s="180">
        <v>0</v>
      </c>
      <c r="AT74" s="180">
        <v>1</v>
      </c>
      <c r="AU74" s="180">
        <v>-1</v>
      </c>
      <c r="AV74" s="180">
        <v>-25</v>
      </c>
      <c r="AW74">
        <f t="shared" si="54"/>
        <v>2</v>
      </c>
      <c r="AX74">
        <f t="shared" si="55"/>
        <v>6</v>
      </c>
      <c r="AY74">
        <f t="shared" si="56"/>
        <v>19</v>
      </c>
      <c r="AZ74">
        <f t="shared" si="57"/>
        <v>-5</v>
      </c>
      <c r="BA74">
        <f t="shared" si="58"/>
        <v>3</v>
      </c>
      <c r="BB74">
        <f t="shared" si="59"/>
        <v>0</v>
      </c>
      <c r="BC74">
        <f t="shared" si="60"/>
        <v>-1</v>
      </c>
      <c r="BD74">
        <f t="shared" si="61"/>
        <v>1</v>
      </c>
      <c r="BE74">
        <f t="shared" si="62"/>
        <v>25</v>
      </c>
      <c r="BH74" s="175">
        <v>477309.31733333343</v>
      </c>
      <c r="BI74" s="106">
        <f t="shared" si="63"/>
        <v>119327.32933333336</v>
      </c>
      <c r="BJ74" s="107">
        <f t="shared" si="64"/>
        <v>2863855.9040000006</v>
      </c>
      <c r="BK74" s="26">
        <f t="shared" si="64"/>
        <v>715963.97600000014</v>
      </c>
      <c r="BL74" s="24">
        <f t="shared" si="65"/>
        <v>0.8</v>
      </c>
      <c r="BM74" s="25">
        <f t="shared" si="66"/>
        <v>0.2</v>
      </c>
      <c r="BN74" s="137">
        <f t="shared" si="69"/>
        <v>477309.31733333343</v>
      </c>
      <c r="BO74" s="173">
        <v>454296.46933333337</v>
      </c>
      <c r="BP74" s="132">
        <f t="shared" si="70"/>
        <v>113574.11733333334</v>
      </c>
      <c r="BQ74" s="132">
        <f t="shared" si="85"/>
        <v>2725778.8160000001</v>
      </c>
      <c r="BR74" s="132">
        <f t="shared" si="86"/>
        <v>681444.70400000003</v>
      </c>
      <c r="BS74" s="137">
        <f t="shared" si="71"/>
        <v>454296.46933333337</v>
      </c>
      <c r="BT74" s="172">
        <v>183969.2826666667</v>
      </c>
      <c r="BU74" s="132">
        <f t="shared" si="72"/>
        <v>45992.320666666674</v>
      </c>
      <c r="BV74" s="132">
        <f t="shared" si="87"/>
        <v>1103815.6960000002</v>
      </c>
      <c r="BW74" s="132">
        <f t="shared" si="73"/>
        <v>275953.92400000006</v>
      </c>
      <c r="BX74" s="137">
        <f t="shared" si="74"/>
        <v>183969.2826666667</v>
      </c>
      <c r="BY74" s="172">
        <v>201201.28</v>
      </c>
      <c r="BZ74" s="132">
        <f t="shared" si="75"/>
        <v>50300.32</v>
      </c>
      <c r="CA74" s="132">
        <f t="shared" si="88"/>
        <v>1207207.68</v>
      </c>
      <c r="CB74" s="132">
        <f t="shared" si="76"/>
        <v>301801.92</v>
      </c>
      <c r="CC74" s="137">
        <f t="shared" si="77"/>
        <v>201201.28</v>
      </c>
      <c r="CD74" s="172">
        <v>256643.39022222222</v>
      </c>
      <c r="CE74" s="132">
        <f t="shared" si="78"/>
        <v>64160.847555555556</v>
      </c>
      <c r="CF74" s="132">
        <f t="shared" si="89"/>
        <v>1539860.3413333334</v>
      </c>
      <c r="CG74" s="132">
        <f t="shared" si="79"/>
        <v>384965.08533333335</v>
      </c>
      <c r="CH74" s="137">
        <f t="shared" si="80"/>
        <v>256643.39022222222</v>
      </c>
      <c r="CI74" s="211">
        <f t="shared" si="81"/>
        <v>295273.78844444448</v>
      </c>
      <c r="CJ74" s="132">
        <f t="shared" si="82"/>
        <v>73818.44711111112</v>
      </c>
      <c r="CK74" s="132">
        <f t="shared" si="90"/>
        <v>1771642.7306666668</v>
      </c>
      <c r="CL74" s="132">
        <f t="shared" si="83"/>
        <v>442910.68266666669</v>
      </c>
      <c r="CM74" s="137">
        <f t="shared" si="84"/>
        <v>295273.78844444448</v>
      </c>
      <c r="CN74" s="172"/>
      <c r="CO74" s="132"/>
      <c r="CP74" s="132"/>
      <c r="CQ74" s="132"/>
      <c r="CR74" s="137"/>
      <c r="CS74" s="132"/>
    </row>
    <row r="75" spans="1:97" ht="13" x14ac:dyDescent="0.3">
      <c r="A75" s="5" t="s">
        <v>703</v>
      </c>
      <c r="B75" s="3"/>
      <c r="C75" s="3" t="s">
        <v>385</v>
      </c>
      <c r="D75" s="2" t="s">
        <v>80</v>
      </c>
      <c r="E75" s="5">
        <f t="shared" si="67"/>
        <v>151683</v>
      </c>
      <c r="F75" s="177">
        <v>1022</v>
      </c>
      <c r="G75" s="17">
        <f t="shared" si="68"/>
        <v>1392</v>
      </c>
      <c r="H75" s="201">
        <v>7.6838094018188805</v>
      </c>
      <c r="I75" s="189">
        <v>1063</v>
      </c>
      <c r="J75"/>
      <c r="K75" s="183">
        <v>3206</v>
      </c>
      <c r="L75" s="183">
        <v>21835</v>
      </c>
      <c r="M75" s="183">
        <v>47319</v>
      </c>
      <c r="N75" s="183">
        <v>38112</v>
      </c>
      <c r="O75" s="183">
        <v>21701</v>
      </c>
      <c r="P75" s="183">
        <v>11461</v>
      </c>
      <c r="Q75" s="183">
        <v>7415</v>
      </c>
      <c r="R75" s="183">
        <v>634</v>
      </c>
      <c r="S75" s="183">
        <v>151683</v>
      </c>
      <c r="T75" s="5"/>
      <c r="U75" s="9">
        <f t="shared" si="46"/>
        <v>2.1136185333887121E-2</v>
      </c>
      <c r="V75" s="9">
        <f t="shared" si="47"/>
        <v>0.14395153049451817</v>
      </c>
      <c r="W75" s="9">
        <f t="shared" si="48"/>
        <v>0.31195981092146119</v>
      </c>
      <c r="X75" s="9">
        <f t="shared" si="49"/>
        <v>0.25126085322679537</v>
      </c>
      <c r="Y75" s="9">
        <f t="shared" si="50"/>
        <v>0.14306810914868509</v>
      </c>
      <c r="Z75" s="9">
        <f t="shared" si="51"/>
        <v>7.5558895855171643E-2</v>
      </c>
      <c r="AA75" s="9">
        <f t="shared" si="52"/>
        <v>4.8884845368300997E-2</v>
      </c>
      <c r="AB75" s="9">
        <f t="shared" si="53"/>
        <v>4.1797696511804219E-3</v>
      </c>
      <c r="AC75" s="9"/>
      <c r="AD75" s="183">
        <v>455</v>
      </c>
      <c r="AE75" s="183">
        <v>285</v>
      </c>
      <c r="AF75" s="183">
        <v>508</v>
      </c>
      <c r="AG75" s="183">
        <v>319</v>
      </c>
      <c r="AH75" s="183">
        <v>77</v>
      </c>
      <c r="AI75" s="183">
        <v>10</v>
      </c>
      <c r="AJ75" s="183">
        <v>12</v>
      </c>
      <c r="AK75" s="183">
        <v>7</v>
      </c>
      <c r="AL75" s="183">
        <v>1673</v>
      </c>
      <c r="AM75" s="5"/>
      <c r="AN75" s="180">
        <v>-9</v>
      </c>
      <c r="AO75" s="180">
        <v>43</v>
      </c>
      <c r="AP75" s="180">
        <v>156</v>
      </c>
      <c r="AQ75" s="180">
        <v>52</v>
      </c>
      <c r="AR75" s="180">
        <v>11</v>
      </c>
      <c r="AS75" s="180">
        <v>21</v>
      </c>
      <c r="AT75" s="180">
        <v>9</v>
      </c>
      <c r="AU75" s="180">
        <v>-2</v>
      </c>
      <c r="AV75" s="180">
        <v>281</v>
      </c>
      <c r="AW75">
        <f t="shared" si="54"/>
        <v>9</v>
      </c>
      <c r="AX75">
        <f t="shared" si="55"/>
        <v>-43</v>
      </c>
      <c r="AY75">
        <f t="shared" si="56"/>
        <v>-156</v>
      </c>
      <c r="AZ75">
        <f t="shared" si="57"/>
        <v>-52</v>
      </c>
      <c r="BA75">
        <f t="shared" si="58"/>
        <v>-11</v>
      </c>
      <c r="BB75">
        <f t="shared" si="59"/>
        <v>-21</v>
      </c>
      <c r="BC75">
        <f t="shared" si="60"/>
        <v>-9</v>
      </c>
      <c r="BD75">
        <f t="shared" si="61"/>
        <v>2</v>
      </c>
      <c r="BE75">
        <f t="shared" si="62"/>
        <v>-281</v>
      </c>
      <c r="BH75" s="175">
        <v>2201846.6866666665</v>
      </c>
      <c r="BI75" s="106" t="str">
        <f t="shared" si="63"/>
        <v>0</v>
      </c>
      <c r="BJ75" s="107">
        <f t="shared" si="64"/>
        <v>13211080.119999999</v>
      </c>
      <c r="BK75" s="26">
        <f t="shared" si="64"/>
        <v>0</v>
      </c>
      <c r="BL75" s="24" t="str">
        <f t="shared" si="65"/>
        <v>100%</v>
      </c>
      <c r="BM75" s="25" t="str">
        <f t="shared" si="66"/>
        <v>0%</v>
      </c>
      <c r="BN75" s="137">
        <f t="shared" si="69"/>
        <v>2201846.6866666665</v>
      </c>
      <c r="BO75" s="173">
        <v>2022731.111111111</v>
      </c>
      <c r="BP75" s="132" t="str">
        <f t="shared" si="70"/>
        <v>0</v>
      </c>
      <c r="BQ75" s="132">
        <f t="shared" si="85"/>
        <v>12136386.666666666</v>
      </c>
      <c r="BR75" s="132">
        <f t="shared" si="86"/>
        <v>0</v>
      </c>
      <c r="BS75" s="137">
        <f t="shared" si="71"/>
        <v>2022731.111111111</v>
      </c>
      <c r="BT75" s="172">
        <v>1215087.4244444445</v>
      </c>
      <c r="BU75" s="132" t="str">
        <f t="shared" si="72"/>
        <v>0</v>
      </c>
      <c r="BV75" s="132">
        <f t="shared" si="87"/>
        <v>7290524.5466666669</v>
      </c>
      <c r="BW75" s="132">
        <f t="shared" si="73"/>
        <v>0</v>
      </c>
      <c r="BX75" s="137">
        <f t="shared" si="74"/>
        <v>1215087.4244444445</v>
      </c>
      <c r="BY75" s="172">
        <v>2872593.4666666659</v>
      </c>
      <c r="BZ75" s="132" t="str">
        <f t="shared" si="75"/>
        <v>0</v>
      </c>
      <c r="CA75" s="132">
        <f t="shared" si="88"/>
        <v>17235560.799999997</v>
      </c>
      <c r="CB75" s="132">
        <f t="shared" si="76"/>
        <v>0</v>
      </c>
      <c r="CC75" s="137">
        <f t="shared" si="77"/>
        <v>2872593.4666666659</v>
      </c>
      <c r="CD75" s="172">
        <v>1337708.7866666666</v>
      </c>
      <c r="CE75" s="132" t="str">
        <f t="shared" si="78"/>
        <v>0</v>
      </c>
      <c r="CF75" s="132">
        <f t="shared" si="89"/>
        <v>8026252.7199999997</v>
      </c>
      <c r="CG75" s="132">
        <f t="shared" si="79"/>
        <v>0</v>
      </c>
      <c r="CH75" s="137">
        <f t="shared" si="80"/>
        <v>1337708.7866666666</v>
      </c>
      <c r="CI75" s="211">
        <f t="shared" si="81"/>
        <v>2100750.3844444444</v>
      </c>
      <c r="CJ75" s="132" t="str">
        <f t="shared" si="82"/>
        <v>0</v>
      </c>
      <c r="CK75" s="132">
        <f t="shared" si="90"/>
        <v>12604502.306666667</v>
      </c>
      <c r="CL75" s="132">
        <f t="shared" si="83"/>
        <v>0</v>
      </c>
      <c r="CM75" s="137">
        <f t="shared" si="84"/>
        <v>2100750.3844444444</v>
      </c>
      <c r="CN75" s="172"/>
      <c r="CO75" s="132"/>
      <c r="CP75" s="132"/>
      <c r="CQ75" s="132"/>
      <c r="CR75" s="137"/>
      <c r="CS75" s="132"/>
    </row>
    <row r="76" spans="1:97" ht="13" x14ac:dyDescent="0.3">
      <c r="A76" s="5" t="s">
        <v>665</v>
      </c>
      <c r="B76" s="3" t="s">
        <v>395</v>
      </c>
      <c r="C76" s="3" t="s">
        <v>384</v>
      </c>
      <c r="D76" s="2" t="s">
        <v>81</v>
      </c>
      <c r="E76" s="5">
        <f t="shared" si="67"/>
        <v>62507</v>
      </c>
      <c r="F76" s="177">
        <v>270</v>
      </c>
      <c r="G76" s="17">
        <f t="shared" si="68"/>
        <v>632</v>
      </c>
      <c r="H76" s="201">
        <v>9.0187590187590185</v>
      </c>
      <c r="I76" s="189">
        <v>204</v>
      </c>
      <c r="J76"/>
      <c r="K76" s="183">
        <v>1213</v>
      </c>
      <c r="L76" s="183">
        <v>7949</v>
      </c>
      <c r="M76" s="183">
        <v>18908</v>
      </c>
      <c r="N76" s="183">
        <v>14917</v>
      </c>
      <c r="O76" s="183">
        <v>8569</v>
      </c>
      <c r="P76" s="183">
        <v>5429</v>
      </c>
      <c r="Q76" s="183">
        <v>4781</v>
      </c>
      <c r="R76" s="183">
        <v>741</v>
      </c>
      <c r="S76" s="183">
        <v>62507</v>
      </c>
      <c r="T76" s="5"/>
      <c r="U76" s="9">
        <f t="shared" si="46"/>
        <v>1.9405826547426688E-2</v>
      </c>
      <c r="V76" s="9">
        <f t="shared" si="47"/>
        <v>0.12716975698721744</v>
      </c>
      <c r="W76" s="9">
        <f t="shared" si="48"/>
        <v>0.30249412065848624</v>
      </c>
      <c r="X76" s="9">
        <f t="shared" si="49"/>
        <v>0.23864527172956629</v>
      </c>
      <c r="Y76" s="9">
        <f t="shared" si="50"/>
        <v>0.13708864607163998</v>
      </c>
      <c r="Z76" s="9">
        <f t="shared" si="51"/>
        <v>8.685427232149999E-2</v>
      </c>
      <c r="AA76" s="9">
        <f t="shared" si="52"/>
        <v>7.6487433407458366E-2</v>
      </c>
      <c r="AB76" s="9">
        <f t="shared" si="53"/>
        <v>1.185467227670501E-2</v>
      </c>
      <c r="AC76" s="9"/>
      <c r="AD76" s="183">
        <v>23</v>
      </c>
      <c r="AE76" s="183">
        <v>54</v>
      </c>
      <c r="AF76" s="183">
        <v>145</v>
      </c>
      <c r="AG76" s="183">
        <v>113</v>
      </c>
      <c r="AH76" s="183">
        <v>157</v>
      </c>
      <c r="AI76" s="183">
        <v>44</v>
      </c>
      <c r="AJ76" s="183">
        <v>52</v>
      </c>
      <c r="AK76" s="183">
        <v>18</v>
      </c>
      <c r="AL76" s="183">
        <v>606</v>
      </c>
      <c r="AM76" s="5"/>
      <c r="AN76" s="180">
        <v>-6</v>
      </c>
      <c r="AO76" s="180">
        <v>-5</v>
      </c>
      <c r="AP76" s="180">
        <v>-11</v>
      </c>
      <c r="AQ76" s="180">
        <v>-9</v>
      </c>
      <c r="AR76" s="180">
        <v>-3</v>
      </c>
      <c r="AS76" s="180">
        <v>4</v>
      </c>
      <c r="AT76" s="180">
        <v>0</v>
      </c>
      <c r="AU76" s="180">
        <v>4</v>
      </c>
      <c r="AV76" s="180">
        <v>-26</v>
      </c>
      <c r="AW76">
        <f t="shared" si="54"/>
        <v>6</v>
      </c>
      <c r="AX76">
        <f t="shared" si="55"/>
        <v>5</v>
      </c>
      <c r="AY76">
        <f t="shared" si="56"/>
        <v>11</v>
      </c>
      <c r="AZ76">
        <f t="shared" si="57"/>
        <v>9</v>
      </c>
      <c r="BA76">
        <f t="shared" si="58"/>
        <v>3</v>
      </c>
      <c r="BB76">
        <f t="shared" si="59"/>
        <v>-4</v>
      </c>
      <c r="BC76">
        <f t="shared" si="60"/>
        <v>0</v>
      </c>
      <c r="BD76">
        <f t="shared" si="61"/>
        <v>-4</v>
      </c>
      <c r="BE76">
        <f t="shared" si="62"/>
        <v>26</v>
      </c>
      <c r="BH76" s="175">
        <v>324943.89333333331</v>
      </c>
      <c r="BI76" s="106">
        <f t="shared" si="63"/>
        <v>81235.973333333328</v>
      </c>
      <c r="BJ76" s="107">
        <f t="shared" si="64"/>
        <v>1949663.3599999999</v>
      </c>
      <c r="BK76" s="26">
        <f t="shared" si="64"/>
        <v>487415.83999999997</v>
      </c>
      <c r="BL76" s="24">
        <f t="shared" si="65"/>
        <v>0.8</v>
      </c>
      <c r="BM76" s="25">
        <f t="shared" si="66"/>
        <v>0.2</v>
      </c>
      <c r="BN76" s="137">
        <f t="shared" si="69"/>
        <v>324943.89333333331</v>
      </c>
      <c r="BO76" s="173">
        <v>556988.6755555555</v>
      </c>
      <c r="BP76" s="132">
        <f t="shared" si="70"/>
        <v>139247.16888888887</v>
      </c>
      <c r="BQ76" s="132">
        <f t="shared" si="85"/>
        <v>3341932.0533333328</v>
      </c>
      <c r="BR76" s="132">
        <f t="shared" si="86"/>
        <v>835483.01333333319</v>
      </c>
      <c r="BS76" s="137">
        <f t="shared" si="71"/>
        <v>556988.6755555555</v>
      </c>
      <c r="BT76" s="172">
        <v>624903.82400000014</v>
      </c>
      <c r="BU76" s="132">
        <f t="shared" si="72"/>
        <v>156225.95600000003</v>
      </c>
      <c r="BV76" s="132">
        <f t="shared" si="87"/>
        <v>3749422.9440000011</v>
      </c>
      <c r="BW76" s="132">
        <f t="shared" si="73"/>
        <v>937355.73600000027</v>
      </c>
      <c r="BX76" s="137">
        <f t="shared" si="74"/>
        <v>624903.82400000014</v>
      </c>
      <c r="BY76" s="172">
        <v>627628.37333333341</v>
      </c>
      <c r="BZ76" s="132">
        <f t="shared" si="75"/>
        <v>156907.09333333335</v>
      </c>
      <c r="CA76" s="132">
        <f t="shared" si="88"/>
        <v>3765770.2400000002</v>
      </c>
      <c r="CB76" s="132">
        <f t="shared" si="76"/>
        <v>941442.56000000006</v>
      </c>
      <c r="CC76" s="137">
        <f t="shared" si="77"/>
        <v>627628.37333333341</v>
      </c>
      <c r="CD76" s="172">
        <v>476318.70044444449</v>
      </c>
      <c r="CE76" s="132">
        <f t="shared" si="78"/>
        <v>119079.67511111112</v>
      </c>
      <c r="CF76" s="132">
        <f t="shared" si="89"/>
        <v>2857912.2026666668</v>
      </c>
      <c r="CG76" s="132">
        <f t="shared" si="79"/>
        <v>714478.05066666671</v>
      </c>
      <c r="CH76" s="137">
        <f t="shared" si="80"/>
        <v>476318.70044444449</v>
      </c>
      <c r="CI76" s="211">
        <f t="shared" si="81"/>
        <v>880671.74222222238</v>
      </c>
      <c r="CJ76" s="132">
        <f t="shared" si="82"/>
        <v>220167.9355555556</v>
      </c>
      <c r="CK76" s="132">
        <f t="shared" si="90"/>
        <v>5284030.4533333341</v>
      </c>
      <c r="CL76" s="132">
        <f t="shared" si="83"/>
        <v>1321007.6133333335</v>
      </c>
      <c r="CM76" s="137">
        <f t="shared" si="84"/>
        <v>880671.74222222238</v>
      </c>
      <c r="CN76" s="172"/>
      <c r="CO76" s="132"/>
      <c r="CP76" s="132"/>
      <c r="CQ76" s="132"/>
      <c r="CR76" s="137"/>
      <c r="CS76" s="132"/>
    </row>
    <row r="77" spans="1:97" ht="13" x14ac:dyDescent="0.3">
      <c r="A77" s="5" t="s">
        <v>501</v>
      </c>
      <c r="B77" s="3"/>
      <c r="C77" s="3" t="s">
        <v>404</v>
      </c>
      <c r="D77" s="2" t="s">
        <v>82</v>
      </c>
      <c r="E77" s="5">
        <f t="shared" si="67"/>
        <v>49558</v>
      </c>
      <c r="F77" s="177">
        <v>540</v>
      </c>
      <c r="G77" s="17">
        <f t="shared" si="68"/>
        <v>535</v>
      </c>
      <c r="H77" s="201">
        <v>4.672715236945602</v>
      </c>
      <c r="I77" s="189">
        <v>332</v>
      </c>
      <c r="J77"/>
      <c r="K77" s="183">
        <v>22665</v>
      </c>
      <c r="L77" s="183">
        <v>10053</v>
      </c>
      <c r="M77" s="183">
        <v>7041</v>
      </c>
      <c r="N77" s="183">
        <v>5127</v>
      </c>
      <c r="O77" s="183">
        <v>2902</v>
      </c>
      <c r="P77" s="183">
        <v>1184</v>
      </c>
      <c r="Q77" s="183">
        <v>535</v>
      </c>
      <c r="R77" s="183">
        <v>51</v>
      </c>
      <c r="S77" s="183">
        <v>49558</v>
      </c>
      <c r="T77" s="5"/>
      <c r="U77" s="9">
        <f t="shared" si="46"/>
        <v>0.45734291133621213</v>
      </c>
      <c r="V77" s="9">
        <f t="shared" si="47"/>
        <v>0.20285322248678317</v>
      </c>
      <c r="W77" s="9">
        <f t="shared" si="48"/>
        <v>0.14207595141046855</v>
      </c>
      <c r="X77" s="9">
        <f t="shared" si="49"/>
        <v>0.10345453811695388</v>
      </c>
      <c r="Y77" s="9">
        <f t="shared" si="50"/>
        <v>5.8557649622664354E-2</v>
      </c>
      <c r="Z77" s="9">
        <f t="shared" si="51"/>
        <v>2.3891198192017436E-2</v>
      </c>
      <c r="AA77" s="9">
        <f t="shared" si="52"/>
        <v>1.0795431615480851E-2</v>
      </c>
      <c r="AB77" s="9">
        <f t="shared" si="53"/>
        <v>1.0290972194196698E-3</v>
      </c>
      <c r="AC77" s="9"/>
      <c r="AD77" s="183">
        <v>84</v>
      </c>
      <c r="AE77" s="183">
        <v>160</v>
      </c>
      <c r="AF77" s="183">
        <v>97</v>
      </c>
      <c r="AG77" s="183">
        <v>70</v>
      </c>
      <c r="AH77" s="183">
        <v>26</v>
      </c>
      <c r="AI77" s="183">
        <v>47</v>
      </c>
      <c r="AJ77" s="183">
        <v>4</v>
      </c>
      <c r="AK77" s="183">
        <v>0</v>
      </c>
      <c r="AL77" s="183">
        <v>488</v>
      </c>
      <c r="AM77" s="5"/>
      <c r="AN77" s="180">
        <v>-24</v>
      </c>
      <c r="AO77" s="180">
        <v>2</v>
      </c>
      <c r="AP77" s="180">
        <v>-8</v>
      </c>
      <c r="AQ77" s="180">
        <v>-5</v>
      </c>
      <c r="AR77" s="180">
        <v>-5</v>
      </c>
      <c r="AS77" s="180">
        <v>-5</v>
      </c>
      <c r="AT77" s="180">
        <v>-2</v>
      </c>
      <c r="AU77" s="180">
        <v>0</v>
      </c>
      <c r="AV77" s="180">
        <v>-47</v>
      </c>
      <c r="AW77">
        <f t="shared" si="54"/>
        <v>24</v>
      </c>
      <c r="AX77">
        <f t="shared" si="55"/>
        <v>-2</v>
      </c>
      <c r="AY77">
        <f t="shared" si="56"/>
        <v>8</v>
      </c>
      <c r="AZ77">
        <f t="shared" si="57"/>
        <v>5</v>
      </c>
      <c r="BA77">
        <f t="shared" si="58"/>
        <v>5</v>
      </c>
      <c r="BB77">
        <f t="shared" si="59"/>
        <v>5</v>
      </c>
      <c r="BC77">
        <f t="shared" si="60"/>
        <v>2</v>
      </c>
      <c r="BD77">
        <f t="shared" si="61"/>
        <v>0</v>
      </c>
      <c r="BE77">
        <f t="shared" si="62"/>
        <v>47</v>
      </c>
      <c r="BH77" s="175">
        <v>274411.28000000003</v>
      </c>
      <c r="BI77" s="106" t="str">
        <f t="shared" si="63"/>
        <v>0</v>
      </c>
      <c r="BJ77" s="107">
        <f t="shared" si="64"/>
        <v>1646467.6800000002</v>
      </c>
      <c r="BK77" s="26">
        <f t="shared" si="64"/>
        <v>0</v>
      </c>
      <c r="BL77" s="24" t="str">
        <f t="shared" si="65"/>
        <v>100%</v>
      </c>
      <c r="BM77" s="25" t="str">
        <f t="shared" si="66"/>
        <v>0%</v>
      </c>
      <c r="BN77" s="137">
        <f t="shared" si="69"/>
        <v>274411.28000000003</v>
      </c>
      <c r="BO77" s="173">
        <v>306080.39222222223</v>
      </c>
      <c r="BP77" s="132" t="str">
        <f t="shared" si="70"/>
        <v>0</v>
      </c>
      <c r="BQ77" s="132">
        <f t="shared" si="85"/>
        <v>1836482.3533333335</v>
      </c>
      <c r="BR77" s="132">
        <f t="shared" si="86"/>
        <v>0</v>
      </c>
      <c r="BS77" s="137">
        <f t="shared" si="71"/>
        <v>306080.39222222223</v>
      </c>
      <c r="BT77" s="172">
        <v>289089.61444444448</v>
      </c>
      <c r="BU77" s="132" t="str">
        <f t="shared" si="72"/>
        <v>0</v>
      </c>
      <c r="BV77" s="132">
        <f t="shared" si="87"/>
        <v>1734537.686666667</v>
      </c>
      <c r="BW77" s="132">
        <f t="shared" si="73"/>
        <v>0</v>
      </c>
      <c r="BX77" s="137">
        <f t="shared" si="74"/>
        <v>289089.61444444448</v>
      </c>
      <c r="BY77" s="172">
        <v>401672.2666666666</v>
      </c>
      <c r="BZ77" s="132" t="str">
        <f t="shared" si="75"/>
        <v>0</v>
      </c>
      <c r="CA77" s="132">
        <f t="shared" si="88"/>
        <v>2410033.5999999996</v>
      </c>
      <c r="CB77" s="132">
        <f t="shared" si="76"/>
        <v>0</v>
      </c>
      <c r="CC77" s="137">
        <f t="shared" si="77"/>
        <v>401672.2666666666</v>
      </c>
      <c r="CD77" s="172">
        <v>541704.60444444441</v>
      </c>
      <c r="CE77" s="132" t="str">
        <f t="shared" si="78"/>
        <v>0</v>
      </c>
      <c r="CF77" s="132">
        <f t="shared" si="89"/>
        <v>3250227.6266666665</v>
      </c>
      <c r="CG77" s="132">
        <f t="shared" si="79"/>
        <v>0</v>
      </c>
      <c r="CH77" s="137">
        <f t="shared" si="80"/>
        <v>541704.60444444441</v>
      </c>
      <c r="CI77" s="211">
        <f t="shared" si="81"/>
        <v>837549.56444444426</v>
      </c>
      <c r="CJ77" s="132" t="str">
        <f t="shared" si="82"/>
        <v>0</v>
      </c>
      <c r="CK77" s="132">
        <f t="shared" si="90"/>
        <v>5025297.3866666658</v>
      </c>
      <c r="CL77" s="132">
        <f t="shared" si="83"/>
        <v>0</v>
      </c>
      <c r="CM77" s="137">
        <f t="shared" si="84"/>
        <v>837549.56444444426</v>
      </c>
      <c r="CN77" s="172"/>
      <c r="CO77" s="132"/>
      <c r="CP77" s="132"/>
      <c r="CQ77" s="132"/>
      <c r="CR77" s="137"/>
      <c r="CS77" s="132"/>
    </row>
    <row r="78" spans="1:97" ht="13" x14ac:dyDescent="0.3">
      <c r="A78" s="5" t="s">
        <v>751</v>
      </c>
      <c r="B78" s="3" t="s">
        <v>381</v>
      </c>
      <c r="C78" s="3" t="s">
        <v>375</v>
      </c>
      <c r="D78" s="2" t="s">
        <v>83</v>
      </c>
      <c r="E78" s="5">
        <f t="shared" si="67"/>
        <v>42685</v>
      </c>
      <c r="F78" s="177">
        <v>176</v>
      </c>
      <c r="G78" s="17">
        <f t="shared" si="68"/>
        <v>631</v>
      </c>
      <c r="H78" s="201">
        <v>7.0584083289218285</v>
      </c>
      <c r="I78" s="189">
        <v>191</v>
      </c>
      <c r="J78"/>
      <c r="K78" s="183">
        <v>1631</v>
      </c>
      <c r="L78" s="183">
        <v>6735</v>
      </c>
      <c r="M78" s="183">
        <v>14418</v>
      </c>
      <c r="N78" s="183">
        <v>10765</v>
      </c>
      <c r="O78" s="183">
        <v>5570</v>
      </c>
      <c r="P78" s="183">
        <v>2506</v>
      </c>
      <c r="Q78" s="183">
        <v>1003</v>
      </c>
      <c r="R78" s="183">
        <v>57</v>
      </c>
      <c r="S78" s="183">
        <v>42685</v>
      </c>
      <c r="T78" s="5"/>
      <c r="U78" s="9">
        <f t="shared" si="46"/>
        <v>3.8210144078716174E-2</v>
      </c>
      <c r="V78" s="9">
        <f t="shared" si="47"/>
        <v>0.1577837647885674</v>
      </c>
      <c r="W78" s="9">
        <f t="shared" si="48"/>
        <v>0.33777673655851004</v>
      </c>
      <c r="X78" s="9">
        <f t="shared" si="49"/>
        <v>0.25219632189293661</v>
      </c>
      <c r="Y78" s="9">
        <f t="shared" si="50"/>
        <v>0.13049080473234156</v>
      </c>
      <c r="Z78" s="9">
        <f t="shared" si="51"/>
        <v>5.870914841279138E-2</v>
      </c>
      <c r="AA78" s="9">
        <f t="shared" si="52"/>
        <v>2.3497715825231347E-2</v>
      </c>
      <c r="AB78" s="9">
        <f t="shared" si="53"/>
        <v>1.3353637109054703E-3</v>
      </c>
      <c r="AC78" s="9"/>
      <c r="AD78" s="183">
        <v>27</v>
      </c>
      <c r="AE78" s="183">
        <v>12</v>
      </c>
      <c r="AF78" s="183">
        <v>47</v>
      </c>
      <c r="AG78" s="183">
        <v>204</v>
      </c>
      <c r="AH78" s="183">
        <v>271</v>
      </c>
      <c r="AI78" s="183">
        <v>31</v>
      </c>
      <c r="AJ78" s="183">
        <v>47</v>
      </c>
      <c r="AK78" s="183">
        <v>-1</v>
      </c>
      <c r="AL78" s="183">
        <v>638</v>
      </c>
      <c r="AM78" s="5"/>
      <c r="AN78" s="180">
        <v>1</v>
      </c>
      <c r="AO78" s="180">
        <v>0</v>
      </c>
      <c r="AP78" s="180">
        <v>-8</v>
      </c>
      <c r="AQ78" s="180">
        <v>7</v>
      </c>
      <c r="AR78" s="180">
        <v>8</v>
      </c>
      <c r="AS78" s="180">
        <v>-2</v>
      </c>
      <c r="AT78" s="180">
        <v>1</v>
      </c>
      <c r="AU78" s="180">
        <v>0</v>
      </c>
      <c r="AV78" s="180">
        <v>7</v>
      </c>
      <c r="AW78">
        <f t="shared" si="54"/>
        <v>-1</v>
      </c>
      <c r="AX78">
        <f t="shared" si="55"/>
        <v>0</v>
      </c>
      <c r="AY78">
        <f t="shared" si="56"/>
        <v>8</v>
      </c>
      <c r="AZ78">
        <f t="shared" si="57"/>
        <v>-7</v>
      </c>
      <c r="BA78">
        <f t="shared" si="58"/>
        <v>-8</v>
      </c>
      <c r="BB78">
        <f t="shared" si="59"/>
        <v>2</v>
      </c>
      <c r="BC78">
        <f t="shared" si="60"/>
        <v>-1</v>
      </c>
      <c r="BD78">
        <f t="shared" si="61"/>
        <v>0</v>
      </c>
      <c r="BE78">
        <f t="shared" si="62"/>
        <v>-7</v>
      </c>
      <c r="BH78" s="175">
        <v>239102.41600000003</v>
      </c>
      <c r="BI78" s="106">
        <f t="shared" si="63"/>
        <v>59775.604000000007</v>
      </c>
      <c r="BJ78" s="107">
        <f t="shared" si="64"/>
        <v>1434614.4960000003</v>
      </c>
      <c r="BK78" s="26">
        <f t="shared" si="64"/>
        <v>358653.62400000007</v>
      </c>
      <c r="BL78" s="24">
        <f t="shared" si="65"/>
        <v>0.8</v>
      </c>
      <c r="BM78" s="25">
        <f t="shared" si="66"/>
        <v>0.2</v>
      </c>
      <c r="BN78" s="137">
        <f t="shared" si="69"/>
        <v>239102.41600000003</v>
      </c>
      <c r="BO78" s="173">
        <v>534198.4035555555</v>
      </c>
      <c r="BP78" s="132">
        <f t="shared" si="70"/>
        <v>133549.60088888888</v>
      </c>
      <c r="BQ78" s="132">
        <f t="shared" si="85"/>
        <v>3205190.421333333</v>
      </c>
      <c r="BR78" s="132">
        <f t="shared" si="86"/>
        <v>801297.60533333325</v>
      </c>
      <c r="BS78" s="137">
        <f t="shared" si="71"/>
        <v>534198.4035555555</v>
      </c>
      <c r="BT78" s="172">
        <v>552440.52888888901</v>
      </c>
      <c r="BU78" s="132">
        <f t="shared" si="72"/>
        <v>138110.13222222225</v>
      </c>
      <c r="BV78" s="132">
        <f t="shared" si="87"/>
        <v>3314643.1733333338</v>
      </c>
      <c r="BW78" s="132">
        <f t="shared" si="73"/>
        <v>828660.79333333345</v>
      </c>
      <c r="BX78" s="137">
        <f t="shared" si="74"/>
        <v>552440.52888888901</v>
      </c>
      <c r="BY78" s="172">
        <v>613279.57333333325</v>
      </c>
      <c r="BZ78" s="132">
        <f t="shared" si="75"/>
        <v>153319.89333333331</v>
      </c>
      <c r="CA78" s="132">
        <f t="shared" si="88"/>
        <v>3679677.4399999995</v>
      </c>
      <c r="CB78" s="132">
        <f t="shared" si="76"/>
        <v>919919.35999999987</v>
      </c>
      <c r="CC78" s="137">
        <f t="shared" si="77"/>
        <v>613279.57333333325</v>
      </c>
      <c r="CD78" s="172">
        <v>717306.33066666673</v>
      </c>
      <c r="CE78" s="132">
        <f t="shared" si="78"/>
        <v>179326.58266666668</v>
      </c>
      <c r="CF78" s="132">
        <f t="shared" si="89"/>
        <v>4303837.9840000002</v>
      </c>
      <c r="CG78" s="132">
        <f t="shared" si="79"/>
        <v>1075959.496</v>
      </c>
      <c r="CH78" s="137">
        <f t="shared" si="80"/>
        <v>717306.33066666673</v>
      </c>
      <c r="CI78" s="211">
        <f t="shared" si="81"/>
        <v>903670.24533333338</v>
      </c>
      <c r="CJ78" s="132">
        <f t="shared" si="82"/>
        <v>225917.56133333335</v>
      </c>
      <c r="CK78" s="132">
        <f t="shared" si="90"/>
        <v>5422021.4720000001</v>
      </c>
      <c r="CL78" s="132">
        <f t="shared" si="83"/>
        <v>1355505.368</v>
      </c>
      <c r="CM78" s="137">
        <f t="shared" si="84"/>
        <v>903670.24533333338</v>
      </c>
      <c r="CN78" s="172"/>
      <c r="CO78" s="132"/>
      <c r="CP78" s="132"/>
      <c r="CQ78" s="132"/>
      <c r="CR78" s="137"/>
      <c r="CS78" s="132"/>
    </row>
    <row r="79" spans="1:97" ht="13" x14ac:dyDescent="0.3">
      <c r="A79" s="5" t="s">
        <v>598</v>
      </c>
      <c r="B79" s="3" t="s">
        <v>402</v>
      </c>
      <c r="C79" s="3" t="s">
        <v>379</v>
      </c>
      <c r="D79" s="2" t="s">
        <v>84</v>
      </c>
      <c r="E79" s="5">
        <f t="shared" si="67"/>
        <v>33817</v>
      </c>
      <c r="F79" s="177">
        <v>109</v>
      </c>
      <c r="G79" s="17">
        <f t="shared" si="68"/>
        <v>408</v>
      </c>
      <c r="H79" s="201">
        <v>7.342134539938022</v>
      </c>
      <c r="I79" s="189">
        <v>41</v>
      </c>
      <c r="J79"/>
      <c r="K79" s="183">
        <v>3698</v>
      </c>
      <c r="L79" s="183">
        <v>8316</v>
      </c>
      <c r="M79" s="183">
        <v>7531</v>
      </c>
      <c r="N79" s="183">
        <v>5157</v>
      </c>
      <c r="O79" s="183">
        <v>4189</v>
      </c>
      <c r="P79" s="183">
        <v>2620</v>
      </c>
      <c r="Q79" s="183">
        <v>2163</v>
      </c>
      <c r="R79" s="183">
        <v>143</v>
      </c>
      <c r="S79" s="183">
        <v>33817</v>
      </c>
      <c r="T79" s="5"/>
      <c r="U79" s="9">
        <f t="shared" si="46"/>
        <v>0.10935328385131739</v>
      </c>
      <c r="V79" s="9">
        <f t="shared" si="47"/>
        <v>0.24591181949906851</v>
      </c>
      <c r="W79" s="9">
        <f t="shared" si="48"/>
        <v>0.22269864269450276</v>
      </c>
      <c r="X79" s="9">
        <f t="shared" si="49"/>
        <v>0.15249726468935743</v>
      </c>
      <c r="Y79" s="9">
        <f t="shared" si="50"/>
        <v>0.12387260845137062</v>
      </c>
      <c r="Z79" s="9">
        <f t="shared" si="51"/>
        <v>7.74758257681048E-2</v>
      </c>
      <c r="AA79" s="9">
        <f t="shared" si="52"/>
        <v>6.3961912647484992E-2</v>
      </c>
      <c r="AB79" s="9">
        <f t="shared" si="53"/>
        <v>4.2286423987935064E-3</v>
      </c>
      <c r="AC79" s="9"/>
      <c r="AD79" s="183">
        <v>25</v>
      </c>
      <c r="AE79" s="183">
        <v>28</v>
      </c>
      <c r="AF79" s="183">
        <v>138</v>
      </c>
      <c r="AG79" s="183">
        <v>41</v>
      </c>
      <c r="AH79" s="183">
        <v>84</v>
      </c>
      <c r="AI79" s="183">
        <v>46</v>
      </c>
      <c r="AJ79" s="183">
        <v>2</v>
      </c>
      <c r="AK79" s="183">
        <v>0</v>
      </c>
      <c r="AL79" s="183">
        <v>364</v>
      </c>
      <c r="AM79" s="5"/>
      <c r="AN79" s="180">
        <v>-13</v>
      </c>
      <c r="AO79" s="180">
        <v>-10</v>
      </c>
      <c r="AP79" s="180">
        <v>-10</v>
      </c>
      <c r="AQ79" s="180">
        <v>0</v>
      </c>
      <c r="AR79" s="180">
        <v>-7</v>
      </c>
      <c r="AS79" s="180">
        <v>-1</v>
      </c>
      <c r="AT79" s="180">
        <v>-2</v>
      </c>
      <c r="AU79" s="180">
        <v>-1</v>
      </c>
      <c r="AV79" s="180">
        <v>-44</v>
      </c>
      <c r="AW79">
        <f t="shared" si="54"/>
        <v>13</v>
      </c>
      <c r="AX79">
        <f t="shared" si="55"/>
        <v>10</v>
      </c>
      <c r="AY79">
        <f t="shared" si="56"/>
        <v>10</v>
      </c>
      <c r="AZ79">
        <f t="shared" si="57"/>
        <v>0</v>
      </c>
      <c r="BA79">
        <f t="shared" si="58"/>
        <v>7</v>
      </c>
      <c r="BB79">
        <f t="shared" si="59"/>
        <v>1</v>
      </c>
      <c r="BC79">
        <f t="shared" si="60"/>
        <v>2</v>
      </c>
      <c r="BD79">
        <f t="shared" si="61"/>
        <v>1</v>
      </c>
      <c r="BE79">
        <f t="shared" si="62"/>
        <v>44</v>
      </c>
      <c r="BH79" s="175">
        <v>169763.99466666669</v>
      </c>
      <c r="BI79" s="106">
        <f t="shared" si="63"/>
        <v>42440.998666666674</v>
      </c>
      <c r="BJ79" s="107">
        <f t="shared" si="64"/>
        <v>1018583.9680000001</v>
      </c>
      <c r="BK79" s="26">
        <f t="shared" si="64"/>
        <v>254645.99200000003</v>
      </c>
      <c r="BL79" s="24">
        <f t="shared" si="65"/>
        <v>0.8</v>
      </c>
      <c r="BM79" s="25">
        <f t="shared" si="66"/>
        <v>0.2</v>
      </c>
      <c r="BN79" s="137">
        <f t="shared" si="69"/>
        <v>169763.99466666669</v>
      </c>
      <c r="BO79" s="173">
        <v>219424.11555555556</v>
      </c>
      <c r="BP79" s="132">
        <f t="shared" si="70"/>
        <v>54856.02888888889</v>
      </c>
      <c r="BQ79" s="132">
        <f t="shared" si="85"/>
        <v>1316544.6933333334</v>
      </c>
      <c r="BR79" s="132">
        <f t="shared" si="86"/>
        <v>329136.17333333334</v>
      </c>
      <c r="BS79" s="137">
        <f t="shared" si="71"/>
        <v>219424.11555555556</v>
      </c>
      <c r="BT79" s="172">
        <v>218257.77155555558</v>
      </c>
      <c r="BU79" s="132">
        <f t="shared" si="72"/>
        <v>54564.442888888894</v>
      </c>
      <c r="BV79" s="132">
        <f t="shared" si="87"/>
        <v>1309546.6293333336</v>
      </c>
      <c r="BW79" s="132">
        <f t="shared" si="73"/>
        <v>327386.65733333339</v>
      </c>
      <c r="BX79" s="137">
        <f t="shared" si="74"/>
        <v>218257.77155555558</v>
      </c>
      <c r="BY79" s="172">
        <v>125713.28000000001</v>
      </c>
      <c r="BZ79" s="132">
        <f t="shared" si="75"/>
        <v>31428.320000000003</v>
      </c>
      <c r="CA79" s="132">
        <f t="shared" si="88"/>
        <v>754279.68</v>
      </c>
      <c r="CB79" s="132">
        <f t="shared" si="76"/>
        <v>188569.92</v>
      </c>
      <c r="CC79" s="137">
        <f t="shared" si="77"/>
        <v>125713.28000000001</v>
      </c>
      <c r="CD79" s="172">
        <v>491938.9297777777</v>
      </c>
      <c r="CE79" s="132">
        <f t="shared" si="78"/>
        <v>122984.73244444442</v>
      </c>
      <c r="CF79" s="132">
        <f t="shared" si="89"/>
        <v>2951633.5786666661</v>
      </c>
      <c r="CG79" s="132">
        <f t="shared" si="79"/>
        <v>737908.39466666651</v>
      </c>
      <c r="CH79" s="137">
        <f t="shared" si="80"/>
        <v>491938.9297777777</v>
      </c>
      <c r="CI79" s="211">
        <f t="shared" si="81"/>
        <v>504292.3075555556</v>
      </c>
      <c r="CJ79" s="132">
        <f t="shared" si="82"/>
        <v>126073.0768888889</v>
      </c>
      <c r="CK79" s="132">
        <f t="shared" si="90"/>
        <v>3025753.8453333336</v>
      </c>
      <c r="CL79" s="132">
        <f t="shared" si="83"/>
        <v>756438.4613333334</v>
      </c>
      <c r="CM79" s="137">
        <f t="shared" si="84"/>
        <v>504292.3075555556</v>
      </c>
      <c r="CN79" s="172"/>
      <c r="CO79" s="132"/>
      <c r="CP79" s="132"/>
      <c r="CQ79" s="132"/>
      <c r="CR79" s="137"/>
      <c r="CS79" s="132"/>
    </row>
    <row r="80" spans="1:97" ht="13" x14ac:dyDescent="0.3">
      <c r="A80" s="5" t="s">
        <v>571</v>
      </c>
      <c r="B80" s="3"/>
      <c r="C80" s="3" t="s">
        <v>379</v>
      </c>
      <c r="D80" s="2" t="s">
        <v>85</v>
      </c>
      <c r="E80" s="5">
        <f t="shared" si="67"/>
        <v>108328</v>
      </c>
      <c r="F80" s="177">
        <v>1008</v>
      </c>
      <c r="G80" s="17">
        <f t="shared" si="68"/>
        <v>656</v>
      </c>
      <c r="H80" s="201">
        <v>3.7633941500144803</v>
      </c>
      <c r="I80" s="189">
        <v>333</v>
      </c>
      <c r="J80"/>
      <c r="K80" s="183">
        <v>55978</v>
      </c>
      <c r="L80" s="183">
        <v>20741</v>
      </c>
      <c r="M80" s="183">
        <v>16195</v>
      </c>
      <c r="N80" s="183">
        <v>8255</v>
      </c>
      <c r="O80" s="183">
        <v>4258</v>
      </c>
      <c r="P80" s="183">
        <v>2224</v>
      </c>
      <c r="Q80" s="183">
        <v>631</v>
      </c>
      <c r="R80" s="183">
        <v>46</v>
      </c>
      <c r="S80" s="183">
        <v>108328</v>
      </c>
      <c r="T80" s="5"/>
      <c r="U80" s="9">
        <f t="shared" si="46"/>
        <v>0.51674543977549658</v>
      </c>
      <c r="V80" s="9">
        <f t="shared" si="47"/>
        <v>0.19146481057528986</v>
      </c>
      <c r="W80" s="9">
        <f t="shared" si="48"/>
        <v>0.14949966767594713</v>
      </c>
      <c r="X80" s="9">
        <f t="shared" si="49"/>
        <v>7.6203751569308031E-2</v>
      </c>
      <c r="Y80" s="9">
        <f t="shared" si="50"/>
        <v>3.9306550476331144E-2</v>
      </c>
      <c r="Z80" s="9">
        <f t="shared" si="51"/>
        <v>2.0530241488811756E-2</v>
      </c>
      <c r="AA80" s="9">
        <f t="shared" si="52"/>
        <v>5.824902149028875E-3</v>
      </c>
      <c r="AB80" s="9">
        <f t="shared" si="53"/>
        <v>4.2463628978657412E-4</v>
      </c>
      <c r="AC80" s="9"/>
      <c r="AD80" s="183">
        <v>246</v>
      </c>
      <c r="AE80" s="183">
        <v>191</v>
      </c>
      <c r="AF80" s="183">
        <v>86</v>
      </c>
      <c r="AG80" s="183">
        <v>35</v>
      </c>
      <c r="AH80" s="183">
        <v>11</v>
      </c>
      <c r="AI80" s="183">
        <v>19</v>
      </c>
      <c r="AJ80" s="183">
        <v>7</v>
      </c>
      <c r="AK80" s="183">
        <v>0</v>
      </c>
      <c r="AL80" s="183">
        <v>595</v>
      </c>
      <c r="AM80" s="5"/>
      <c r="AN80" s="180">
        <v>-52</v>
      </c>
      <c r="AO80" s="180">
        <v>1</v>
      </c>
      <c r="AP80" s="180">
        <v>-9</v>
      </c>
      <c r="AQ80" s="180">
        <v>-6</v>
      </c>
      <c r="AR80" s="180">
        <v>-5</v>
      </c>
      <c r="AS80" s="180">
        <v>6</v>
      </c>
      <c r="AT80" s="180">
        <v>4</v>
      </c>
      <c r="AU80" s="180">
        <v>0</v>
      </c>
      <c r="AV80" s="180">
        <v>-61</v>
      </c>
      <c r="AW80">
        <f t="shared" si="54"/>
        <v>52</v>
      </c>
      <c r="AX80">
        <f t="shared" si="55"/>
        <v>-1</v>
      </c>
      <c r="AY80">
        <f t="shared" si="56"/>
        <v>9</v>
      </c>
      <c r="AZ80">
        <f t="shared" si="57"/>
        <v>6</v>
      </c>
      <c r="BA80">
        <f t="shared" si="58"/>
        <v>5</v>
      </c>
      <c r="BB80">
        <f t="shared" si="59"/>
        <v>-6</v>
      </c>
      <c r="BC80">
        <f t="shared" si="60"/>
        <v>-4</v>
      </c>
      <c r="BD80">
        <f t="shared" si="61"/>
        <v>0</v>
      </c>
      <c r="BE80">
        <f t="shared" si="62"/>
        <v>61</v>
      </c>
      <c r="BH80" s="175">
        <v>1004575.56</v>
      </c>
      <c r="BI80" s="106" t="str">
        <f t="shared" si="63"/>
        <v>0</v>
      </c>
      <c r="BJ80" s="107">
        <f t="shared" si="64"/>
        <v>6027453.3600000003</v>
      </c>
      <c r="BK80" s="26">
        <f t="shared" si="64"/>
        <v>0</v>
      </c>
      <c r="BL80" s="24" t="str">
        <f t="shared" si="65"/>
        <v>100%</v>
      </c>
      <c r="BM80" s="25" t="str">
        <f t="shared" si="66"/>
        <v>0%</v>
      </c>
      <c r="BN80" s="137">
        <f t="shared" si="69"/>
        <v>1004575.56</v>
      </c>
      <c r="BO80" s="173">
        <v>934470.95333333325</v>
      </c>
      <c r="BP80" s="132" t="str">
        <f t="shared" si="70"/>
        <v>0</v>
      </c>
      <c r="BQ80" s="132">
        <f t="shared" si="85"/>
        <v>5606825.7199999997</v>
      </c>
      <c r="BR80" s="132">
        <f t="shared" si="86"/>
        <v>0</v>
      </c>
      <c r="BS80" s="137">
        <f t="shared" si="71"/>
        <v>934470.95333333325</v>
      </c>
      <c r="BT80" s="172">
        <v>605300.98666666669</v>
      </c>
      <c r="BU80" s="132" t="str">
        <f t="shared" si="72"/>
        <v>0</v>
      </c>
      <c r="BV80" s="132">
        <f t="shared" si="87"/>
        <v>3631805.92</v>
      </c>
      <c r="BW80" s="132">
        <f t="shared" si="73"/>
        <v>0</v>
      </c>
      <c r="BX80" s="137">
        <f t="shared" si="74"/>
        <v>605300.98666666669</v>
      </c>
      <c r="BY80" s="172">
        <v>765813.46666666656</v>
      </c>
      <c r="BZ80" s="132" t="str">
        <f t="shared" si="75"/>
        <v>0</v>
      </c>
      <c r="CA80" s="132">
        <f t="shared" si="88"/>
        <v>4594880.7999999989</v>
      </c>
      <c r="CB80" s="132">
        <f t="shared" si="76"/>
        <v>0</v>
      </c>
      <c r="CC80" s="137">
        <f t="shared" si="77"/>
        <v>765813.46666666656</v>
      </c>
      <c r="CD80" s="172">
        <v>462919.42888888891</v>
      </c>
      <c r="CE80" s="132" t="str">
        <f t="shared" si="78"/>
        <v>0</v>
      </c>
      <c r="CF80" s="132">
        <f t="shared" si="89"/>
        <v>2777516.5733333332</v>
      </c>
      <c r="CG80" s="132">
        <f t="shared" si="79"/>
        <v>0</v>
      </c>
      <c r="CH80" s="137">
        <f t="shared" si="80"/>
        <v>462919.42888888891</v>
      </c>
      <c r="CI80" s="211">
        <f t="shared" si="81"/>
        <v>880923.38444444456</v>
      </c>
      <c r="CJ80" s="132" t="str">
        <f t="shared" si="82"/>
        <v>0</v>
      </c>
      <c r="CK80" s="132">
        <f t="shared" si="90"/>
        <v>5285540.3066666676</v>
      </c>
      <c r="CL80" s="132">
        <f t="shared" si="83"/>
        <v>0</v>
      </c>
      <c r="CM80" s="137">
        <f t="shared" si="84"/>
        <v>880923.38444444456</v>
      </c>
      <c r="CN80" s="172"/>
      <c r="CO80" s="132"/>
      <c r="CP80" s="132"/>
      <c r="CQ80" s="132"/>
      <c r="CR80" s="137"/>
      <c r="CS80" s="132"/>
    </row>
    <row r="81" spans="1:97" ht="13" x14ac:dyDescent="0.3">
      <c r="A81" s="5" t="s">
        <v>578</v>
      </c>
      <c r="B81" s="3" t="s">
        <v>378</v>
      </c>
      <c r="C81" s="3" t="s">
        <v>379</v>
      </c>
      <c r="D81" s="2" t="s">
        <v>86</v>
      </c>
      <c r="E81" s="5">
        <f t="shared" si="67"/>
        <v>33467</v>
      </c>
      <c r="F81" s="177">
        <v>638</v>
      </c>
      <c r="G81" s="17">
        <f t="shared" si="68"/>
        <v>121</v>
      </c>
      <c r="H81" s="201">
        <v>8.4959459983706402</v>
      </c>
      <c r="I81" s="189">
        <v>39</v>
      </c>
      <c r="J81"/>
      <c r="K81" s="183">
        <v>3493</v>
      </c>
      <c r="L81" s="183">
        <v>7208</v>
      </c>
      <c r="M81" s="183">
        <v>7339</v>
      </c>
      <c r="N81" s="183">
        <v>5530</v>
      </c>
      <c r="O81" s="183">
        <v>4771</v>
      </c>
      <c r="P81" s="183">
        <v>2933</v>
      </c>
      <c r="Q81" s="183">
        <v>2062</v>
      </c>
      <c r="R81" s="183">
        <v>131</v>
      </c>
      <c r="S81" s="183">
        <v>33467</v>
      </c>
      <c r="T81" s="5"/>
      <c r="U81" s="9">
        <f t="shared" si="46"/>
        <v>0.10437147040368124</v>
      </c>
      <c r="V81" s="9">
        <f t="shared" si="47"/>
        <v>0.21537634087309887</v>
      </c>
      <c r="W81" s="9">
        <f t="shared" si="48"/>
        <v>0.21929064451549288</v>
      </c>
      <c r="X81" s="9">
        <f t="shared" si="49"/>
        <v>0.16523739803388413</v>
      </c>
      <c r="Y81" s="9">
        <f t="shared" si="50"/>
        <v>0.14255834105237997</v>
      </c>
      <c r="Z81" s="9">
        <f t="shared" si="51"/>
        <v>8.7638569336958794E-2</v>
      </c>
      <c r="AA81" s="9">
        <f t="shared" si="52"/>
        <v>6.1612932142110138E-2</v>
      </c>
      <c r="AB81" s="9">
        <f t="shared" si="53"/>
        <v>3.914303642394E-3</v>
      </c>
      <c r="AC81" s="9"/>
      <c r="AD81" s="183">
        <v>12</v>
      </c>
      <c r="AE81" s="183">
        <v>70</v>
      </c>
      <c r="AF81" s="183">
        <v>33</v>
      </c>
      <c r="AG81" s="183">
        <v>36</v>
      </c>
      <c r="AH81" s="183">
        <v>4</v>
      </c>
      <c r="AI81" s="183">
        <v>20</v>
      </c>
      <c r="AJ81" s="183">
        <v>-11</v>
      </c>
      <c r="AK81" s="183">
        <v>2</v>
      </c>
      <c r="AL81" s="183">
        <v>166</v>
      </c>
      <c r="AM81" s="5"/>
      <c r="AN81" s="180">
        <v>2</v>
      </c>
      <c r="AO81" s="180">
        <v>5</v>
      </c>
      <c r="AP81" s="180">
        <v>16</v>
      </c>
      <c r="AQ81" s="180">
        <v>19</v>
      </c>
      <c r="AR81" s="180">
        <v>4</v>
      </c>
      <c r="AS81" s="180">
        <v>2</v>
      </c>
      <c r="AT81" s="180">
        <v>-4</v>
      </c>
      <c r="AU81" s="180">
        <v>1</v>
      </c>
      <c r="AV81" s="180">
        <v>45</v>
      </c>
      <c r="AW81">
        <f t="shared" si="54"/>
        <v>-2</v>
      </c>
      <c r="AX81">
        <f t="shared" si="55"/>
        <v>-5</v>
      </c>
      <c r="AY81">
        <f t="shared" si="56"/>
        <v>-16</v>
      </c>
      <c r="AZ81">
        <f t="shared" si="57"/>
        <v>-19</v>
      </c>
      <c r="BA81">
        <f t="shared" si="58"/>
        <v>-4</v>
      </c>
      <c r="BB81">
        <f t="shared" si="59"/>
        <v>-2</v>
      </c>
      <c r="BC81">
        <f t="shared" si="60"/>
        <v>4</v>
      </c>
      <c r="BD81">
        <f t="shared" si="61"/>
        <v>-1</v>
      </c>
      <c r="BE81">
        <f t="shared" si="62"/>
        <v>-45</v>
      </c>
      <c r="BH81" s="175">
        <v>169252.272</v>
      </c>
      <c r="BI81" s="106">
        <f t="shared" si="63"/>
        <v>42313.067999999999</v>
      </c>
      <c r="BJ81" s="107">
        <f t="shared" si="64"/>
        <v>1015513.632</v>
      </c>
      <c r="BK81" s="26">
        <f t="shared" si="64"/>
        <v>253878.408</v>
      </c>
      <c r="BL81" s="24">
        <f t="shared" si="65"/>
        <v>0.8</v>
      </c>
      <c r="BM81" s="25">
        <f t="shared" si="66"/>
        <v>0.2</v>
      </c>
      <c r="BN81" s="137">
        <f t="shared" si="69"/>
        <v>169252.272</v>
      </c>
      <c r="BO81" s="173">
        <v>146852.50399999999</v>
      </c>
      <c r="BP81" s="132">
        <f t="shared" si="70"/>
        <v>36713.125999999997</v>
      </c>
      <c r="BQ81" s="132">
        <f t="shared" si="85"/>
        <v>881115.02399999998</v>
      </c>
      <c r="BR81" s="132">
        <f t="shared" si="86"/>
        <v>220278.75599999999</v>
      </c>
      <c r="BS81" s="137">
        <f t="shared" si="71"/>
        <v>146852.50399999999</v>
      </c>
      <c r="BT81" s="172">
        <v>219434.72</v>
      </c>
      <c r="BU81" s="132">
        <f t="shared" si="72"/>
        <v>54858.68</v>
      </c>
      <c r="BV81" s="132">
        <f t="shared" si="87"/>
        <v>1316608.32</v>
      </c>
      <c r="BW81" s="132">
        <f t="shared" si="73"/>
        <v>329152.08</v>
      </c>
      <c r="BX81" s="137">
        <f t="shared" si="74"/>
        <v>219434.72</v>
      </c>
      <c r="BY81" s="172">
        <v>160235.19999999998</v>
      </c>
      <c r="BZ81" s="132">
        <f t="shared" si="75"/>
        <v>40058.799999999996</v>
      </c>
      <c r="CA81" s="132">
        <f t="shared" si="88"/>
        <v>961411.2</v>
      </c>
      <c r="CB81" s="132">
        <f t="shared" si="76"/>
        <v>240352.8</v>
      </c>
      <c r="CC81" s="137">
        <f t="shared" si="77"/>
        <v>160235.19999999998</v>
      </c>
      <c r="CD81" s="172">
        <v>170353.35822222222</v>
      </c>
      <c r="CE81" s="132">
        <f t="shared" si="78"/>
        <v>42588.339555555554</v>
      </c>
      <c r="CF81" s="132">
        <f t="shared" si="89"/>
        <v>1022120.1493333334</v>
      </c>
      <c r="CG81" s="132">
        <f t="shared" si="79"/>
        <v>255530.03733333334</v>
      </c>
      <c r="CH81" s="137">
        <f t="shared" si="80"/>
        <v>170353.35822222222</v>
      </c>
      <c r="CI81" s="211">
        <f t="shared" si="81"/>
        <v>136331.96266666669</v>
      </c>
      <c r="CJ81" s="132">
        <f t="shared" si="82"/>
        <v>34082.990666666672</v>
      </c>
      <c r="CK81" s="132">
        <f t="shared" si="90"/>
        <v>817991.77600000007</v>
      </c>
      <c r="CL81" s="132">
        <f t="shared" si="83"/>
        <v>204497.94400000002</v>
      </c>
      <c r="CM81" s="137">
        <f t="shared" si="84"/>
        <v>136331.96266666669</v>
      </c>
      <c r="CN81" s="172"/>
      <c r="CO81" s="132"/>
      <c r="CP81" s="132"/>
      <c r="CQ81" s="132"/>
      <c r="CR81" s="137"/>
      <c r="CS81" s="132"/>
    </row>
    <row r="82" spans="1:97" ht="13" x14ac:dyDescent="0.3">
      <c r="A82" s="5" t="s">
        <v>563</v>
      </c>
      <c r="B82" s="3"/>
      <c r="C82" s="3" t="s">
        <v>386</v>
      </c>
      <c r="D82" s="2" t="s">
        <v>87</v>
      </c>
      <c r="E82" s="5">
        <f t="shared" si="67"/>
        <v>133768</v>
      </c>
      <c r="F82" s="177">
        <v>1601</v>
      </c>
      <c r="G82" s="17">
        <f t="shared" si="68"/>
        <v>1154</v>
      </c>
      <c r="H82" s="201">
        <v>4.5192268893999916</v>
      </c>
      <c r="I82" s="189">
        <v>253</v>
      </c>
      <c r="J82"/>
      <c r="K82" s="183">
        <v>79495</v>
      </c>
      <c r="L82" s="183">
        <v>23934</v>
      </c>
      <c r="M82" s="183">
        <v>14471</v>
      </c>
      <c r="N82" s="183">
        <v>8741</v>
      </c>
      <c r="O82" s="183">
        <v>4260</v>
      </c>
      <c r="P82" s="183">
        <v>1902</v>
      </c>
      <c r="Q82" s="183">
        <v>840</v>
      </c>
      <c r="R82" s="183">
        <v>125</v>
      </c>
      <c r="S82" s="183">
        <v>133768</v>
      </c>
      <c r="T82" s="5"/>
      <c r="U82" s="9">
        <f t="shared" si="46"/>
        <v>0.59427516296872196</v>
      </c>
      <c r="V82" s="9">
        <f t="shared" si="47"/>
        <v>0.17892171520842054</v>
      </c>
      <c r="W82" s="9">
        <f t="shared" si="48"/>
        <v>0.10817983374200107</v>
      </c>
      <c r="X82" s="9">
        <f t="shared" si="49"/>
        <v>6.5344477004963819E-2</v>
      </c>
      <c r="Y82" s="9">
        <f t="shared" si="50"/>
        <v>3.1846181448477964E-2</v>
      </c>
      <c r="Z82" s="9">
        <f t="shared" si="51"/>
        <v>1.421864721009509E-2</v>
      </c>
      <c r="AA82" s="9">
        <f t="shared" si="52"/>
        <v>6.2795287363195985E-3</v>
      </c>
      <c r="AB82" s="9">
        <f t="shared" si="53"/>
        <v>9.3445368099994016E-4</v>
      </c>
      <c r="AC82" s="9"/>
      <c r="AD82" s="183">
        <v>303</v>
      </c>
      <c r="AE82" s="183">
        <v>361</v>
      </c>
      <c r="AF82" s="183">
        <v>180</v>
      </c>
      <c r="AG82" s="183">
        <v>99</v>
      </c>
      <c r="AH82" s="183">
        <v>82</v>
      </c>
      <c r="AI82" s="183">
        <v>54</v>
      </c>
      <c r="AJ82" s="183">
        <v>14</v>
      </c>
      <c r="AK82" s="183">
        <v>3</v>
      </c>
      <c r="AL82" s="183">
        <v>1096</v>
      </c>
      <c r="AM82" s="5"/>
      <c r="AN82" s="180">
        <v>-19</v>
      </c>
      <c r="AO82" s="180">
        <v>-12</v>
      </c>
      <c r="AP82" s="180">
        <v>-13</v>
      </c>
      <c r="AQ82" s="180">
        <v>-2</v>
      </c>
      <c r="AR82" s="180">
        <v>-7</v>
      </c>
      <c r="AS82" s="180">
        <v>-5</v>
      </c>
      <c r="AT82" s="180">
        <v>-1</v>
      </c>
      <c r="AU82" s="180">
        <v>1</v>
      </c>
      <c r="AV82" s="180">
        <v>-58</v>
      </c>
      <c r="AW82">
        <f t="shared" si="54"/>
        <v>19</v>
      </c>
      <c r="AX82">
        <f t="shared" si="55"/>
        <v>12</v>
      </c>
      <c r="AY82">
        <f t="shared" si="56"/>
        <v>13</v>
      </c>
      <c r="AZ82">
        <f t="shared" si="57"/>
        <v>2</v>
      </c>
      <c r="BA82">
        <f t="shared" si="58"/>
        <v>7</v>
      </c>
      <c r="BB82">
        <f t="shared" si="59"/>
        <v>5</v>
      </c>
      <c r="BC82">
        <f t="shared" si="60"/>
        <v>1</v>
      </c>
      <c r="BD82">
        <f t="shared" si="61"/>
        <v>-1</v>
      </c>
      <c r="BE82">
        <f t="shared" si="62"/>
        <v>58</v>
      </c>
      <c r="BH82" s="175">
        <v>403301.42666666664</v>
      </c>
      <c r="BI82" s="106" t="str">
        <f t="shared" si="63"/>
        <v>0</v>
      </c>
      <c r="BJ82" s="107">
        <f t="shared" si="64"/>
        <v>2419808.5599999996</v>
      </c>
      <c r="BK82" s="26">
        <f t="shared" si="64"/>
        <v>0</v>
      </c>
      <c r="BL82" s="24" t="str">
        <f t="shared" si="65"/>
        <v>100%</v>
      </c>
      <c r="BM82" s="25" t="str">
        <f t="shared" si="66"/>
        <v>0%</v>
      </c>
      <c r="BN82" s="137">
        <f t="shared" si="69"/>
        <v>403301.42666666664</v>
      </c>
      <c r="BO82" s="173">
        <v>525104.95444444451</v>
      </c>
      <c r="BP82" s="132" t="str">
        <f t="shared" si="70"/>
        <v>0</v>
      </c>
      <c r="BQ82" s="132">
        <f t="shared" si="85"/>
        <v>3150629.726666667</v>
      </c>
      <c r="BR82" s="132">
        <f t="shared" si="86"/>
        <v>0</v>
      </c>
      <c r="BS82" s="137">
        <f t="shared" si="71"/>
        <v>525104.95444444451</v>
      </c>
      <c r="BT82" s="172">
        <v>385288.69555555563</v>
      </c>
      <c r="BU82" s="132" t="str">
        <f t="shared" si="72"/>
        <v>0</v>
      </c>
      <c r="BV82" s="132">
        <f t="shared" si="87"/>
        <v>2311732.1733333338</v>
      </c>
      <c r="BW82" s="132">
        <f t="shared" si="73"/>
        <v>0</v>
      </c>
      <c r="BX82" s="137">
        <f t="shared" si="74"/>
        <v>385288.69555555563</v>
      </c>
      <c r="BY82" s="172">
        <v>1116494.4000000001</v>
      </c>
      <c r="BZ82" s="132" t="str">
        <f t="shared" si="75"/>
        <v>0</v>
      </c>
      <c r="CA82" s="132">
        <f t="shared" si="88"/>
        <v>6698966.4000000004</v>
      </c>
      <c r="CB82" s="132">
        <f t="shared" si="76"/>
        <v>0</v>
      </c>
      <c r="CC82" s="137">
        <f t="shared" si="77"/>
        <v>1116494.4000000001</v>
      </c>
      <c r="CD82" s="172">
        <v>1048375.1111111111</v>
      </c>
      <c r="CE82" s="132" t="str">
        <f t="shared" si="78"/>
        <v>0</v>
      </c>
      <c r="CF82" s="132">
        <f t="shared" si="89"/>
        <v>6290250.666666667</v>
      </c>
      <c r="CG82" s="132">
        <f t="shared" si="79"/>
        <v>0</v>
      </c>
      <c r="CH82" s="137">
        <f t="shared" si="80"/>
        <v>1048375.1111111111</v>
      </c>
      <c r="CI82" s="211">
        <f t="shared" si="81"/>
        <v>1572624.5266666666</v>
      </c>
      <c r="CJ82" s="132" t="str">
        <f t="shared" si="82"/>
        <v>0</v>
      </c>
      <c r="CK82" s="132">
        <f t="shared" si="90"/>
        <v>9435747.1600000001</v>
      </c>
      <c r="CL82" s="132">
        <f t="shared" si="83"/>
        <v>0</v>
      </c>
      <c r="CM82" s="137">
        <f t="shared" si="84"/>
        <v>1572624.5266666666</v>
      </c>
      <c r="CN82" s="172"/>
      <c r="CO82" s="132"/>
      <c r="CP82" s="132"/>
      <c r="CQ82" s="132"/>
      <c r="CR82" s="137"/>
      <c r="CS82" s="132"/>
    </row>
    <row r="83" spans="1:97" ht="13" x14ac:dyDescent="0.3">
      <c r="A83" s="5" t="s">
        <v>752</v>
      </c>
      <c r="B83" s="3" t="s">
        <v>381</v>
      </c>
      <c r="C83" s="3" t="s">
        <v>375</v>
      </c>
      <c r="D83" s="2" t="s">
        <v>88</v>
      </c>
      <c r="E83" s="5">
        <f t="shared" si="67"/>
        <v>51111</v>
      </c>
      <c r="F83" s="177">
        <v>478</v>
      </c>
      <c r="G83" s="17">
        <f t="shared" si="68"/>
        <v>260</v>
      </c>
      <c r="H83" s="201">
        <v>6.7218200620475699</v>
      </c>
      <c r="I83" s="189">
        <v>111</v>
      </c>
      <c r="J83"/>
      <c r="K83" s="183">
        <v>6888</v>
      </c>
      <c r="L83" s="183">
        <v>16184</v>
      </c>
      <c r="M83" s="183">
        <v>13397</v>
      </c>
      <c r="N83" s="183">
        <v>6790</v>
      </c>
      <c r="O83" s="183">
        <v>4145</v>
      </c>
      <c r="P83" s="183">
        <v>2242</v>
      </c>
      <c r="Q83" s="183">
        <v>1396</v>
      </c>
      <c r="R83" s="183">
        <v>69</v>
      </c>
      <c r="S83" s="183">
        <v>51111</v>
      </c>
      <c r="T83" s="5"/>
      <c r="U83" s="9">
        <f t="shared" si="46"/>
        <v>0.13476551035980514</v>
      </c>
      <c r="V83" s="9">
        <f t="shared" si="47"/>
        <v>0.31664416661775352</v>
      </c>
      <c r="W83" s="9">
        <f t="shared" si="48"/>
        <v>0.26211578720823309</v>
      </c>
      <c r="X83" s="9">
        <f t="shared" si="49"/>
        <v>0.13284811488720627</v>
      </c>
      <c r="Y83" s="9">
        <f t="shared" si="50"/>
        <v>8.1098002386961715E-2</v>
      </c>
      <c r="Z83" s="9">
        <f t="shared" si="51"/>
        <v>4.386531275067989E-2</v>
      </c>
      <c r="AA83" s="9">
        <f t="shared" si="52"/>
        <v>2.7313102854571423E-2</v>
      </c>
      <c r="AB83" s="9">
        <f t="shared" si="53"/>
        <v>1.3500029347889887E-3</v>
      </c>
      <c r="AC83" s="9"/>
      <c r="AD83" s="183">
        <v>53</v>
      </c>
      <c r="AE83" s="183">
        <v>33</v>
      </c>
      <c r="AF83" s="183">
        <v>107</v>
      </c>
      <c r="AG83" s="183">
        <v>67</v>
      </c>
      <c r="AH83" s="183">
        <v>21</v>
      </c>
      <c r="AI83" s="183">
        <v>27</v>
      </c>
      <c r="AJ83" s="183">
        <v>-5</v>
      </c>
      <c r="AK83" s="183">
        <v>-1</v>
      </c>
      <c r="AL83" s="183">
        <v>302</v>
      </c>
      <c r="AM83" s="5"/>
      <c r="AN83" s="180">
        <v>36</v>
      </c>
      <c r="AO83" s="180">
        <v>-7</v>
      </c>
      <c r="AP83" s="180">
        <v>11</v>
      </c>
      <c r="AQ83" s="180">
        <v>8</v>
      </c>
      <c r="AR83" s="180">
        <v>-2</v>
      </c>
      <c r="AS83" s="180">
        <v>1</v>
      </c>
      <c r="AT83" s="180">
        <v>-5</v>
      </c>
      <c r="AU83" s="180">
        <v>0</v>
      </c>
      <c r="AV83" s="180">
        <v>42</v>
      </c>
      <c r="AW83">
        <f t="shared" si="54"/>
        <v>-36</v>
      </c>
      <c r="AX83">
        <f t="shared" si="55"/>
        <v>7</v>
      </c>
      <c r="AY83">
        <f t="shared" si="56"/>
        <v>-11</v>
      </c>
      <c r="AZ83">
        <f t="shared" si="57"/>
        <v>-8</v>
      </c>
      <c r="BA83">
        <f t="shared" si="58"/>
        <v>2</v>
      </c>
      <c r="BB83">
        <f t="shared" si="59"/>
        <v>-1</v>
      </c>
      <c r="BC83">
        <f t="shared" si="60"/>
        <v>5</v>
      </c>
      <c r="BD83">
        <f t="shared" si="61"/>
        <v>0</v>
      </c>
      <c r="BE83">
        <f t="shared" si="62"/>
        <v>-42</v>
      </c>
      <c r="BH83" s="175">
        <v>294112.60266666667</v>
      </c>
      <c r="BI83" s="106">
        <f t="shared" si="63"/>
        <v>73528.150666666668</v>
      </c>
      <c r="BJ83" s="107">
        <f t="shared" si="64"/>
        <v>1764675.6159999999</v>
      </c>
      <c r="BK83" s="26">
        <f t="shared" si="64"/>
        <v>441168.90399999998</v>
      </c>
      <c r="BL83" s="24">
        <f t="shared" si="65"/>
        <v>0.8</v>
      </c>
      <c r="BM83" s="25">
        <f t="shared" si="66"/>
        <v>0.2</v>
      </c>
      <c r="BN83" s="137">
        <f t="shared" si="69"/>
        <v>294112.60266666667</v>
      </c>
      <c r="BO83" s="173">
        <v>154954.73688888887</v>
      </c>
      <c r="BP83" s="132">
        <f t="shared" si="70"/>
        <v>38738.684222222219</v>
      </c>
      <c r="BQ83" s="132">
        <f t="shared" si="85"/>
        <v>929728.42133333324</v>
      </c>
      <c r="BR83" s="132">
        <f t="shared" si="86"/>
        <v>232432.10533333331</v>
      </c>
      <c r="BS83" s="137">
        <f t="shared" si="71"/>
        <v>154954.73688888887</v>
      </c>
      <c r="BT83" s="172">
        <v>450400.02488888893</v>
      </c>
      <c r="BU83" s="132">
        <f t="shared" si="72"/>
        <v>112600.00622222223</v>
      </c>
      <c r="BV83" s="132">
        <f t="shared" si="87"/>
        <v>2702400.1493333336</v>
      </c>
      <c r="BW83" s="132">
        <f t="shared" si="73"/>
        <v>675600.0373333334</v>
      </c>
      <c r="BX83" s="137">
        <f t="shared" si="74"/>
        <v>450400.02488888893</v>
      </c>
      <c r="BY83" s="172">
        <v>396429.54666666669</v>
      </c>
      <c r="BZ83" s="132">
        <f t="shared" si="75"/>
        <v>99107.386666666673</v>
      </c>
      <c r="CA83" s="132">
        <f t="shared" si="88"/>
        <v>2378577.2800000003</v>
      </c>
      <c r="CB83" s="132">
        <f t="shared" si="76"/>
        <v>594644.32000000007</v>
      </c>
      <c r="CC83" s="137">
        <f t="shared" si="77"/>
        <v>396429.54666666669</v>
      </c>
      <c r="CD83" s="172">
        <v>274680.75555555557</v>
      </c>
      <c r="CE83" s="132">
        <f t="shared" si="78"/>
        <v>68670.188888888893</v>
      </c>
      <c r="CF83" s="132">
        <f t="shared" si="89"/>
        <v>1648084.5333333334</v>
      </c>
      <c r="CG83" s="132">
        <f t="shared" si="79"/>
        <v>412021.13333333336</v>
      </c>
      <c r="CH83" s="137">
        <f t="shared" si="80"/>
        <v>274680.75555555557</v>
      </c>
      <c r="CI83" s="211">
        <f t="shared" si="81"/>
        <v>328323.49511111114</v>
      </c>
      <c r="CJ83" s="132">
        <f t="shared" si="82"/>
        <v>82080.873777777786</v>
      </c>
      <c r="CK83" s="132">
        <f t="shared" si="90"/>
        <v>1969940.970666667</v>
      </c>
      <c r="CL83" s="132">
        <f t="shared" si="83"/>
        <v>492485.24266666675</v>
      </c>
      <c r="CM83" s="137">
        <f t="shared" si="84"/>
        <v>328323.49511111114</v>
      </c>
      <c r="CN83" s="172"/>
      <c r="CO83" s="132"/>
      <c r="CP83" s="132"/>
      <c r="CQ83" s="132"/>
      <c r="CR83" s="137"/>
      <c r="CS83" s="132"/>
    </row>
    <row r="84" spans="1:97" ht="13" x14ac:dyDescent="0.3">
      <c r="A84" s="5" t="s">
        <v>630</v>
      </c>
      <c r="B84" s="3"/>
      <c r="C84" s="3" t="s">
        <v>390</v>
      </c>
      <c r="D84" s="2" t="s">
        <v>89</v>
      </c>
      <c r="E84" s="5">
        <f t="shared" si="67"/>
        <v>136467</v>
      </c>
      <c r="F84" s="177">
        <v>1204</v>
      </c>
      <c r="G84" s="17">
        <f t="shared" si="68"/>
        <v>891</v>
      </c>
      <c r="H84" s="201">
        <v>5.8758068105942574</v>
      </c>
      <c r="I84" s="189">
        <v>278</v>
      </c>
      <c r="J84"/>
      <c r="K84" s="183">
        <v>42283</v>
      </c>
      <c r="L84" s="183">
        <v>38312</v>
      </c>
      <c r="M84" s="183">
        <v>29890</v>
      </c>
      <c r="N84" s="183">
        <v>15829</v>
      </c>
      <c r="O84" s="183">
        <v>6655</v>
      </c>
      <c r="P84" s="183">
        <v>2400</v>
      </c>
      <c r="Q84" s="183">
        <v>961</v>
      </c>
      <c r="R84" s="183">
        <v>137</v>
      </c>
      <c r="S84" s="183">
        <v>136467</v>
      </c>
      <c r="T84" s="5"/>
      <c r="U84" s="9">
        <f t="shared" si="46"/>
        <v>0.30984047425384892</v>
      </c>
      <c r="V84" s="9">
        <f t="shared" si="47"/>
        <v>0.28074186433350184</v>
      </c>
      <c r="W84" s="9">
        <f t="shared" si="48"/>
        <v>0.21902731063187436</v>
      </c>
      <c r="X84" s="9">
        <f t="shared" si="49"/>
        <v>0.11599141184315621</v>
      </c>
      <c r="Y84" s="9">
        <f t="shared" si="50"/>
        <v>4.8766368426066374E-2</v>
      </c>
      <c r="Z84" s="9">
        <f t="shared" si="51"/>
        <v>1.7586669304667062E-2</v>
      </c>
      <c r="AA84" s="9">
        <f t="shared" si="52"/>
        <v>7.0419955007437699E-3</v>
      </c>
      <c r="AB84" s="9">
        <f t="shared" si="53"/>
        <v>1.0039057061414114E-3</v>
      </c>
      <c r="AC84" s="9"/>
      <c r="AD84" s="183">
        <v>87</v>
      </c>
      <c r="AE84" s="183">
        <v>125</v>
      </c>
      <c r="AF84" s="183">
        <v>312</v>
      </c>
      <c r="AG84" s="183">
        <v>94</v>
      </c>
      <c r="AH84" s="183">
        <v>116</v>
      </c>
      <c r="AI84" s="183">
        <v>9</v>
      </c>
      <c r="AJ84" s="183">
        <v>5</v>
      </c>
      <c r="AK84" s="183">
        <v>-2</v>
      </c>
      <c r="AL84" s="183">
        <v>746</v>
      </c>
      <c r="AM84" s="5"/>
      <c r="AN84" s="180">
        <v>-18</v>
      </c>
      <c r="AO84" s="180">
        <v>-51</v>
      </c>
      <c r="AP84" s="180">
        <v>-18</v>
      </c>
      <c r="AQ84" s="180">
        <v>-32</v>
      </c>
      <c r="AR84" s="180">
        <v>-13</v>
      </c>
      <c r="AS84" s="180">
        <v>-8</v>
      </c>
      <c r="AT84" s="180">
        <v>-2</v>
      </c>
      <c r="AU84" s="180">
        <v>-3</v>
      </c>
      <c r="AV84" s="180">
        <v>-145</v>
      </c>
      <c r="AW84">
        <f t="shared" si="54"/>
        <v>18</v>
      </c>
      <c r="AX84">
        <f t="shared" si="55"/>
        <v>51</v>
      </c>
      <c r="AY84">
        <f t="shared" si="56"/>
        <v>18</v>
      </c>
      <c r="AZ84">
        <f t="shared" si="57"/>
        <v>32</v>
      </c>
      <c r="BA84">
        <f t="shared" si="58"/>
        <v>13</v>
      </c>
      <c r="BB84">
        <f t="shared" si="59"/>
        <v>8</v>
      </c>
      <c r="BC84">
        <f t="shared" si="60"/>
        <v>2</v>
      </c>
      <c r="BD84">
        <f t="shared" si="61"/>
        <v>3</v>
      </c>
      <c r="BE84">
        <f t="shared" si="62"/>
        <v>145</v>
      </c>
      <c r="BH84" s="175">
        <v>545784.20666666678</v>
      </c>
      <c r="BI84" s="106" t="str">
        <f t="shared" si="63"/>
        <v>0</v>
      </c>
      <c r="BJ84" s="107">
        <f t="shared" si="64"/>
        <v>3274705.2400000007</v>
      </c>
      <c r="BK84" s="26">
        <f t="shared" si="64"/>
        <v>0</v>
      </c>
      <c r="BL84" s="24" t="str">
        <f t="shared" si="65"/>
        <v>100%</v>
      </c>
      <c r="BM84" s="25" t="str">
        <f t="shared" si="66"/>
        <v>0%</v>
      </c>
      <c r="BN84" s="137">
        <f t="shared" si="69"/>
        <v>545784.20666666678</v>
      </c>
      <c r="BO84" s="173">
        <v>1153363.2566666668</v>
      </c>
      <c r="BP84" s="132" t="str">
        <f t="shared" si="70"/>
        <v>0</v>
      </c>
      <c r="BQ84" s="132">
        <f t="shared" si="85"/>
        <v>6920179.540000001</v>
      </c>
      <c r="BR84" s="132">
        <f t="shared" si="86"/>
        <v>0</v>
      </c>
      <c r="BS84" s="137">
        <f t="shared" si="71"/>
        <v>1153363.2566666668</v>
      </c>
      <c r="BT84" s="172">
        <v>768655.93777777778</v>
      </c>
      <c r="BU84" s="132" t="str">
        <f t="shared" si="72"/>
        <v>0</v>
      </c>
      <c r="BV84" s="132">
        <f t="shared" si="87"/>
        <v>4611935.6266666669</v>
      </c>
      <c r="BW84" s="132">
        <f t="shared" si="73"/>
        <v>0</v>
      </c>
      <c r="BX84" s="137">
        <f t="shared" si="74"/>
        <v>768655.93777777778</v>
      </c>
      <c r="BY84" s="172">
        <v>955026.26666666649</v>
      </c>
      <c r="BZ84" s="132" t="str">
        <f t="shared" si="75"/>
        <v>0</v>
      </c>
      <c r="CA84" s="132">
        <f t="shared" si="88"/>
        <v>5730157.5999999987</v>
      </c>
      <c r="CB84" s="132">
        <f t="shared" si="76"/>
        <v>0</v>
      </c>
      <c r="CC84" s="137">
        <f t="shared" si="77"/>
        <v>955026.26666666649</v>
      </c>
      <c r="CD84" s="172">
        <v>675634.05111111107</v>
      </c>
      <c r="CE84" s="132" t="str">
        <f t="shared" si="78"/>
        <v>0</v>
      </c>
      <c r="CF84" s="132">
        <f t="shared" si="89"/>
        <v>4053804.3066666666</v>
      </c>
      <c r="CG84" s="132">
        <f t="shared" si="79"/>
        <v>0</v>
      </c>
      <c r="CH84" s="137">
        <f t="shared" si="80"/>
        <v>675634.05111111107</v>
      </c>
      <c r="CI84" s="211">
        <f t="shared" si="81"/>
        <v>1316967.6022222224</v>
      </c>
      <c r="CJ84" s="132" t="str">
        <f t="shared" si="82"/>
        <v>0</v>
      </c>
      <c r="CK84" s="132">
        <f t="shared" si="90"/>
        <v>7901805.6133333342</v>
      </c>
      <c r="CL84" s="132">
        <f t="shared" si="83"/>
        <v>0</v>
      </c>
      <c r="CM84" s="137">
        <f t="shared" si="84"/>
        <v>1316967.6022222224</v>
      </c>
      <c r="CN84" s="172"/>
      <c r="CO84" s="132"/>
      <c r="CP84" s="132"/>
      <c r="CQ84" s="132"/>
      <c r="CR84" s="137"/>
      <c r="CS84" s="132"/>
    </row>
    <row r="85" spans="1:97" ht="13" x14ac:dyDescent="0.3">
      <c r="A85" s="5" t="s">
        <v>502</v>
      </c>
      <c r="B85" s="3"/>
      <c r="C85" s="3" t="s">
        <v>404</v>
      </c>
      <c r="D85" s="2" t="s">
        <v>90</v>
      </c>
      <c r="E85" s="5">
        <f t="shared" si="67"/>
        <v>239807</v>
      </c>
      <c r="F85" s="177">
        <v>4808</v>
      </c>
      <c r="G85" s="17">
        <f t="shared" si="68"/>
        <v>1176</v>
      </c>
      <c r="H85" s="201">
        <v>4.4301928188684023</v>
      </c>
      <c r="I85" s="189">
        <v>545</v>
      </c>
      <c r="J85"/>
      <c r="K85" s="183">
        <v>143526</v>
      </c>
      <c r="L85" s="183">
        <v>30849</v>
      </c>
      <c r="M85" s="183">
        <v>29273</v>
      </c>
      <c r="N85" s="183">
        <v>20168</v>
      </c>
      <c r="O85" s="183">
        <v>9827</v>
      </c>
      <c r="P85" s="183">
        <v>3819</v>
      </c>
      <c r="Q85" s="183">
        <v>2078</v>
      </c>
      <c r="R85" s="183">
        <v>267</v>
      </c>
      <c r="S85" s="183">
        <v>239807</v>
      </c>
      <c r="T85" s="5"/>
      <c r="U85" s="9">
        <f t="shared" si="46"/>
        <v>0.59850629881529727</v>
      </c>
      <c r="V85" s="9">
        <f t="shared" si="47"/>
        <v>0.12864094876296356</v>
      </c>
      <c r="W85" s="9">
        <f t="shared" si="48"/>
        <v>0.1220689971518763</v>
      </c>
      <c r="X85" s="9">
        <f t="shared" si="49"/>
        <v>8.4100964525639366E-2</v>
      </c>
      <c r="Y85" s="9">
        <f t="shared" si="50"/>
        <v>4.0978787107965986E-2</v>
      </c>
      <c r="Z85" s="9">
        <f t="shared" si="51"/>
        <v>1.5925306600724748E-2</v>
      </c>
      <c r="AA85" s="9">
        <f t="shared" si="52"/>
        <v>8.6653016801010816E-3</v>
      </c>
      <c r="AB85" s="9">
        <f t="shared" si="53"/>
        <v>1.1133953554316597E-3</v>
      </c>
      <c r="AC85" s="9"/>
      <c r="AD85" s="183">
        <v>149</v>
      </c>
      <c r="AE85" s="183">
        <v>577</v>
      </c>
      <c r="AF85" s="183">
        <v>337</v>
      </c>
      <c r="AG85" s="183">
        <v>274</v>
      </c>
      <c r="AH85" s="183">
        <v>100</v>
      </c>
      <c r="AI85" s="183">
        <v>80</v>
      </c>
      <c r="AJ85" s="183">
        <v>27</v>
      </c>
      <c r="AK85" s="183">
        <v>7</v>
      </c>
      <c r="AL85" s="183">
        <v>1551</v>
      </c>
      <c r="AM85" s="5"/>
      <c r="AN85" s="180">
        <v>230</v>
      </c>
      <c r="AO85" s="180">
        <v>73</v>
      </c>
      <c r="AP85" s="180">
        <v>9</v>
      </c>
      <c r="AQ85" s="180">
        <v>34</v>
      </c>
      <c r="AR85" s="180">
        <v>15</v>
      </c>
      <c r="AS85" s="180">
        <v>6</v>
      </c>
      <c r="AT85" s="180">
        <v>3</v>
      </c>
      <c r="AU85" s="180">
        <v>5</v>
      </c>
      <c r="AV85" s="180">
        <v>375</v>
      </c>
      <c r="AW85">
        <f t="shared" si="54"/>
        <v>-230</v>
      </c>
      <c r="AX85">
        <f t="shared" si="55"/>
        <v>-73</v>
      </c>
      <c r="AY85">
        <f t="shared" si="56"/>
        <v>-9</v>
      </c>
      <c r="AZ85">
        <f t="shared" si="57"/>
        <v>-34</v>
      </c>
      <c r="BA85">
        <f t="shared" si="58"/>
        <v>-15</v>
      </c>
      <c r="BB85">
        <f t="shared" si="59"/>
        <v>-6</v>
      </c>
      <c r="BC85">
        <f t="shared" si="60"/>
        <v>-3</v>
      </c>
      <c r="BD85">
        <f t="shared" si="61"/>
        <v>-5</v>
      </c>
      <c r="BE85">
        <f t="shared" si="62"/>
        <v>-375</v>
      </c>
      <c r="BH85" s="175">
        <v>1299615.6599999999</v>
      </c>
      <c r="BI85" s="106" t="str">
        <f t="shared" si="63"/>
        <v>0</v>
      </c>
      <c r="BJ85" s="107">
        <f t="shared" si="64"/>
        <v>7797693.959999999</v>
      </c>
      <c r="BK85" s="26">
        <f t="shared" si="64"/>
        <v>0</v>
      </c>
      <c r="BL85" s="24" t="str">
        <f t="shared" si="65"/>
        <v>100%</v>
      </c>
      <c r="BM85" s="25" t="str">
        <f t="shared" si="66"/>
        <v>0%</v>
      </c>
      <c r="BN85" s="137">
        <f t="shared" si="69"/>
        <v>1299615.6599999999</v>
      </c>
      <c r="BO85" s="173">
        <v>1251468.2188888886</v>
      </c>
      <c r="BP85" s="132" t="str">
        <f t="shared" si="70"/>
        <v>0</v>
      </c>
      <c r="BQ85" s="132">
        <f t="shared" si="85"/>
        <v>7508809.3133333316</v>
      </c>
      <c r="BR85" s="132">
        <f t="shared" si="86"/>
        <v>0</v>
      </c>
      <c r="BS85" s="137">
        <f t="shared" si="71"/>
        <v>1251468.2188888886</v>
      </c>
      <c r="BT85" s="172">
        <v>2248426.9122222224</v>
      </c>
      <c r="BU85" s="132" t="str">
        <f t="shared" si="72"/>
        <v>0</v>
      </c>
      <c r="BV85" s="132">
        <f t="shared" si="87"/>
        <v>13490561.473333335</v>
      </c>
      <c r="BW85" s="132">
        <f t="shared" si="73"/>
        <v>0</v>
      </c>
      <c r="BX85" s="137">
        <f t="shared" si="74"/>
        <v>2248426.9122222224</v>
      </c>
      <c r="BY85" s="172">
        <v>1983472.0000000002</v>
      </c>
      <c r="BZ85" s="132" t="str">
        <f t="shared" si="75"/>
        <v>0</v>
      </c>
      <c r="CA85" s="132">
        <f t="shared" si="88"/>
        <v>11900832.000000002</v>
      </c>
      <c r="CB85" s="132">
        <f t="shared" si="76"/>
        <v>0</v>
      </c>
      <c r="CC85" s="137">
        <f t="shared" si="77"/>
        <v>1983472.0000000002</v>
      </c>
      <c r="CD85" s="172">
        <v>1539797.3333333335</v>
      </c>
      <c r="CE85" s="132" t="str">
        <f t="shared" si="78"/>
        <v>0</v>
      </c>
      <c r="CF85" s="132">
        <f t="shared" si="89"/>
        <v>9238784</v>
      </c>
      <c r="CG85" s="132">
        <f t="shared" si="79"/>
        <v>0</v>
      </c>
      <c r="CH85" s="137">
        <f t="shared" si="80"/>
        <v>1539797.3333333335</v>
      </c>
      <c r="CI85" s="211">
        <f t="shared" si="81"/>
        <v>1858788.4466666665</v>
      </c>
      <c r="CJ85" s="132" t="str">
        <f t="shared" si="82"/>
        <v>0</v>
      </c>
      <c r="CK85" s="132">
        <f t="shared" si="90"/>
        <v>11152730.68</v>
      </c>
      <c r="CL85" s="132">
        <f t="shared" si="83"/>
        <v>0</v>
      </c>
      <c r="CM85" s="137">
        <f t="shared" si="84"/>
        <v>1858788.4466666665</v>
      </c>
      <c r="CN85" s="172"/>
      <c r="CO85" s="132"/>
      <c r="CP85" s="132"/>
      <c r="CQ85" s="132"/>
      <c r="CR85" s="137"/>
      <c r="CS85" s="132"/>
    </row>
    <row r="86" spans="1:97" ht="13" x14ac:dyDescent="0.3">
      <c r="A86" s="5" t="s">
        <v>704</v>
      </c>
      <c r="B86" s="3"/>
      <c r="C86" s="3" t="s">
        <v>385</v>
      </c>
      <c r="D86" s="2" t="s">
        <v>91</v>
      </c>
      <c r="E86" s="5">
        <f t="shared" si="67"/>
        <v>132685</v>
      </c>
      <c r="F86" s="177">
        <v>667</v>
      </c>
      <c r="G86" s="17">
        <f t="shared" si="68"/>
        <v>406</v>
      </c>
      <c r="H86" s="201">
        <v>11.303561491374513</v>
      </c>
      <c r="I86" s="189">
        <v>779</v>
      </c>
      <c r="J86"/>
      <c r="K86" s="183">
        <v>4175</v>
      </c>
      <c r="L86" s="183">
        <v>13100</v>
      </c>
      <c r="M86" s="183">
        <v>31645</v>
      </c>
      <c r="N86" s="183">
        <v>43653</v>
      </c>
      <c r="O86" s="183">
        <v>22472</v>
      </c>
      <c r="P86" s="183">
        <v>9834</v>
      </c>
      <c r="Q86" s="183">
        <v>6847</v>
      </c>
      <c r="R86" s="183">
        <v>959</v>
      </c>
      <c r="S86" s="183">
        <v>132685</v>
      </c>
      <c r="T86" s="5"/>
      <c r="U86" s="9">
        <f t="shared" si="46"/>
        <v>3.1465500998605719E-2</v>
      </c>
      <c r="V86" s="9">
        <f t="shared" si="47"/>
        <v>9.8730074989637109E-2</v>
      </c>
      <c r="W86" s="9">
        <f t="shared" si="48"/>
        <v>0.2384971925990127</v>
      </c>
      <c r="X86" s="9">
        <f t="shared" si="49"/>
        <v>0.3289972491238648</v>
      </c>
      <c r="Y86" s="9">
        <f t="shared" si="50"/>
        <v>0.1693635301654294</v>
      </c>
      <c r="Z86" s="9">
        <f t="shared" si="51"/>
        <v>7.4115386064739802E-2</v>
      </c>
      <c r="AA86" s="9">
        <f t="shared" si="52"/>
        <v>5.1603421637713379E-2</v>
      </c>
      <c r="AB86" s="9">
        <f t="shared" si="53"/>
        <v>7.2276444209970984E-3</v>
      </c>
      <c r="AC86" s="9"/>
      <c r="AD86" s="183">
        <v>99</v>
      </c>
      <c r="AE86" s="183">
        <v>4</v>
      </c>
      <c r="AF86" s="183">
        <v>193</v>
      </c>
      <c r="AG86" s="183">
        <v>394</v>
      </c>
      <c r="AH86" s="183">
        <v>99</v>
      </c>
      <c r="AI86" s="183">
        <v>84</v>
      </c>
      <c r="AJ86" s="183">
        <v>37</v>
      </c>
      <c r="AK86" s="183">
        <v>10</v>
      </c>
      <c r="AL86" s="183">
        <v>920</v>
      </c>
      <c r="AM86" s="5"/>
      <c r="AN86" s="180">
        <v>24</v>
      </c>
      <c r="AO86" s="180">
        <v>94</v>
      </c>
      <c r="AP86" s="180">
        <v>86</v>
      </c>
      <c r="AQ86" s="180">
        <v>123</v>
      </c>
      <c r="AR86" s="180">
        <v>86</v>
      </c>
      <c r="AS86" s="180">
        <v>48</v>
      </c>
      <c r="AT86" s="180">
        <v>43</v>
      </c>
      <c r="AU86" s="180">
        <v>10</v>
      </c>
      <c r="AV86" s="180">
        <v>514</v>
      </c>
      <c r="AW86">
        <f t="shared" si="54"/>
        <v>-24</v>
      </c>
      <c r="AX86">
        <f t="shared" si="55"/>
        <v>-94</v>
      </c>
      <c r="AY86">
        <f t="shared" si="56"/>
        <v>-86</v>
      </c>
      <c r="AZ86">
        <f t="shared" si="57"/>
        <v>-123</v>
      </c>
      <c r="BA86">
        <f t="shared" si="58"/>
        <v>-86</v>
      </c>
      <c r="BB86">
        <f t="shared" si="59"/>
        <v>-48</v>
      </c>
      <c r="BC86">
        <f t="shared" si="60"/>
        <v>-43</v>
      </c>
      <c r="BD86">
        <f t="shared" si="61"/>
        <v>-10</v>
      </c>
      <c r="BE86">
        <f t="shared" si="62"/>
        <v>-514</v>
      </c>
      <c r="BH86" s="175">
        <v>1120352.8133333335</v>
      </c>
      <c r="BI86" s="106" t="str">
        <f t="shared" si="63"/>
        <v>0</v>
      </c>
      <c r="BJ86" s="107">
        <f t="shared" si="64"/>
        <v>6722116.8800000008</v>
      </c>
      <c r="BK86" s="26">
        <f t="shared" si="64"/>
        <v>0</v>
      </c>
      <c r="BL86" s="24" t="str">
        <f t="shared" si="65"/>
        <v>100%</v>
      </c>
      <c r="BM86" s="25" t="str">
        <f t="shared" si="66"/>
        <v>0%</v>
      </c>
      <c r="BN86" s="137">
        <f t="shared" si="69"/>
        <v>1120352.8133333335</v>
      </c>
      <c r="BO86" s="173">
        <v>1585573.7955555555</v>
      </c>
      <c r="BP86" s="132" t="str">
        <f t="shared" si="70"/>
        <v>0</v>
      </c>
      <c r="BQ86" s="132">
        <f t="shared" si="85"/>
        <v>9513442.7733333334</v>
      </c>
      <c r="BR86" s="132">
        <f t="shared" si="86"/>
        <v>0</v>
      </c>
      <c r="BS86" s="137">
        <f t="shared" si="71"/>
        <v>1585573.7955555555</v>
      </c>
      <c r="BT86" s="172">
        <v>2438081.9211111111</v>
      </c>
      <c r="BU86" s="132" t="str">
        <f t="shared" si="72"/>
        <v>0</v>
      </c>
      <c r="BV86" s="132">
        <f t="shared" si="87"/>
        <v>14628491.526666667</v>
      </c>
      <c r="BW86" s="132">
        <f t="shared" si="73"/>
        <v>0</v>
      </c>
      <c r="BX86" s="137">
        <f t="shared" si="74"/>
        <v>2438081.9211111111</v>
      </c>
      <c r="BY86" s="172">
        <v>1695234.2666666666</v>
      </c>
      <c r="BZ86" s="132" t="str">
        <f t="shared" si="75"/>
        <v>0</v>
      </c>
      <c r="CA86" s="132">
        <f t="shared" si="88"/>
        <v>10171405.6</v>
      </c>
      <c r="CB86" s="132">
        <f t="shared" si="76"/>
        <v>0</v>
      </c>
      <c r="CC86" s="137">
        <f t="shared" si="77"/>
        <v>1695234.2666666666</v>
      </c>
      <c r="CD86" s="172">
        <v>1980076.0044444446</v>
      </c>
      <c r="CE86" s="132" t="str">
        <f t="shared" si="78"/>
        <v>0</v>
      </c>
      <c r="CF86" s="132">
        <f t="shared" si="89"/>
        <v>11880456.026666667</v>
      </c>
      <c r="CG86" s="132">
        <f t="shared" si="79"/>
        <v>0</v>
      </c>
      <c r="CH86" s="137">
        <f t="shared" si="80"/>
        <v>1980076.0044444446</v>
      </c>
      <c r="CI86" s="211">
        <f t="shared" si="81"/>
        <v>872016.32000000007</v>
      </c>
      <c r="CJ86" s="132" t="str">
        <f t="shared" si="82"/>
        <v>0</v>
      </c>
      <c r="CK86" s="132">
        <f t="shared" si="90"/>
        <v>5232097.92</v>
      </c>
      <c r="CL86" s="132">
        <f t="shared" si="83"/>
        <v>0</v>
      </c>
      <c r="CM86" s="137">
        <f t="shared" si="84"/>
        <v>872016.32000000007</v>
      </c>
      <c r="CN86" s="172"/>
      <c r="CO86" s="132"/>
      <c r="CP86" s="132"/>
      <c r="CQ86" s="132"/>
      <c r="CR86" s="137"/>
      <c r="CS86" s="132"/>
    </row>
    <row r="87" spans="1:97" ht="13" x14ac:dyDescent="0.3">
      <c r="A87" s="5" t="s">
        <v>648</v>
      </c>
      <c r="B87" s="3" t="s">
        <v>397</v>
      </c>
      <c r="C87" s="3" t="s">
        <v>384</v>
      </c>
      <c r="D87" s="2" t="s">
        <v>92</v>
      </c>
      <c r="E87" s="5">
        <f t="shared" si="67"/>
        <v>36783</v>
      </c>
      <c r="F87" s="177">
        <v>246</v>
      </c>
      <c r="G87" s="17">
        <f t="shared" si="68"/>
        <v>222</v>
      </c>
      <c r="H87" s="201">
        <v>7.3603669668673488</v>
      </c>
      <c r="I87" s="189">
        <v>46</v>
      </c>
      <c r="J87"/>
      <c r="K87" s="183">
        <v>4517</v>
      </c>
      <c r="L87" s="183">
        <v>10904</v>
      </c>
      <c r="M87" s="183">
        <v>7520</v>
      </c>
      <c r="N87" s="183">
        <v>6702</v>
      </c>
      <c r="O87" s="183">
        <v>4404</v>
      </c>
      <c r="P87" s="183">
        <v>1980</v>
      </c>
      <c r="Q87" s="183">
        <v>676</v>
      </c>
      <c r="R87" s="183">
        <v>80</v>
      </c>
      <c r="S87" s="183">
        <v>36783</v>
      </c>
      <c r="T87" s="5"/>
      <c r="U87" s="9">
        <f t="shared" si="46"/>
        <v>0.12280129407606775</v>
      </c>
      <c r="V87" s="9">
        <f t="shared" si="47"/>
        <v>0.29644129081369108</v>
      </c>
      <c r="W87" s="9">
        <f t="shared" si="48"/>
        <v>0.20444226952668351</v>
      </c>
      <c r="X87" s="9">
        <f t="shared" si="49"/>
        <v>0.18220373542125437</v>
      </c>
      <c r="Y87" s="9">
        <f t="shared" si="50"/>
        <v>0.11972922273876518</v>
      </c>
      <c r="Z87" s="9">
        <f t="shared" si="51"/>
        <v>5.3829214582823588E-2</v>
      </c>
      <c r="AA87" s="9">
        <f t="shared" si="52"/>
        <v>1.8378055079792295E-2</v>
      </c>
      <c r="AB87" s="9">
        <f t="shared" si="53"/>
        <v>2.1749177609221653E-3</v>
      </c>
      <c r="AC87" s="9"/>
      <c r="AD87" s="183">
        <v>58</v>
      </c>
      <c r="AE87" s="183">
        <v>53</v>
      </c>
      <c r="AF87" s="183">
        <v>38</v>
      </c>
      <c r="AG87" s="183">
        <v>14</v>
      </c>
      <c r="AH87" s="183">
        <v>27</v>
      </c>
      <c r="AI87" s="183">
        <v>27</v>
      </c>
      <c r="AJ87" s="183">
        <v>8</v>
      </c>
      <c r="AK87" s="183">
        <v>-1</v>
      </c>
      <c r="AL87" s="183">
        <v>224</v>
      </c>
      <c r="AM87" s="5"/>
      <c r="AN87" s="180">
        <v>6</v>
      </c>
      <c r="AO87" s="180">
        <v>4</v>
      </c>
      <c r="AP87" s="180">
        <v>11</v>
      </c>
      <c r="AQ87" s="180">
        <v>-14</v>
      </c>
      <c r="AR87" s="180">
        <v>-4</v>
      </c>
      <c r="AS87" s="180">
        <v>5</v>
      </c>
      <c r="AT87" s="180">
        <v>-3</v>
      </c>
      <c r="AU87" s="180">
        <v>-3</v>
      </c>
      <c r="AV87" s="180">
        <v>2</v>
      </c>
      <c r="AW87">
        <f t="shared" si="54"/>
        <v>-6</v>
      </c>
      <c r="AX87">
        <f t="shared" si="55"/>
        <v>-4</v>
      </c>
      <c r="AY87">
        <f t="shared" si="56"/>
        <v>-11</v>
      </c>
      <c r="AZ87">
        <f t="shared" si="57"/>
        <v>14</v>
      </c>
      <c r="BA87">
        <f t="shared" si="58"/>
        <v>4</v>
      </c>
      <c r="BB87">
        <f t="shared" si="59"/>
        <v>-5</v>
      </c>
      <c r="BC87">
        <f t="shared" si="60"/>
        <v>3</v>
      </c>
      <c r="BD87">
        <f t="shared" si="61"/>
        <v>3</v>
      </c>
      <c r="BE87">
        <f t="shared" si="62"/>
        <v>-2</v>
      </c>
      <c r="BH87" s="175">
        <v>380082.01066666673</v>
      </c>
      <c r="BI87" s="106">
        <f t="shared" si="63"/>
        <v>95020.502666666682</v>
      </c>
      <c r="BJ87" s="107">
        <f t="shared" si="64"/>
        <v>2280492.0640000002</v>
      </c>
      <c r="BK87" s="26">
        <f t="shared" si="64"/>
        <v>570123.01600000006</v>
      </c>
      <c r="BL87" s="24">
        <f t="shared" si="65"/>
        <v>0.8</v>
      </c>
      <c r="BM87" s="25">
        <f t="shared" si="66"/>
        <v>0.2</v>
      </c>
      <c r="BN87" s="137">
        <f t="shared" si="69"/>
        <v>380082.01066666673</v>
      </c>
      <c r="BO87" s="173">
        <v>371055.4782222223</v>
      </c>
      <c r="BP87" s="132">
        <f t="shared" si="70"/>
        <v>92763.869555555575</v>
      </c>
      <c r="BQ87" s="132">
        <f t="shared" si="85"/>
        <v>2226332.8693333338</v>
      </c>
      <c r="BR87" s="132">
        <f t="shared" si="86"/>
        <v>556583.21733333345</v>
      </c>
      <c r="BS87" s="137">
        <f t="shared" si="71"/>
        <v>371055.4782222223</v>
      </c>
      <c r="BT87" s="172">
        <v>362208.57688888896</v>
      </c>
      <c r="BU87" s="132">
        <f t="shared" si="72"/>
        <v>90552.144222222239</v>
      </c>
      <c r="BV87" s="132">
        <f t="shared" si="87"/>
        <v>2173251.4613333335</v>
      </c>
      <c r="BW87" s="132">
        <f t="shared" si="73"/>
        <v>543312.86533333338</v>
      </c>
      <c r="BX87" s="137">
        <f t="shared" si="74"/>
        <v>362208.57688888896</v>
      </c>
      <c r="BY87" s="172">
        <v>316531.30666666664</v>
      </c>
      <c r="BZ87" s="132">
        <f t="shared" si="75"/>
        <v>79132.82666666666</v>
      </c>
      <c r="CA87" s="132">
        <f t="shared" si="88"/>
        <v>1899187.8399999999</v>
      </c>
      <c r="CB87" s="132">
        <f t="shared" si="76"/>
        <v>474796.95999999996</v>
      </c>
      <c r="CC87" s="137">
        <f t="shared" si="77"/>
        <v>316531.30666666664</v>
      </c>
      <c r="CD87" s="172">
        <v>320674.68266666669</v>
      </c>
      <c r="CE87" s="132">
        <f t="shared" si="78"/>
        <v>80168.670666666672</v>
      </c>
      <c r="CF87" s="132">
        <f t="shared" si="89"/>
        <v>1924048.0960000001</v>
      </c>
      <c r="CG87" s="132">
        <f t="shared" si="79"/>
        <v>481012.02400000003</v>
      </c>
      <c r="CH87" s="137">
        <f t="shared" si="80"/>
        <v>320674.68266666669</v>
      </c>
      <c r="CI87" s="211">
        <f t="shared" si="81"/>
        <v>270165.74044444447</v>
      </c>
      <c r="CJ87" s="132">
        <f t="shared" si="82"/>
        <v>67541.435111111117</v>
      </c>
      <c r="CK87" s="132">
        <f t="shared" si="90"/>
        <v>1620994.4426666668</v>
      </c>
      <c r="CL87" s="132">
        <f t="shared" si="83"/>
        <v>405248.6106666667</v>
      </c>
      <c r="CM87" s="137">
        <f t="shared" si="84"/>
        <v>270165.74044444447</v>
      </c>
      <c r="CN87" s="172"/>
      <c r="CO87" s="132"/>
      <c r="CP87" s="132"/>
      <c r="CQ87" s="132"/>
      <c r="CR87" s="137"/>
      <c r="CS87" s="132"/>
    </row>
    <row r="88" spans="1:97" ht="13" x14ac:dyDescent="0.3">
      <c r="A88" s="5" t="s">
        <v>796</v>
      </c>
      <c r="B88" s="3" t="s">
        <v>405</v>
      </c>
      <c r="C88" s="3" t="s">
        <v>389</v>
      </c>
      <c r="D88" s="2" t="s">
        <v>93</v>
      </c>
      <c r="E88" s="5">
        <f t="shared" si="67"/>
        <v>66729</v>
      </c>
      <c r="F88" s="177">
        <v>498</v>
      </c>
      <c r="G88" s="17">
        <f t="shared" si="68"/>
        <v>1099</v>
      </c>
      <c r="H88" s="201">
        <v>9.5743278861360039</v>
      </c>
      <c r="I88" s="189">
        <v>428</v>
      </c>
      <c r="J88"/>
      <c r="K88" s="183">
        <v>6159</v>
      </c>
      <c r="L88" s="183">
        <v>13031</v>
      </c>
      <c r="M88" s="183">
        <v>15077</v>
      </c>
      <c r="N88" s="183">
        <v>12161</v>
      </c>
      <c r="O88" s="183">
        <v>10035</v>
      </c>
      <c r="P88" s="183">
        <v>6092</v>
      </c>
      <c r="Q88" s="183">
        <v>3976</v>
      </c>
      <c r="R88" s="183">
        <v>198</v>
      </c>
      <c r="S88" s="183">
        <v>66729</v>
      </c>
      <c r="T88" s="5"/>
      <c r="U88" s="9">
        <f t="shared" si="46"/>
        <v>9.2298700714831636E-2</v>
      </c>
      <c r="V88" s="9">
        <f t="shared" si="47"/>
        <v>0.19528241094576571</v>
      </c>
      <c r="W88" s="9">
        <f t="shared" si="48"/>
        <v>0.22594374260066838</v>
      </c>
      <c r="X88" s="9">
        <f t="shared" si="49"/>
        <v>0.18224460129778658</v>
      </c>
      <c r="Y88" s="9">
        <f t="shared" si="50"/>
        <v>0.15038439059479386</v>
      </c>
      <c r="Z88" s="9">
        <f t="shared" si="51"/>
        <v>9.1294639512056228E-2</v>
      </c>
      <c r="AA88" s="9">
        <f t="shared" si="52"/>
        <v>5.9584288690074781E-2</v>
      </c>
      <c r="AB88" s="9">
        <f t="shared" si="53"/>
        <v>2.9672256440228385E-3</v>
      </c>
      <c r="AC88" s="9"/>
      <c r="AD88" s="183">
        <v>91</v>
      </c>
      <c r="AE88" s="183">
        <v>242</v>
      </c>
      <c r="AF88" s="183">
        <v>424</v>
      </c>
      <c r="AG88" s="183">
        <v>140</v>
      </c>
      <c r="AH88" s="183">
        <v>153</v>
      </c>
      <c r="AI88" s="183">
        <v>79</v>
      </c>
      <c r="AJ88" s="183">
        <v>19</v>
      </c>
      <c r="AK88" s="183">
        <v>-2</v>
      </c>
      <c r="AL88" s="183">
        <v>1146</v>
      </c>
      <c r="AM88" s="5"/>
      <c r="AN88" s="180">
        <v>2</v>
      </c>
      <c r="AO88" s="180">
        <v>6</v>
      </c>
      <c r="AP88" s="180">
        <v>11</v>
      </c>
      <c r="AQ88" s="180">
        <v>11</v>
      </c>
      <c r="AR88" s="180">
        <v>11</v>
      </c>
      <c r="AS88" s="180">
        <v>6</v>
      </c>
      <c r="AT88" s="180">
        <v>-2</v>
      </c>
      <c r="AU88" s="180">
        <v>2</v>
      </c>
      <c r="AV88" s="180">
        <v>47</v>
      </c>
      <c r="AW88">
        <f t="shared" si="54"/>
        <v>-2</v>
      </c>
      <c r="AX88">
        <f t="shared" si="55"/>
        <v>-6</v>
      </c>
      <c r="AY88">
        <f t="shared" si="56"/>
        <v>-11</v>
      </c>
      <c r="AZ88">
        <f t="shared" si="57"/>
        <v>-11</v>
      </c>
      <c r="BA88">
        <f t="shared" si="58"/>
        <v>-11</v>
      </c>
      <c r="BB88">
        <f t="shared" si="59"/>
        <v>-6</v>
      </c>
      <c r="BC88">
        <f t="shared" si="60"/>
        <v>2</v>
      </c>
      <c r="BD88">
        <f t="shared" si="61"/>
        <v>-2</v>
      </c>
      <c r="BE88">
        <f t="shared" si="62"/>
        <v>-47</v>
      </c>
      <c r="BH88" s="175">
        <v>310871.52</v>
      </c>
      <c r="BI88" s="106">
        <f t="shared" si="63"/>
        <v>77717.88</v>
      </c>
      <c r="BJ88" s="107">
        <f t="shared" si="64"/>
        <v>1865229.12</v>
      </c>
      <c r="BK88" s="26">
        <f t="shared" si="64"/>
        <v>466307.28</v>
      </c>
      <c r="BL88" s="24">
        <f t="shared" si="65"/>
        <v>0.8</v>
      </c>
      <c r="BM88" s="25">
        <f t="shared" si="66"/>
        <v>0.2</v>
      </c>
      <c r="BN88" s="137">
        <f t="shared" si="69"/>
        <v>310871.52</v>
      </c>
      <c r="BO88" s="173">
        <v>447830.26577777782</v>
      </c>
      <c r="BP88" s="132">
        <f t="shared" si="70"/>
        <v>111957.56644444446</v>
      </c>
      <c r="BQ88" s="132">
        <f t="shared" si="85"/>
        <v>2686981.5946666668</v>
      </c>
      <c r="BR88" s="132">
        <f t="shared" si="86"/>
        <v>671745.3986666667</v>
      </c>
      <c r="BS88" s="137">
        <f t="shared" si="71"/>
        <v>447830.26577777782</v>
      </c>
      <c r="BT88" s="172">
        <v>417672.77511111106</v>
      </c>
      <c r="BU88" s="132">
        <f t="shared" si="72"/>
        <v>104418.19377777776</v>
      </c>
      <c r="BV88" s="132">
        <f t="shared" si="87"/>
        <v>2506036.6506666662</v>
      </c>
      <c r="BW88" s="132">
        <f t="shared" si="73"/>
        <v>626509.16266666655</v>
      </c>
      <c r="BX88" s="137">
        <f t="shared" si="74"/>
        <v>417672.77511111106</v>
      </c>
      <c r="BY88" s="172">
        <v>646120.53333333333</v>
      </c>
      <c r="BZ88" s="132">
        <f t="shared" si="75"/>
        <v>161530.13333333333</v>
      </c>
      <c r="CA88" s="132">
        <f t="shared" si="88"/>
        <v>3876723.2</v>
      </c>
      <c r="CB88" s="132">
        <f t="shared" si="76"/>
        <v>969180.8</v>
      </c>
      <c r="CC88" s="137">
        <f t="shared" si="77"/>
        <v>646120.53333333333</v>
      </c>
      <c r="CD88" s="172">
        <v>1192724.743111111</v>
      </c>
      <c r="CE88" s="132">
        <f t="shared" si="78"/>
        <v>298181.18577777775</v>
      </c>
      <c r="CF88" s="132">
        <f t="shared" si="89"/>
        <v>7156348.4586666655</v>
      </c>
      <c r="CG88" s="132">
        <f t="shared" si="79"/>
        <v>1789087.1146666664</v>
      </c>
      <c r="CH88" s="137">
        <f t="shared" si="80"/>
        <v>1192724.743111111</v>
      </c>
      <c r="CI88" s="211">
        <f t="shared" si="81"/>
        <v>1360112.8800000001</v>
      </c>
      <c r="CJ88" s="132">
        <f t="shared" si="82"/>
        <v>340028.22000000003</v>
      </c>
      <c r="CK88" s="132">
        <f t="shared" si="90"/>
        <v>8160677.2800000012</v>
      </c>
      <c r="CL88" s="132">
        <f t="shared" si="83"/>
        <v>2040169.3200000003</v>
      </c>
      <c r="CM88" s="137">
        <f t="shared" si="84"/>
        <v>1360112.8800000001</v>
      </c>
      <c r="CN88" s="172"/>
      <c r="CO88" s="132"/>
      <c r="CP88" s="132"/>
      <c r="CQ88" s="132"/>
      <c r="CR88" s="137"/>
      <c r="CS88" s="132"/>
    </row>
    <row r="89" spans="1:97" ht="13" x14ac:dyDescent="0.3">
      <c r="A89" s="5" t="s">
        <v>805</v>
      </c>
      <c r="B89" s="3" t="s">
        <v>401</v>
      </c>
      <c r="C89" s="3" t="s">
        <v>389</v>
      </c>
      <c r="D89" s="2" t="s">
        <v>94</v>
      </c>
      <c r="E89" s="5">
        <f t="shared" si="67"/>
        <v>39609</v>
      </c>
      <c r="F89" s="177">
        <v>168</v>
      </c>
      <c r="G89" s="17">
        <f t="shared" si="68"/>
        <v>269</v>
      </c>
      <c r="H89" s="201">
        <v>10.771794562904068</v>
      </c>
      <c r="I89" s="189">
        <v>49</v>
      </c>
      <c r="J89"/>
      <c r="K89" s="183">
        <v>2464</v>
      </c>
      <c r="L89" s="183">
        <v>3259</v>
      </c>
      <c r="M89" s="183">
        <v>7484</v>
      </c>
      <c r="N89" s="183">
        <v>9074</v>
      </c>
      <c r="O89" s="183">
        <v>9526</v>
      </c>
      <c r="P89" s="183">
        <v>5129</v>
      </c>
      <c r="Q89" s="183">
        <v>2501</v>
      </c>
      <c r="R89" s="183">
        <v>172</v>
      </c>
      <c r="S89" s="183">
        <v>39609</v>
      </c>
      <c r="T89" s="5"/>
      <c r="U89" s="9">
        <f t="shared" si="46"/>
        <v>6.2208084021308285E-2</v>
      </c>
      <c r="V89" s="9">
        <f t="shared" si="47"/>
        <v>8.2279279961624888E-2</v>
      </c>
      <c r="W89" s="9">
        <f t="shared" si="48"/>
        <v>0.18894695649978541</v>
      </c>
      <c r="X89" s="9">
        <f t="shared" si="49"/>
        <v>0.22908934838041858</v>
      </c>
      <c r="Y89" s="9">
        <f t="shared" si="50"/>
        <v>0.24050089626095078</v>
      </c>
      <c r="Z89" s="9">
        <f t="shared" si="51"/>
        <v>0.12949077229922493</v>
      </c>
      <c r="AA89" s="9">
        <f t="shared" si="52"/>
        <v>6.3142215153121767E-2</v>
      </c>
      <c r="AB89" s="9">
        <f t="shared" si="53"/>
        <v>4.3424474235653513E-3</v>
      </c>
      <c r="AC89" s="9"/>
      <c r="AD89" s="183">
        <v>29</v>
      </c>
      <c r="AE89" s="183">
        <v>19</v>
      </c>
      <c r="AF89" s="183">
        <v>60</v>
      </c>
      <c r="AG89" s="183">
        <v>25</v>
      </c>
      <c r="AH89" s="183">
        <v>79</v>
      </c>
      <c r="AI89" s="183">
        <v>19</v>
      </c>
      <c r="AJ89" s="183">
        <v>12</v>
      </c>
      <c r="AK89" s="183">
        <v>1</v>
      </c>
      <c r="AL89" s="183">
        <v>244</v>
      </c>
      <c r="AM89" s="5"/>
      <c r="AN89" s="180">
        <v>1</v>
      </c>
      <c r="AO89" s="180">
        <v>-7</v>
      </c>
      <c r="AP89" s="180">
        <v>-17</v>
      </c>
      <c r="AQ89" s="180">
        <v>4</v>
      </c>
      <c r="AR89" s="180">
        <v>-3</v>
      </c>
      <c r="AS89" s="180">
        <v>1</v>
      </c>
      <c r="AT89" s="180">
        <v>-4</v>
      </c>
      <c r="AU89" s="180">
        <v>0</v>
      </c>
      <c r="AV89" s="180">
        <v>-25</v>
      </c>
      <c r="AW89">
        <f t="shared" si="54"/>
        <v>-1</v>
      </c>
      <c r="AX89">
        <f t="shared" si="55"/>
        <v>7</v>
      </c>
      <c r="AY89">
        <f t="shared" si="56"/>
        <v>17</v>
      </c>
      <c r="AZ89">
        <f t="shared" si="57"/>
        <v>-4</v>
      </c>
      <c r="BA89">
        <f t="shared" si="58"/>
        <v>3</v>
      </c>
      <c r="BB89">
        <f t="shared" si="59"/>
        <v>-1</v>
      </c>
      <c r="BC89">
        <f t="shared" si="60"/>
        <v>4</v>
      </c>
      <c r="BD89">
        <f t="shared" si="61"/>
        <v>0</v>
      </c>
      <c r="BE89">
        <f t="shared" si="62"/>
        <v>25</v>
      </c>
      <c r="BH89" s="175">
        <v>124860.33066666668</v>
      </c>
      <c r="BI89" s="106">
        <f t="shared" si="63"/>
        <v>31215.082666666669</v>
      </c>
      <c r="BJ89" s="107">
        <f t="shared" si="64"/>
        <v>749161.98400000005</v>
      </c>
      <c r="BK89" s="26">
        <f t="shared" si="64"/>
        <v>187290.49600000001</v>
      </c>
      <c r="BL89" s="24">
        <f t="shared" si="65"/>
        <v>0.8</v>
      </c>
      <c r="BM89" s="25">
        <f t="shared" si="66"/>
        <v>0.2</v>
      </c>
      <c r="BN89" s="137">
        <f t="shared" si="69"/>
        <v>124860.33066666668</v>
      </c>
      <c r="BO89" s="173">
        <v>159567.93777777778</v>
      </c>
      <c r="BP89" s="132">
        <f t="shared" si="70"/>
        <v>39891.984444444446</v>
      </c>
      <c r="BQ89" s="132">
        <f t="shared" si="85"/>
        <v>957407.62666666671</v>
      </c>
      <c r="BR89" s="132">
        <f t="shared" si="86"/>
        <v>239351.90666666668</v>
      </c>
      <c r="BS89" s="137">
        <f t="shared" si="71"/>
        <v>159567.93777777778</v>
      </c>
      <c r="BT89" s="172">
        <v>150154.21600000001</v>
      </c>
      <c r="BU89" s="132">
        <f t="shared" si="72"/>
        <v>37538.554000000004</v>
      </c>
      <c r="BV89" s="132">
        <f t="shared" si="87"/>
        <v>900925.29600000009</v>
      </c>
      <c r="BW89" s="132">
        <f t="shared" si="73"/>
        <v>225231.32400000002</v>
      </c>
      <c r="BX89" s="137">
        <f t="shared" si="74"/>
        <v>150154.21600000001</v>
      </c>
      <c r="BY89" s="172">
        <v>213068.47999999998</v>
      </c>
      <c r="BZ89" s="132">
        <f t="shared" si="75"/>
        <v>53267.119999999995</v>
      </c>
      <c r="CA89" s="132">
        <f t="shared" si="88"/>
        <v>1278410.8799999999</v>
      </c>
      <c r="CB89" s="132">
        <f t="shared" si="76"/>
        <v>319602.71999999997</v>
      </c>
      <c r="CC89" s="137">
        <f t="shared" si="77"/>
        <v>213068.47999999998</v>
      </c>
      <c r="CD89" s="172">
        <v>157519.66222222228</v>
      </c>
      <c r="CE89" s="132">
        <f t="shared" si="78"/>
        <v>39379.91555555557</v>
      </c>
      <c r="CF89" s="132">
        <f t="shared" si="89"/>
        <v>945117.97333333362</v>
      </c>
      <c r="CG89" s="132">
        <f t="shared" si="79"/>
        <v>236279.4933333334</v>
      </c>
      <c r="CH89" s="137">
        <f t="shared" si="80"/>
        <v>157519.66222222228</v>
      </c>
      <c r="CI89" s="211">
        <f t="shared" si="81"/>
        <v>349866.25955555553</v>
      </c>
      <c r="CJ89" s="132">
        <f t="shared" si="82"/>
        <v>87466.564888888883</v>
      </c>
      <c r="CK89" s="132">
        <f t="shared" si="90"/>
        <v>2099197.5573333334</v>
      </c>
      <c r="CL89" s="132">
        <f t="shared" si="83"/>
        <v>524799.38933333335</v>
      </c>
      <c r="CM89" s="137">
        <f t="shared" si="84"/>
        <v>349866.25955555553</v>
      </c>
      <c r="CN89" s="172"/>
      <c r="CO89" s="132"/>
      <c r="CP89" s="132"/>
      <c r="CQ89" s="132"/>
      <c r="CR89" s="137"/>
      <c r="CS89" s="132"/>
    </row>
    <row r="90" spans="1:97" ht="13" x14ac:dyDescent="0.3">
      <c r="A90" s="5" t="s">
        <v>739</v>
      </c>
      <c r="B90" s="3" t="s">
        <v>388</v>
      </c>
      <c r="C90" s="3" t="s">
        <v>375</v>
      </c>
      <c r="D90" s="2" t="s">
        <v>95</v>
      </c>
      <c r="E90" s="5">
        <f t="shared" si="67"/>
        <v>50893</v>
      </c>
      <c r="F90" s="177">
        <v>290</v>
      </c>
      <c r="G90" s="17">
        <f t="shared" si="68"/>
        <v>508</v>
      </c>
      <c r="H90" s="201">
        <v>11.154259274560026</v>
      </c>
      <c r="I90" s="189">
        <v>113</v>
      </c>
      <c r="J90"/>
      <c r="K90" s="183">
        <v>2860</v>
      </c>
      <c r="L90" s="183">
        <v>5557</v>
      </c>
      <c r="M90" s="183">
        <v>12148</v>
      </c>
      <c r="N90" s="183">
        <v>10452</v>
      </c>
      <c r="O90" s="183">
        <v>8567</v>
      </c>
      <c r="P90" s="183">
        <v>6079</v>
      </c>
      <c r="Q90" s="183">
        <v>4590</v>
      </c>
      <c r="R90" s="183">
        <v>640</v>
      </c>
      <c r="S90" s="183">
        <v>50893</v>
      </c>
      <c r="T90" s="5"/>
      <c r="U90" s="9">
        <f t="shared" si="46"/>
        <v>5.6196333483976187E-2</v>
      </c>
      <c r="V90" s="9">
        <f t="shared" si="47"/>
        <v>0.10918986894071876</v>
      </c>
      <c r="W90" s="9">
        <f t="shared" si="48"/>
        <v>0.2386968738333366</v>
      </c>
      <c r="X90" s="9">
        <f t="shared" si="49"/>
        <v>0.20537205509598569</v>
      </c>
      <c r="Y90" s="9">
        <f t="shared" si="50"/>
        <v>0.16833356257245594</v>
      </c>
      <c r="Z90" s="9">
        <f t="shared" si="51"/>
        <v>0.11944668225492701</v>
      </c>
      <c r="AA90" s="9">
        <f t="shared" si="52"/>
        <v>9.0189220521486257E-2</v>
      </c>
      <c r="AB90" s="9">
        <f t="shared" si="53"/>
        <v>1.2575403297113551E-2</v>
      </c>
      <c r="AC90" s="9"/>
      <c r="AD90" s="183">
        <v>32</v>
      </c>
      <c r="AE90" s="183">
        <v>106</v>
      </c>
      <c r="AF90" s="183">
        <v>67</v>
      </c>
      <c r="AG90" s="183">
        <v>151</v>
      </c>
      <c r="AH90" s="183">
        <v>103</v>
      </c>
      <c r="AI90" s="183">
        <v>68</v>
      </c>
      <c r="AJ90" s="183">
        <v>74</v>
      </c>
      <c r="AK90" s="183">
        <v>4</v>
      </c>
      <c r="AL90" s="183">
        <v>605</v>
      </c>
      <c r="AM90" s="5"/>
      <c r="AN90" s="180">
        <v>5</v>
      </c>
      <c r="AO90" s="180">
        <v>10</v>
      </c>
      <c r="AP90" s="180">
        <v>19</v>
      </c>
      <c r="AQ90" s="180">
        <v>8</v>
      </c>
      <c r="AR90" s="180">
        <v>32</v>
      </c>
      <c r="AS90" s="180">
        <v>9</v>
      </c>
      <c r="AT90" s="180">
        <v>17</v>
      </c>
      <c r="AU90" s="180">
        <v>-3</v>
      </c>
      <c r="AV90" s="180">
        <v>97</v>
      </c>
      <c r="AW90">
        <f t="shared" si="54"/>
        <v>-5</v>
      </c>
      <c r="AX90">
        <f t="shared" si="55"/>
        <v>-10</v>
      </c>
      <c r="AY90">
        <f t="shared" si="56"/>
        <v>-19</v>
      </c>
      <c r="AZ90">
        <f t="shared" si="57"/>
        <v>-8</v>
      </c>
      <c r="BA90">
        <f t="shared" si="58"/>
        <v>-32</v>
      </c>
      <c r="BB90">
        <f t="shared" si="59"/>
        <v>-9</v>
      </c>
      <c r="BC90">
        <f t="shared" si="60"/>
        <v>-17</v>
      </c>
      <c r="BD90">
        <f t="shared" si="61"/>
        <v>3</v>
      </c>
      <c r="BE90">
        <f t="shared" si="62"/>
        <v>-97</v>
      </c>
      <c r="BH90" s="175">
        <v>306266.016</v>
      </c>
      <c r="BI90" s="106">
        <f t="shared" si="63"/>
        <v>76566.504000000001</v>
      </c>
      <c r="BJ90" s="107">
        <f t="shared" si="64"/>
        <v>1837596.0959999999</v>
      </c>
      <c r="BK90" s="26">
        <f t="shared" si="64"/>
        <v>459399.02399999998</v>
      </c>
      <c r="BL90" s="24">
        <f t="shared" si="65"/>
        <v>0.8</v>
      </c>
      <c r="BM90" s="25">
        <f t="shared" si="66"/>
        <v>0.2</v>
      </c>
      <c r="BN90" s="137">
        <f t="shared" si="69"/>
        <v>306266.016</v>
      </c>
      <c r="BO90" s="173">
        <v>578219.44444444438</v>
      </c>
      <c r="BP90" s="132">
        <f t="shared" si="70"/>
        <v>144554.86111111109</v>
      </c>
      <c r="BQ90" s="132">
        <f t="shared" si="85"/>
        <v>3469316.666666666</v>
      </c>
      <c r="BR90" s="132">
        <f t="shared" si="86"/>
        <v>867329.16666666651</v>
      </c>
      <c r="BS90" s="137">
        <f t="shared" si="71"/>
        <v>578219.44444444438</v>
      </c>
      <c r="BT90" s="172">
        <v>479233.66133333335</v>
      </c>
      <c r="BU90" s="132">
        <f t="shared" si="72"/>
        <v>119808.41533333334</v>
      </c>
      <c r="BV90" s="132">
        <f t="shared" si="87"/>
        <v>2875401.9680000003</v>
      </c>
      <c r="BW90" s="132">
        <f t="shared" si="73"/>
        <v>718850.49200000009</v>
      </c>
      <c r="BX90" s="137">
        <f t="shared" si="74"/>
        <v>479233.66133333335</v>
      </c>
      <c r="BY90" s="172">
        <v>553285.65333333332</v>
      </c>
      <c r="BZ90" s="132">
        <f t="shared" si="75"/>
        <v>138321.41333333333</v>
      </c>
      <c r="CA90" s="132">
        <f t="shared" si="88"/>
        <v>3319713.92</v>
      </c>
      <c r="CB90" s="132">
        <f t="shared" si="76"/>
        <v>829928.48</v>
      </c>
      <c r="CC90" s="137">
        <f t="shared" si="77"/>
        <v>553285.65333333332</v>
      </c>
      <c r="CD90" s="172">
        <v>728049.53955555556</v>
      </c>
      <c r="CE90" s="132">
        <f t="shared" si="78"/>
        <v>182012.38488888889</v>
      </c>
      <c r="CF90" s="132">
        <f t="shared" si="89"/>
        <v>4368297.2373333331</v>
      </c>
      <c r="CG90" s="132">
        <f t="shared" si="79"/>
        <v>1092074.3093333333</v>
      </c>
      <c r="CH90" s="137">
        <f t="shared" si="80"/>
        <v>728049.53955555556</v>
      </c>
      <c r="CI90" s="211">
        <f t="shared" si="81"/>
        <v>695492.59733333346</v>
      </c>
      <c r="CJ90" s="132">
        <f t="shared" si="82"/>
        <v>173873.14933333336</v>
      </c>
      <c r="CK90" s="132">
        <f t="shared" si="90"/>
        <v>4172955.5840000007</v>
      </c>
      <c r="CL90" s="132">
        <f t="shared" si="83"/>
        <v>1043238.8960000002</v>
      </c>
      <c r="CM90" s="137">
        <f t="shared" si="84"/>
        <v>695492.59733333346</v>
      </c>
      <c r="CN90" s="172"/>
      <c r="CO90" s="132"/>
      <c r="CP90" s="132"/>
      <c r="CQ90" s="132"/>
      <c r="CR90" s="137"/>
      <c r="CS90" s="132"/>
    </row>
    <row r="91" spans="1:97" ht="13" x14ac:dyDescent="0.3">
      <c r="A91" s="5" t="s">
        <v>821</v>
      </c>
      <c r="B91" s="3" t="s">
        <v>395</v>
      </c>
      <c r="C91" s="3" t="s">
        <v>384</v>
      </c>
      <c r="D91" s="2" t="s">
        <v>96</v>
      </c>
      <c r="E91" s="5">
        <f t="shared" si="67"/>
        <v>60394</v>
      </c>
      <c r="F91" s="177">
        <v>395</v>
      </c>
      <c r="G91" s="17">
        <f t="shared" si="68"/>
        <v>596</v>
      </c>
      <c r="H91" s="201" t="e">
        <v>#N/A</v>
      </c>
      <c r="I91" s="189">
        <v>121</v>
      </c>
      <c r="J91"/>
      <c r="K91" s="183">
        <v>840</v>
      </c>
      <c r="L91" s="183">
        <v>5844</v>
      </c>
      <c r="M91" s="183">
        <v>15005</v>
      </c>
      <c r="N91" s="183">
        <v>15064</v>
      </c>
      <c r="O91" s="183">
        <v>10514</v>
      </c>
      <c r="P91" s="183">
        <v>7126</v>
      </c>
      <c r="Q91" s="183">
        <v>5238</v>
      </c>
      <c r="R91" s="183">
        <v>763</v>
      </c>
      <c r="S91" s="183">
        <v>60394</v>
      </c>
      <c r="T91" s="5"/>
      <c r="U91" s="9">
        <f t="shared" si="46"/>
        <v>1.3908666423816935E-2</v>
      </c>
      <c r="V91" s="9">
        <f t="shared" si="47"/>
        <v>9.6764579262840683E-2</v>
      </c>
      <c r="W91" s="9">
        <f t="shared" si="48"/>
        <v>0.24845183296353943</v>
      </c>
      <c r="X91" s="9">
        <f t="shared" si="49"/>
        <v>0.24942875120045038</v>
      </c>
      <c r="Y91" s="9">
        <f t="shared" si="50"/>
        <v>0.1740901414047753</v>
      </c>
      <c r="Z91" s="9">
        <f t="shared" si="51"/>
        <v>0.11799185349538034</v>
      </c>
      <c r="AA91" s="9">
        <f t="shared" si="52"/>
        <v>8.6730469914229891E-2</v>
      </c>
      <c r="AB91" s="9">
        <f t="shared" si="53"/>
        <v>1.2633705334967049E-2</v>
      </c>
      <c r="AC91" s="9"/>
      <c r="AD91" s="183">
        <v>7</v>
      </c>
      <c r="AE91" s="183">
        <v>56</v>
      </c>
      <c r="AF91" s="183">
        <v>136</v>
      </c>
      <c r="AG91" s="183">
        <v>194</v>
      </c>
      <c r="AH91" s="183">
        <v>121</v>
      </c>
      <c r="AI91" s="183">
        <v>46</v>
      </c>
      <c r="AJ91" s="183">
        <v>39</v>
      </c>
      <c r="AK91" s="183">
        <v>15</v>
      </c>
      <c r="AL91" s="183">
        <v>614</v>
      </c>
      <c r="AM91" s="5"/>
      <c r="AN91" s="180">
        <v>-1</v>
      </c>
      <c r="AO91" s="180">
        <v>8</v>
      </c>
      <c r="AP91" s="180">
        <v>-4</v>
      </c>
      <c r="AQ91" s="180">
        <v>17</v>
      </c>
      <c r="AR91" s="180">
        <v>0</v>
      </c>
      <c r="AS91" s="180">
        <v>-5</v>
      </c>
      <c r="AT91" s="180">
        <v>4</v>
      </c>
      <c r="AU91" s="180">
        <v>-1</v>
      </c>
      <c r="AV91" s="180">
        <v>18</v>
      </c>
      <c r="AW91">
        <f t="shared" si="54"/>
        <v>1</v>
      </c>
      <c r="AX91">
        <f t="shared" si="55"/>
        <v>-8</v>
      </c>
      <c r="AY91">
        <f t="shared" si="56"/>
        <v>4</v>
      </c>
      <c r="AZ91">
        <f t="shared" si="57"/>
        <v>-17</v>
      </c>
      <c r="BA91">
        <f t="shared" si="58"/>
        <v>0</v>
      </c>
      <c r="BB91">
        <f t="shared" si="59"/>
        <v>5</v>
      </c>
      <c r="BC91">
        <f t="shared" si="60"/>
        <v>-4</v>
      </c>
      <c r="BD91">
        <f t="shared" si="61"/>
        <v>1</v>
      </c>
      <c r="BE91">
        <f t="shared" si="62"/>
        <v>-18</v>
      </c>
      <c r="BH91" s="175">
        <v>415262.94399999996</v>
      </c>
      <c r="BI91" s="106">
        <f t="shared" si="63"/>
        <v>103815.73599999999</v>
      </c>
      <c r="BJ91" s="107">
        <f t="shared" si="64"/>
        <v>2491577.6639999999</v>
      </c>
      <c r="BK91" s="26">
        <f t="shared" si="64"/>
        <v>622894.41599999997</v>
      </c>
      <c r="BL91" s="24">
        <f t="shared" si="65"/>
        <v>0.8</v>
      </c>
      <c r="BM91" s="25">
        <f t="shared" si="66"/>
        <v>0.2</v>
      </c>
      <c r="BN91" s="137">
        <f t="shared" si="69"/>
        <v>415262.94399999996</v>
      </c>
      <c r="BO91" s="173">
        <v>425086.24622222222</v>
      </c>
      <c r="BP91" s="132">
        <f t="shared" si="70"/>
        <v>106271.56155555556</v>
      </c>
      <c r="BQ91" s="132">
        <f t="shared" si="85"/>
        <v>2550517.4773333333</v>
      </c>
      <c r="BR91" s="132">
        <f t="shared" si="86"/>
        <v>637629.36933333334</v>
      </c>
      <c r="BS91" s="137">
        <f t="shared" si="71"/>
        <v>425086.24622222222</v>
      </c>
      <c r="BT91" s="172">
        <v>553015.80977777787</v>
      </c>
      <c r="BU91" s="132">
        <f t="shared" si="72"/>
        <v>138253.95244444447</v>
      </c>
      <c r="BV91" s="132">
        <f t="shared" si="87"/>
        <v>3318094.8586666672</v>
      </c>
      <c r="BW91" s="132">
        <f t="shared" si="73"/>
        <v>829523.71466666681</v>
      </c>
      <c r="BX91" s="137">
        <f t="shared" si="74"/>
        <v>553015.80977777787</v>
      </c>
      <c r="BY91" s="172">
        <v>797064.21333333338</v>
      </c>
      <c r="BZ91" s="132">
        <f t="shared" si="75"/>
        <v>199266.05333333334</v>
      </c>
      <c r="CA91" s="132">
        <f t="shared" si="88"/>
        <v>4782385.28</v>
      </c>
      <c r="CB91" s="132">
        <f t="shared" si="76"/>
        <v>1195596.32</v>
      </c>
      <c r="CC91" s="137">
        <f t="shared" si="77"/>
        <v>797064.21333333338</v>
      </c>
      <c r="CD91" s="172">
        <v>599139.39199999999</v>
      </c>
      <c r="CE91" s="132">
        <f t="shared" si="78"/>
        <v>149784.848</v>
      </c>
      <c r="CF91" s="132">
        <f t="shared" si="89"/>
        <v>3594836.352</v>
      </c>
      <c r="CG91" s="132">
        <f t="shared" si="79"/>
        <v>898709.08799999999</v>
      </c>
      <c r="CH91" s="137">
        <f t="shared" si="80"/>
        <v>599139.39199999999</v>
      </c>
      <c r="CI91" s="211">
        <f t="shared" si="81"/>
        <v>812462.78399999999</v>
      </c>
      <c r="CJ91" s="132">
        <f t="shared" si="82"/>
        <v>203115.696</v>
      </c>
      <c r="CK91" s="132">
        <f t="shared" si="90"/>
        <v>4874776.7039999999</v>
      </c>
      <c r="CL91" s="132">
        <f t="shared" si="83"/>
        <v>1218694.176</v>
      </c>
      <c r="CM91" s="137">
        <f t="shared" si="84"/>
        <v>812462.78399999999</v>
      </c>
      <c r="CN91" s="172"/>
      <c r="CO91" s="132"/>
      <c r="CP91" s="132"/>
      <c r="CQ91" s="132"/>
      <c r="CR91" s="137"/>
      <c r="CS91" s="132"/>
    </row>
    <row r="92" spans="1:97" ht="13" x14ac:dyDescent="0.3">
      <c r="A92" s="5" t="s">
        <v>591</v>
      </c>
      <c r="B92" s="3" t="s">
        <v>392</v>
      </c>
      <c r="C92" s="3" t="s">
        <v>379</v>
      </c>
      <c r="D92" s="2" t="s">
        <v>97</v>
      </c>
      <c r="E92" s="5">
        <f t="shared" si="67"/>
        <v>67457</v>
      </c>
      <c r="F92" s="177">
        <v>835</v>
      </c>
      <c r="G92" s="17">
        <f t="shared" si="68"/>
        <v>440</v>
      </c>
      <c r="H92" s="201">
        <v>5.6129797509107853</v>
      </c>
      <c r="I92" s="189">
        <v>295</v>
      </c>
      <c r="J92"/>
      <c r="K92" s="183">
        <v>26813</v>
      </c>
      <c r="L92" s="183">
        <v>13943</v>
      </c>
      <c r="M92" s="183">
        <v>15600</v>
      </c>
      <c r="N92" s="183">
        <v>6226</v>
      </c>
      <c r="O92" s="183">
        <v>3195</v>
      </c>
      <c r="P92" s="183">
        <v>1103</v>
      </c>
      <c r="Q92" s="183">
        <v>524</v>
      </c>
      <c r="R92" s="183">
        <v>53</v>
      </c>
      <c r="S92" s="183">
        <v>67457</v>
      </c>
      <c r="T92" s="5"/>
      <c r="U92" s="9">
        <f t="shared" si="46"/>
        <v>0.39748284092088293</v>
      </c>
      <c r="V92" s="9">
        <f t="shared" si="47"/>
        <v>0.20669463510087907</v>
      </c>
      <c r="W92" s="9">
        <f t="shared" si="48"/>
        <v>0.23125843129697438</v>
      </c>
      <c r="X92" s="9">
        <f t="shared" si="49"/>
        <v>9.2295832900959135E-2</v>
      </c>
      <c r="Y92" s="9">
        <f t="shared" si="50"/>
        <v>4.7363505640630327E-2</v>
      </c>
      <c r="Z92" s="9">
        <f t="shared" si="51"/>
        <v>1.6351157033369406E-2</v>
      </c>
      <c r="AA92" s="9">
        <f t="shared" si="52"/>
        <v>7.7679114102317034E-3</v>
      </c>
      <c r="AB92" s="9">
        <f t="shared" si="53"/>
        <v>7.8568569607305396E-4</v>
      </c>
      <c r="AC92" s="9"/>
      <c r="AD92" s="183">
        <v>234</v>
      </c>
      <c r="AE92" s="183">
        <v>116</v>
      </c>
      <c r="AF92" s="183">
        <v>35</v>
      </c>
      <c r="AG92" s="183">
        <v>40</v>
      </c>
      <c r="AH92" s="183">
        <v>28</v>
      </c>
      <c r="AI92" s="183">
        <v>9</v>
      </c>
      <c r="AJ92" s="183">
        <v>6</v>
      </c>
      <c r="AK92" s="183">
        <v>0</v>
      </c>
      <c r="AL92" s="183">
        <v>468</v>
      </c>
      <c r="AM92" s="5"/>
      <c r="AN92" s="180">
        <v>4</v>
      </c>
      <c r="AO92" s="180">
        <v>4</v>
      </c>
      <c r="AP92" s="180">
        <v>18</v>
      </c>
      <c r="AQ92" s="180">
        <v>2</v>
      </c>
      <c r="AR92" s="180">
        <v>-7</v>
      </c>
      <c r="AS92" s="180">
        <v>2</v>
      </c>
      <c r="AT92" s="180">
        <v>4</v>
      </c>
      <c r="AU92" s="180">
        <v>1</v>
      </c>
      <c r="AV92" s="180">
        <v>28</v>
      </c>
      <c r="AW92">
        <f t="shared" si="54"/>
        <v>-4</v>
      </c>
      <c r="AX92">
        <f t="shared" si="55"/>
        <v>-4</v>
      </c>
      <c r="AY92">
        <f t="shared" si="56"/>
        <v>-18</v>
      </c>
      <c r="AZ92">
        <f t="shared" si="57"/>
        <v>-2</v>
      </c>
      <c r="BA92">
        <f t="shared" si="58"/>
        <v>7</v>
      </c>
      <c r="BB92">
        <f t="shared" si="59"/>
        <v>-2</v>
      </c>
      <c r="BC92">
        <f t="shared" si="60"/>
        <v>-4</v>
      </c>
      <c r="BD92">
        <f t="shared" si="61"/>
        <v>-1</v>
      </c>
      <c r="BE92">
        <f t="shared" si="62"/>
        <v>-28</v>
      </c>
      <c r="BH92" s="175">
        <v>529377.09866666677</v>
      </c>
      <c r="BI92" s="106">
        <f t="shared" si="63"/>
        <v>132344.27466666669</v>
      </c>
      <c r="BJ92" s="107">
        <f t="shared" si="64"/>
        <v>3176262.5920000006</v>
      </c>
      <c r="BK92" s="26">
        <f t="shared" si="64"/>
        <v>794065.64800000016</v>
      </c>
      <c r="BL92" s="24">
        <f t="shared" si="65"/>
        <v>0.8</v>
      </c>
      <c r="BM92" s="25">
        <f t="shared" si="66"/>
        <v>0.2</v>
      </c>
      <c r="BN92" s="137">
        <f t="shared" si="69"/>
        <v>529377.09866666677</v>
      </c>
      <c r="BO92" s="173">
        <v>205074.83555555553</v>
      </c>
      <c r="BP92" s="132">
        <f t="shared" si="70"/>
        <v>51268.708888888883</v>
      </c>
      <c r="BQ92" s="132">
        <f t="shared" si="85"/>
        <v>1230449.0133333332</v>
      </c>
      <c r="BR92" s="132">
        <f t="shared" si="86"/>
        <v>307612.2533333333</v>
      </c>
      <c r="BS92" s="137">
        <f t="shared" si="71"/>
        <v>205074.83555555553</v>
      </c>
      <c r="BT92" s="172">
        <v>189899.86755555557</v>
      </c>
      <c r="BU92" s="132">
        <f t="shared" si="72"/>
        <v>47474.966888888892</v>
      </c>
      <c r="BV92" s="132">
        <f t="shared" si="87"/>
        <v>1139399.2053333335</v>
      </c>
      <c r="BW92" s="132">
        <f t="shared" si="73"/>
        <v>284849.80133333337</v>
      </c>
      <c r="BX92" s="137">
        <f t="shared" si="74"/>
        <v>189899.86755555557</v>
      </c>
      <c r="BY92" s="172">
        <v>396838.93333333335</v>
      </c>
      <c r="BZ92" s="132">
        <f t="shared" si="75"/>
        <v>99209.733333333337</v>
      </c>
      <c r="CA92" s="132">
        <f t="shared" si="88"/>
        <v>2381033.6</v>
      </c>
      <c r="CB92" s="132">
        <f t="shared" si="76"/>
        <v>595258.4</v>
      </c>
      <c r="CC92" s="137">
        <f t="shared" si="77"/>
        <v>396838.93333333335</v>
      </c>
      <c r="CD92" s="172">
        <v>645617.04355555552</v>
      </c>
      <c r="CE92" s="132">
        <f t="shared" si="78"/>
        <v>161404.26088888888</v>
      </c>
      <c r="CF92" s="132">
        <f t="shared" si="89"/>
        <v>3873702.2613333333</v>
      </c>
      <c r="CG92" s="132">
        <f t="shared" si="79"/>
        <v>968425.56533333333</v>
      </c>
      <c r="CH92" s="137">
        <f t="shared" si="80"/>
        <v>645617.04355555552</v>
      </c>
      <c r="CI92" s="211">
        <f t="shared" si="81"/>
        <v>495364.92444444448</v>
      </c>
      <c r="CJ92" s="132">
        <f t="shared" si="82"/>
        <v>123841.23111111112</v>
      </c>
      <c r="CK92" s="132">
        <f t="shared" si="90"/>
        <v>2972189.5466666669</v>
      </c>
      <c r="CL92" s="132">
        <f t="shared" si="83"/>
        <v>743047.38666666672</v>
      </c>
      <c r="CM92" s="137">
        <f t="shared" si="84"/>
        <v>495364.92444444448</v>
      </c>
      <c r="CN92" s="172"/>
      <c r="CO92" s="132"/>
      <c r="CP92" s="132"/>
      <c r="CQ92" s="132"/>
      <c r="CR92" s="137"/>
      <c r="CS92" s="132"/>
    </row>
    <row r="93" spans="1:97" ht="13" x14ac:dyDescent="0.3">
      <c r="A93" s="5" t="s">
        <v>599</v>
      </c>
      <c r="B93" s="3" t="s">
        <v>402</v>
      </c>
      <c r="C93" s="3" t="s">
        <v>379</v>
      </c>
      <c r="D93" s="2" t="s">
        <v>98</v>
      </c>
      <c r="E93" s="5">
        <f t="shared" si="67"/>
        <v>38748</v>
      </c>
      <c r="F93" s="177">
        <v>389</v>
      </c>
      <c r="G93" s="17">
        <f t="shared" si="68"/>
        <v>512</v>
      </c>
      <c r="H93" s="201">
        <v>6.4827796724348445</v>
      </c>
      <c r="I93" s="189">
        <v>92</v>
      </c>
      <c r="J93"/>
      <c r="K93" s="183">
        <v>9242</v>
      </c>
      <c r="L93" s="183">
        <v>10615</v>
      </c>
      <c r="M93" s="183">
        <v>6315</v>
      </c>
      <c r="N93" s="183">
        <v>4983</v>
      </c>
      <c r="O93" s="183">
        <v>3691</v>
      </c>
      <c r="P93" s="183">
        <v>2363</v>
      </c>
      <c r="Q93" s="183">
        <v>1403</v>
      </c>
      <c r="R93" s="183">
        <v>136</v>
      </c>
      <c r="S93" s="183">
        <v>38748</v>
      </c>
      <c r="T93" s="5"/>
      <c r="U93" s="9">
        <f t="shared" si="46"/>
        <v>0.23851553628574379</v>
      </c>
      <c r="V93" s="9">
        <f t="shared" si="47"/>
        <v>0.27394962320635902</v>
      </c>
      <c r="W93" s="9">
        <f t="shared" si="48"/>
        <v>0.16297615360792816</v>
      </c>
      <c r="X93" s="9">
        <f t="shared" si="49"/>
        <v>0.12860018581604213</v>
      </c>
      <c r="Y93" s="9">
        <f t="shared" si="50"/>
        <v>9.525652936925777E-2</v>
      </c>
      <c r="Z93" s="9">
        <f t="shared" si="51"/>
        <v>6.0983792711881903E-2</v>
      </c>
      <c r="AA93" s="9">
        <f t="shared" si="52"/>
        <v>3.6208320429441519E-2</v>
      </c>
      <c r="AB93" s="9">
        <f t="shared" si="53"/>
        <v>3.509858573345721E-3</v>
      </c>
      <c r="AC93" s="9"/>
      <c r="AD93" s="183">
        <v>32</v>
      </c>
      <c r="AE93" s="183">
        <v>154</v>
      </c>
      <c r="AF93" s="183">
        <v>148</v>
      </c>
      <c r="AG93" s="183">
        <v>47</v>
      </c>
      <c r="AH93" s="183">
        <v>64</v>
      </c>
      <c r="AI93" s="183">
        <v>46</v>
      </c>
      <c r="AJ93" s="183">
        <v>19</v>
      </c>
      <c r="AK93" s="183">
        <v>2</v>
      </c>
      <c r="AL93" s="183">
        <v>512</v>
      </c>
      <c r="AM93" s="5"/>
      <c r="AN93" s="180">
        <v>-19</v>
      </c>
      <c r="AO93" s="180">
        <v>5</v>
      </c>
      <c r="AP93" s="180">
        <v>5</v>
      </c>
      <c r="AQ93" s="180">
        <v>-5</v>
      </c>
      <c r="AR93" s="180">
        <v>9</v>
      </c>
      <c r="AS93" s="180">
        <v>4</v>
      </c>
      <c r="AT93" s="180">
        <v>2</v>
      </c>
      <c r="AU93" s="180">
        <v>-1</v>
      </c>
      <c r="AV93" s="180">
        <v>0</v>
      </c>
      <c r="AW93">
        <f t="shared" si="54"/>
        <v>19</v>
      </c>
      <c r="AX93">
        <f t="shared" si="55"/>
        <v>-5</v>
      </c>
      <c r="AY93">
        <f t="shared" si="56"/>
        <v>-5</v>
      </c>
      <c r="AZ93">
        <f t="shared" si="57"/>
        <v>5</v>
      </c>
      <c r="BA93">
        <f t="shared" si="58"/>
        <v>-9</v>
      </c>
      <c r="BB93">
        <f t="shared" si="59"/>
        <v>-4</v>
      </c>
      <c r="BC93">
        <f t="shared" si="60"/>
        <v>-2</v>
      </c>
      <c r="BD93">
        <f t="shared" si="61"/>
        <v>1</v>
      </c>
      <c r="BE93">
        <f t="shared" si="62"/>
        <v>0</v>
      </c>
      <c r="BH93" s="175">
        <v>355007.6</v>
      </c>
      <c r="BI93" s="106">
        <f t="shared" si="63"/>
        <v>88751.9</v>
      </c>
      <c r="BJ93" s="107">
        <f t="shared" si="64"/>
        <v>2130045.5999999996</v>
      </c>
      <c r="BK93" s="26">
        <f t="shared" si="64"/>
        <v>532511.39999999991</v>
      </c>
      <c r="BL93" s="24">
        <f t="shared" si="65"/>
        <v>0.8</v>
      </c>
      <c r="BM93" s="25">
        <f t="shared" si="66"/>
        <v>0.2</v>
      </c>
      <c r="BN93" s="137">
        <f t="shared" si="69"/>
        <v>355007.6</v>
      </c>
      <c r="BO93" s="173">
        <v>551046.74044444447</v>
      </c>
      <c r="BP93" s="132">
        <f t="shared" si="70"/>
        <v>137761.68511111112</v>
      </c>
      <c r="BQ93" s="132">
        <f t="shared" si="85"/>
        <v>3306280.4426666666</v>
      </c>
      <c r="BR93" s="132">
        <f t="shared" si="86"/>
        <v>826570.11066666665</v>
      </c>
      <c r="BS93" s="137">
        <f t="shared" si="71"/>
        <v>551046.74044444447</v>
      </c>
      <c r="BT93" s="172">
        <v>311915.98844444449</v>
      </c>
      <c r="BU93" s="132">
        <f t="shared" si="72"/>
        <v>77978.997111111123</v>
      </c>
      <c r="BV93" s="132">
        <f t="shared" si="87"/>
        <v>1871495.9306666669</v>
      </c>
      <c r="BW93" s="132">
        <f t="shared" si="73"/>
        <v>467873.98266666674</v>
      </c>
      <c r="BX93" s="137">
        <f t="shared" si="74"/>
        <v>311915.98844444449</v>
      </c>
      <c r="BY93" s="172">
        <v>306846.50666666671</v>
      </c>
      <c r="BZ93" s="132">
        <f t="shared" si="75"/>
        <v>76711.626666666678</v>
      </c>
      <c r="CA93" s="132">
        <f t="shared" si="88"/>
        <v>1841079.0400000003</v>
      </c>
      <c r="CB93" s="132">
        <f t="shared" si="76"/>
        <v>460269.76000000007</v>
      </c>
      <c r="CC93" s="137">
        <f t="shared" si="77"/>
        <v>306846.50666666671</v>
      </c>
      <c r="CD93" s="172">
        <v>492452.45333333325</v>
      </c>
      <c r="CE93" s="132">
        <f t="shared" si="78"/>
        <v>123113.11333333331</v>
      </c>
      <c r="CF93" s="132">
        <f t="shared" si="89"/>
        <v>2954714.7199999997</v>
      </c>
      <c r="CG93" s="132">
        <f t="shared" si="79"/>
        <v>738678.67999999993</v>
      </c>
      <c r="CH93" s="137">
        <f t="shared" si="80"/>
        <v>492452.45333333325</v>
      </c>
      <c r="CI93" s="211">
        <f t="shared" si="81"/>
        <v>608773.97155555547</v>
      </c>
      <c r="CJ93" s="132">
        <f t="shared" si="82"/>
        <v>152193.49288888887</v>
      </c>
      <c r="CK93" s="132">
        <f t="shared" si="90"/>
        <v>3652643.8293333328</v>
      </c>
      <c r="CL93" s="132">
        <f t="shared" si="83"/>
        <v>913160.95733333321</v>
      </c>
      <c r="CM93" s="137">
        <f t="shared" si="84"/>
        <v>608773.97155555547</v>
      </c>
      <c r="CN93" s="172"/>
      <c r="CO93" s="132"/>
      <c r="CP93" s="132"/>
      <c r="CQ93" s="132"/>
      <c r="CR93" s="137"/>
      <c r="CS93" s="132"/>
    </row>
    <row r="94" spans="1:97" ht="13" x14ac:dyDescent="0.3">
      <c r="A94" s="5" t="s">
        <v>550</v>
      </c>
      <c r="B94" s="3"/>
      <c r="C94" s="3" t="s">
        <v>386</v>
      </c>
      <c r="D94" s="2" t="s">
        <v>99</v>
      </c>
      <c r="E94" s="5">
        <f t="shared" si="67"/>
        <v>152696</v>
      </c>
      <c r="F94" s="177">
        <v>1461</v>
      </c>
      <c r="G94" s="17">
        <f t="shared" si="68"/>
        <v>560</v>
      </c>
      <c r="H94" s="201">
        <v>5.8582548136009835</v>
      </c>
      <c r="I94" s="189">
        <v>115</v>
      </c>
      <c r="J94"/>
      <c r="K94" s="183">
        <v>39781</v>
      </c>
      <c r="L94" s="183">
        <v>35665</v>
      </c>
      <c r="M94" s="183">
        <v>29683</v>
      </c>
      <c r="N94" s="183">
        <v>23199</v>
      </c>
      <c r="O94" s="183">
        <v>14630</v>
      </c>
      <c r="P94" s="183">
        <v>6479</v>
      </c>
      <c r="Q94" s="183">
        <v>3001</v>
      </c>
      <c r="R94" s="183">
        <v>258</v>
      </c>
      <c r="S94" s="183">
        <v>152696</v>
      </c>
      <c r="T94" s="5"/>
      <c r="U94" s="9">
        <f t="shared" si="46"/>
        <v>0.26052417876041284</v>
      </c>
      <c r="V94" s="9">
        <f t="shared" si="47"/>
        <v>0.23356865929690365</v>
      </c>
      <c r="W94" s="9">
        <f t="shared" si="48"/>
        <v>0.19439278042646826</v>
      </c>
      <c r="X94" s="9">
        <f t="shared" si="49"/>
        <v>0.15192932362340861</v>
      </c>
      <c r="Y94" s="9">
        <f t="shared" si="50"/>
        <v>9.581128516791533E-2</v>
      </c>
      <c r="Z94" s="9">
        <f t="shared" si="51"/>
        <v>4.2430712002933933E-2</v>
      </c>
      <c r="AA94" s="9">
        <f t="shared" si="52"/>
        <v>1.9653429035469166E-2</v>
      </c>
      <c r="AB94" s="9">
        <f t="shared" si="53"/>
        <v>1.6896316864881858E-3</v>
      </c>
      <c r="AC94" s="9"/>
      <c r="AD94" s="183">
        <v>-27</v>
      </c>
      <c r="AE94" s="183">
        <v>145</v>
      </c>
      <c r="AF94" s="183">
        <v>66</v>
      </c>
      <c r="AG94" s="183">
        <v>92</v>
      </c>
      <c r="AH94" s="183">
        <v>104</v>
      </c>
      <c r="AI94" s="183">
        <v>89</v>
      </c>
      <c r="AJ94" s="183">
        <v>22</v>
      </c>
      <c r="AK94" s="183">
        <v>2</v>
      </c>
      <c r="AL94" s="183">
        <v>493</v>
      </c>
      <c r="AM94" s="5"/>
      <c r="AN94" s="180">
        <v>-9</v>
      </c>
      <c r="AO94" s="180">
        <v>-27</v>
      </c>
      <c r="AP94" s="180">
        <v>-23</v>
      </c>
      <c r="AQ94" s="180">
        <v>6</v>
      </c>
      <c r="AR94" s="180">
        <v>-16</v>
      </c>
      <c r="AS94" s="180">
        <v>-6</v>
      </c>
      <c r="AT94" s="180">
        <v>8</v>
      </c>
      <c r="AU94" s="180">
        <v>0</v>
      </c>
      <c r="AV94" s="180">
        <v>-67</v>
      </c>
      <c r="AW94">
        <f t="shared" si="54"/>
        <v>9</v>
      </c>
      <c r="AX94">
        <f t="shared" si="55"/>
        <v>27</v>
      </c>
      <c r="AY94">
        <f t="shared" si="56"/>
        <v>23</v>
      </c>
      <c r="AZ94">
        <f t="shared" si="57"/>
        <v>-6</v>
      </c>
      <c r="BA94">
        <f t="shared" si="58"/>
        <v>16</v>
      </c>
      <c r="BB94">
        <f t="shared" si="59"/>
        <v>6</v>
      </c>
      <c r="BC94">
        <f t="shared" si="60"/>
        <v>-8</v>
      </c>
      <c r="BD94">
        <f t="shared" si="61"/>
        <v>0</v>
      </c>
      <c r="BE94">
        <f t="shared" si="62"/>
        <v>67</v>
      </c>
      <c r="BH94" s="175">
        <v>1086291.2733333332</v>
      </c>
      <c r="BI94" s="106" t="str">
        <f t="shared" si="63"/>
        <v>0</v>
      </c>
      <c r="BJ94" s="107">
        <f t="shared" si="64"/>
        <v>6517747.6399999987</v>
      </c>
      <c r="BK94" s="26">
        <f t="shared" si="64"/>
        <v>0</v>
      </c>
      <c r="BL94" s="24" t="str">
        <f t="shared" si="65"/>
        <v>100%</v>
      </c>
      <c r="BM94" s="25" t="str">
        <f t="shared" si="66"/>
        <v>0%</v>
      </c>
      <c r="BN94" s="137">
        <f t="shared" si="69"/>
        <v>1086291.2733333332</v>
      </c>
      <c r="BO94" s="173">
        <v>1121695.2677777777</v>
      </c>
      <c r="BP94" s="132" t="str">
        <f t="shared" si="70"/>
        <v>0</v>
      </c>
      <c r="BQ94" s="132">
        <f t="shared" si="85"/>
        <v>6730171.6066666665</v>
      </c>
      <c r="BR94" s="132">
        <f t="shared" si="86"/>
        <v>0</v>
      </c>
      <c r="BS94" s="137">
        <f t="shared" si="71"/>
        <v>1121695.2677777777</v>
      </c>
      <c r="BT94" s="172">
        <v>863892.41777777765</v>
      </c>
      <c r="BU94" s="132" t="str">
        <f t="shared" si="72"/>
        <v>0</v>
      </c>
      <c r="BV94" s="132">
        <f t="shared" si="87"/>
        <v>5183354.5066666659</v>
      </c>
      <c r="BW94" s="132">
        <f t="shared" si="73"/>
        <v>0</v>
      </c>
      <c r="BX94" s="137">
        <f t="shared" si="74"/>
        <v>863892.41777777765</v>
      </c>
      <c r="BY94" s="172">
        <v>1111384.5333333332</v>
      </c>
      <c r="BZ94" s="132" t="str">
        <f t="shared" si="75"/>
        <v>0</v>
      </c>
      <c r="CA94" s="132">
        <f t="shared" si="88"/>
        <v>6668307.1999999993</v>
      </c>
      <c r="CB94" s="132">
        <f t="shared" si="76"/>
        <v>0</v>
      </c>
      <c r="CC94" s="137">
        <f t="shared" si="77"/>
        <v>1111384.5333333332</v>
      </c>
      <c r="CD94" s="172">
        <v>1023993.8066666666</v>
      </c>
      <c r="CE94" s="132" t="str">
        <f t="shared" si="78"/>
        <v>0</v>
      </c>
      <c r="CF94" s="132">
        <f t="shared" si="89"/>
        <v>6143962.8399999999</v>
      </c>
      <c r="CG94" s="132">
        <f t="shared" si="79"/>
        <v>0</v>
      </c>
      <c r="CH94" s="137">
        <f t="shared" si="80"/>
        <v>1023993.8066666666</v>
      </c>
      <c r="CI94" s="211">
        <f t="shared" si="81"/>
        <v>927595.68222222221</v>
      </c>
      <c r="CJ94" s="132" t="str">
        <f t="shared" si="82"/>
        <v>0</v>
      </c>
      <c r="CK94" s="132">
        <f t="shared" si="90"/>
        <v>5565574.0933333337</v>
      </c>
      <c r="CL94" s="132">
        <f t="shared" si="83"/>
        <v>0</v>
      </c>
      <c r="CM94" s="137">
        <f t="shared" si="84"/>
        <v>927595.68222222221</v>
      </c>
      <c r="CN94" s="172"/>
      <c r="CO94" s="132"/>
      <c r="CP94" s="132"/>
      <c r="CQ94" s="132"/>
      <c r="CR94" s="137"/>
      <c r="CS94" s="132"/>
    </row>
    <row r="95" spans="1:97" ht="13" x14ac:dyDescent="0.3">
      <c r="A95" s="5" t="s">
        <v>616</v>
      </c>
      <c r="B95" s="3" t="s">
        <v>398</v>
      </c>
      <c r="C95" s="3" t="s">
        <v>390</v>
      </c>
      <c r="D95" s="2" t="s">
        <v>100</v>
      </c>
      <c r="E95" s="5">
        <f t="shared" si="67"/>
        <v>49837</v>
      </c>
      <c r="F95" s="177">
        <v>584</v>
      </c>
      <c r="G95" s="17">
        <f t="shared" si="68"/>
        <v>193</v>
      </c>
      <c r="H95" s="201">
        <v>5.4563878712292464</v>
      </c>
      <c r="I95" s="189">
        <v>101</v>
      </c>
      <c r="J95"/>
      <c r="K95" s="183">
        <v>17659</v>
      </c>
      <c r="L95" s="183">
        <v>10918</v>
      </c>
      <c r="M95" s="183">
        <v>8190</v>
      </c>
      <c r="N95" s="183">
        <v>5670</v>
      </c>
      <c r="O95" s="183">
        <v>4061</v>
      </c>
      <c r="P95" s="183">
        <v>2143</v>
      </c>
      <c r="Q95" s="183">
        <v>1105</v>
      </c>
      <c r="R95" s="183">
        <v>91</v>
      </c>
      <c r="S95" s="183">
        <v>49837</v>
      </c>
      <c r="T95" s="5"/>
      <c r="U95" s="9">
        <f t="shared" si="46"/>
        <v>0.35433513253205451</v>
      </c>
      <c r="V95" s="9">
        <f t="shared" si="47"/>
        <v>0.21907418183277486</v>
      </c>
      <c r="W95" s="9">
        <f t="shared" si="48"/>
        <v>0.16433573449445191</v>
      </c>
      <c r="X95" s="9">
        <f t="shared" si="49"/>
        <v>0.11377089311154363</v>
      </c>
      <c r="Y95" s="9">
        <f t="shared" si="50"/>
        <v>8.1485643196821639E-2</v>
      </c>
      <c r="Z95" s="9">
        <f t="shared" si="51"/>
        <v>4.3000180588719225E-2</v>
      </c>
      <c r="AA95" s="9">
        <f t="shared" si="52"/>
        <v>2.2172281638140338E-2</v>
      </c>
      <c r="AB95" s="9">
        <f t="shared" si="53"/>
        <v>1.82595260549391E-3</v>
      </c>
      <c r="AC95" s="9"/>
      <c r="AD95" s="183">
        <v>37</v>
      </c>
      <c r="AE95" s="183">
        <v>65</v>
      </c>
      <c r="AF95" s="183">
        <v>48</v>
      </c>
      <c r="AG95" s="183">
        <v>28</v>
      </c>
      <c r="AH95" s="183">
        <v>64</v>
      </c>
      <c r="AI95" s="183">
        <v>38</v>
      </c>
      <c r="AJ95" s="183">
        <v>9</v>
      </c>
      <c r="AK95" s="183">
        <v>-1</v>
      </c>
      <c r="AL95" s="183">
        <v>288</v>
      </c>
      <c r="AM95" s="5"/>
      <c r="AN95" s="180">
        <v>4</v>
      </c>
      <c r="AO95" s="180">
        <v>24</v>
      </c>
      <c r="AP95" s="180">
        <v>25</v>
      </c>
      <c r="AQ95" s="180">
        <v>16</v>
      </c>
      <c r="AR95" s="180">
        <v>14</v>
      </c>
      <c r="AS95" s="180">
        <v>0</v>
      </c>
      <c r="AT95" s="180">
        <v>9</v>
      </c>
      <c r="AU95" s="180">
        <v>3</v>
      </c>
      <c r="AV95" s="180">
        <v>95</v>
      </c>
      <c r="AW95">
        <f t="shared" si="54"/>
        <v>-4</v>
      </c>
      <c r="AX95">
        <f t="shared" si="55"/>
        <v>-24</v>
      </c>
      <c r="AY95">
        <f t="shared" si="56"/>
        <v>-25</v>
      </c>
      <c r="AZ95">
        <f t="shared" si="57"/>
        <v>-16</v>
      </c>
      <c r="BA95">
        <f t="shared" si="58"/>
        <v>-14</v>
      </c>
      <c r="BB95">
        <f t="shared" si="59"/>
        <v>0</v>
      </c>
      <c r="BC95">
        <f t="shared" si="60"/>
        <v>-9</v>
      </c>
      <c r="BD95">
        <f t="shared" si="61"/>
        <v>-3</v>
      </c>
      <c r="BE95">
        <f t="shared" si="62"/>
        <v>-95</v>
      </c>
      <c r="BH95" s="175">
        <v>381233.38666666672</v>
      </c>
      <c r="BI95" s="106">
        <f t="shared" si="63"/>
        <v>95308.346666666679</v>
      </c>
      <c r="BJ95" s="107">
        <f t="shared" si="64"/>
        <v>2287400.3200000003</v>
      </c>
      <c r="BK95" s="26">
        <f t="shared" si="64"/>
        <v>571850.08000000007</v>
      </c>
      <c r="BL95" s="24">
        <f t="shared" si="65"/>
        <v>0.8</v>
      </c>
      <c r="BM95" s="25">
        <f t="shared" si="66"/>
        <v>0.2</v>
      </c>
      <c r="BN95" s="137">
        <f t="shared" si="69"/>
        <v>381233.38666666672</v>
      </c>
      <c r="BO95" s="173">
        <v>301205.25599999999</v>
      </c>
      <c r="BP95" s="132">
        <f t="shared" si="70"/>
        <v>75301.313999999998</v>
      </c>
      <c r="BQ95" s="132">
        <f t="shared" si="85"/>
        <v>1807231.5359999998</v>
      </c>
      <c r="BR95" s="132">
        <f t="shared" si="86"/>
        <v>451807.88399999996</v>
      </c>
      <c r="BS95" s="137">
        <f t="shared" si="71"/>
        <v>301205.25599999999</v>
      </c>
      <c r="BT95" s="172">
        <v>365405.71644444455</v>
      </c>
      <c r="BU95" s="132">
        <f t="shared" si="72"/>
        <v>91351.429111111138</v>
      </c>
      <c r="BV95" s="132">
        <f t="shared" si="87"/>
        <v>2192434.2986666672</v>
      </c>
      <c r="BW95" s="132">
        <f t="shared" si="73"/>
        <v>548108.5746666668</v>
      </c>
      <c r="BX95" s="137">
        <f t="shared" si="74"/>
        <v>365405.71644444455</v>
      </c>
      <c r="BY95" s="172">
        <v>560397.86666666658</v>
      </c>
      <c r="BZ95" s="132">
        <f t="shared" si="75"/>
        <v>140099.46666666665</v>
      </c>
      <c r="CA95" s="132">
        <f t="shared" si="88"/>
        <v>3362387.1999999993</v>
      </c>
      <c r="CB95" s="132">
        <f t="shared" si="76"/>
        <v>840596.79999999981</v>
      </c>
      <c r="CC95" s="137">
        <f t="shared" si="77"/>
        <v>560397.86666666658</v>
      </c>
      <c r="CD95" s="172">
        <v>309047.34577777784</v>
      </c>
      <c r="CE95" s="132">
        <f t="shared" si="78"/>
        <v>77261.83644444446</v>
      </c>
      <c r="CF95" s="132">
        <f t="shared" si="89"/>
        <v>1854284.074666667</v>
      </c>
      <c r="CG95" s="132">
        <f t="shared" si="79"/>
        <v>463571.01866666676</v>
      </c>
      <c r="CH95" s="137">
        <f t="shared" si="80"/>
        <v>309047.34577777784</v>
      </c>
      <c r="CI95" s="211">
        <f t="shared" si="81"/>
        <v>258927.23733333332</v>
      </c>
      <c r="CJ95" s="132">
        <f t="shared" si="82"/>
        <v>64731.809333333331</v>
      </c>
      <c r="CK95" s="132">
        <f t="shared" si="90"/>
        <v>1553563.4239999999</v>
      </c>
      <c r="CL95" s="132">
        <f t="shared" si="83"/>
        <v>388390.85599999997</v>
      </c>
      <c r="CM95" s="137">
        <f t="shared" si="84"/>
        <v>258927.23733333332</v>
      </c>
      <c r="CN95" s="172"/>
      <c r="CO95" s="132"/>
      <c r="CP95" s="132"/>
      <c r="CQ95" s="132"/>
      <c r="CR95" s="137"/>
      <c r="CS95" s="132"/>
    </row>
    <row r="96" spans="1:97" ht="13" x14ac:dyDescent="0.3">
      <c r="A96" s="5" t="s">
        <v>733</v>
      </c>
      <c r="B96" s="3" t="s">
        <v>406</v>
      </c>
      <c r="C96" s="3" t="s">
        <v>375</v>
      </c>
      <c r="D96" s="2" t="s">
        <v>101</v>
      </c>
      <c r="E96" s="5">
        <f t="shared" si="67"/>
        <v>48264</v>
      </c>
      <c r="F96" s="177">
        <v>377</v>
      </c>
      <c r="G96" s="17">
        <f t="shared" si="68"/>
        <v>110</v>
      </c>
      <c r="H96" s="201">
        <v>6.3384163145324273</v>
      </c>
      <c r="I96" s="189">
        <v>75</v>
      </c>
      <c r="J96"/>
      <c r="K96" s="183">
        <v>8313</v>
      </c>
      <c r="L96" s="183">
        <v>12960</v>
      </c>
      <c r="M96" s="183">
        <v>10706</v>
      </c>
      <c r="N96" s="183">
        <v>8597</v>
      </c>
      <c r="O96" s="183">
        <v>4480</v>
      </c>
      <c r="P96" s="183">
        <v>2024</v>
      </c>
      <c r="Q96" s="183">
        <v>1096</v>
      </c>
      <c r="R96" s="183">
        <v>88</v>
      </c>
      <c r="S96" s="183">
        <v>48264</v>
      </c>
      <c r="T96" s="5"/>
      <c r="U96" s="9">
        <f t="shared" si="46"/>
        <v>0.17224017901541522</v>
      </c>
      <c r="V96" s="9">
        <f t="shared" si="47"/>
        <v>0.26852312282446544</v>
      </c>
      <c r="W96" s="9">
        <f t="shared" si="48"/>
        <v>0.22182164760484005</v>
      </c>
      <c r="X96" s="9">
        <f t="shared" si="49"/>
        <v>0.17812448201558098</v>
      </c>
      <c r="Y96" s="9">
        <f t="shared" si="50"/>
        <v>9.2822807889938672E-2</v>
      </c>
      <c r="Z96" s="9">
        <f t="shared" si="51"/>
        <v>4.1936018564561577E-2</v>
      </c>
      <c r="AA96" s="9">
        <f t="shared" si="52"/>
        <v>2.2708436930217138E-2</v>
      </c>
      <c r="AB96" s="9">
        <f t="shared" si="53"/>
        <v>1.8233051549809381E-3</v>
      </c>
      <c r="AC96" s="9"/>
      <c r="AD96" s="183">
        <v>94</v>
      </c>
      <c r="AE96" s="183">
        <v>45</v>
      </c>
      <c r="AF96" s="183">
        <v>35</v>
      </c>
      <c r="AG96" s="183">
        <v>-8</v>
      </c>
      <c r="AH96" s="183">
        <v>-5</v>
      </c>
      <c r="AI96" s="183">
        <v>10</v>
      </c>
      <c r="AJ96" s="183">
        <v>-3</v>
      </c>
      <c r="AK96" s="183">
        <v>-1</v>
      </c>
      <c r="AL96" s="183">
        <v>167</v>
      </c>
      <c r="AM96" s="5"/>
      <c r="AN96" s="180">
        <v>5</v>
      </c>
      <c r="AO96" s="180">
        <v>-1</v>
      </c>
      <c r="AP96" s="180">
        <v>28</v>
      </c>
      <c r="AQ96" s="180">
        <v>15</v>
      </c>
      <c r="AR96" s="180">
        <v>9</v>
      </c>
      <c r="AS96" s="180">
        <v>1</v>
      </c>
      <c r="AT96" s="180">
        <v>0</v>
      </c>
      <c r="AU96" s="180">
        <v>0</v>
      </c>
      <c r="AV96" s="180">
        <v>57</v>
      </c>
      <c r="AW96">
        <f t="shared" si="54"/>
        <v>-5</v>
      </c>
      <c r="AX96">
        <f t="shared" si="55"/>
        <v>1</v>
      </c>
      <c r="AY96">
        <f t="shared" si="56"/>
        <v>-28</v>
      </c>
      <c r="AZ96">
        <f t="shared" si="57"/>
        <v>-15</v>
      </c>
      <c r="BA96">
        <f t="shared" si="58"/>
        <v>-9</v>
      </c>
      <c r="BB96">
        <f t="shared" si="59"/>
        <v>-1</v>
      </c>
      <c r="BC96">
        <f t="shared" si="60"/>
        <v>0</v>
      </c>
      <c r="BD96">
        <f t="shared" si="61"/>
        <v>0</v>
      </c>
      <c r="BE96">
        <f t="shared" si="62"/>
        <v>-57</v>
      </c>
      <c r="BH96" s="175">
        <v>187290.49600000004</v>
      </c>
      <c r="BI96" s="106">
        <f t="shared" si="63"/>
        <v>46822.624000000011</v>
      </c>
      <c r="BJ96" s="107">
        <f t="shared" si="64"/>
        <v>1123742.9760000003</v>
      </c>
      <c r="BK96" s="26">
        <f t="shared" si="64"/>
        <v>280935.74400000006</v>
      </c>
      <c r="BL96" s="24">
        <f t="shared" si="65"/>
        <v>0.8</v>
      </c>
      <c r="BM96" s="25">
        <f t="shared" si="66"/>
        <v>0.2</v>
      </c>
      <c r="BN96" s="137">
        <f t="shared" si="69"/>
        <v>187290.49600000004</v>
      </c>
      <c r="BO96" s="173">
        <v>190084.86044444444</v>
      </c>
      <c r="BP96" s="132">
        <f t="shared" si="70"/>
        <v>47521.215111111109</v>
      </c>
      <c r="BQ96" s="132">
        <f t="shared" si="85"/>
        <v>1140509.1626666666</v>
      </c>
      <c r="BR96" s="132">
        <f t="shared" si="86"/>
        <v>285127.29066666664</v>
      </c>
      <c r="BS96" s="137">
        <f t="shared" si="71"/>
        <v>190084.86044444444</v>
      </c>
      <c r="BT96" s="172">
        <v>179300.7244444445</v>
      </c>
      <c r="BU96" s="132">
        <f t="shared" si="72"/>
        <v>44825.181111111124</v>
      </c>
      <c r="BV96" s="132">
        <f t="shared" si="87"/>
        <v>1075804.3466666669</v>
      </c>
      <c r="BW96" s="132">
        <f t="shared" si="73"/>
        <v>268951.08666666673</v>
      </c>
      <c r="BX96" s="137">
        <f t="shared" si="74"/>
        <v>179300.7244444445</v>
      </c>
      <c r="BY96" s="172">
        <v>340035.2</v>
      </c>
      <c r="BZ96" s="132">
        <f t="shared" si="75"/>
        <v>85008.8</v>
      </c>
      <c r="CA96" s="132">
        <f t="shared" si="88"/>
        <v>2040211.2000000002</v>
      </c>
      <c r="CB96" s="132">
        <f t="shared" si="76"/>
        <v>510052.80000000005</v>
      </c>
      <c r="CC96" s="137">
        <f t="shared" si="77"/>
        <v>340035.2</v>
      </c>
      <c r="CD96" s="172">
        <v>167450.14933333333</v>
      </c>
      <c r="CE96" s="132">
        <f t="shared" si="78"/>
        <v>41862.537333333334</v>
      </c>
      <c r="CF96" s="132">
        <f t="shared" si="89"/>
        <v>1004700.8959999999</v>
      </c>
      <c r="CG96" s="132">
        <f t="shared" si="79"/>
        <v>251175.22399999999</v>
      </c>
      <c r="CH96" s="137">
        <f t="shared" si="80"/>
        <v>167450.14933333333</v>
      </c>
      <c r="CI96" s="211">
        <f t="shared" si="81"/>
        <v>100783.63555555558</v>
      </c>
      <c r="CJ96" s="132">
        <f t="shared" si="82"/>
        <v>25195.908888888895</v>
      </c>
      <c r="CK96" s="132">
        <f t="shared" si="90"/>
        <v>604701.81333333347</v>
      </c>
      <c r="CL96" s="132">
        <f t="shared" si="83"/>
        <v>151175.45333333337</v>
      </c>
      <c r="CM96" s="137">
        <f t="shared" si="84"/>
        <v>100783.63555555558</v>
      </c>
      <c r="CN96" s="172"/>
      <c r="CO96" s="132"/>
      <c r="CP96" s="132"/>
      <c r="CQ96" s="132"/>
      <c r="CR96" s="137"/>
      <c r="CS96" s="132"/>
    </row>
    <row r="97" spans="1:97" ht="13" x14ac:dyDescent="0.3">
      <c r="A97" s="5" t="s">
        <v>740</v>
      </c>
      <c r="B97" s="3" t="s">
        <v>388</v>
      </c>
      <c r="C97" s="3" t="s">
        <v>375</v>
      </c>
      <c r="D97" s="2" t="s">
        <v>102</v>
      </c>
      <c r="E97" s="5">
        <f t="shared" si="67"/>
        <v>53999</v>
      </c>
      <c r="F97" s="177">
        <v>311</v>
      </c>
      <c r="G97" s="17">
        <f t="shared" si="68"/>
        <v>329</v>
      </c>
      <c r="H97" s="201">
        <v>7.7878731689226779</v>
      </c>
      <c r="I97" s="189">
        <v>163</v>
      </c>
      <c r="J97"/>
      <c r="K97" s="183">
        <v>4283</v>
      </c>
      <c r="L97" s="183">
        <v>11523</v>
      </c>
      <c r="M97" s="183">
        <v>17622</v>
      </c>
      <c r="N97" s="183">
        <v>9603</v>
      </c>
      <c r="O97" s="183">
        <v>7108</v>
      </c>
      <c r="P97" s="183">
        <v>2798</v>
      </c>
      <c r="Q97" s="183">
        <v>1038</v>
      </c>
      <c r="R97" s="183">
        <v>24</v>
      </c>
      <c r="S97" s="183">
        <v>53999</v>
      </c>
      <c r="T97" s="5"/>
      <c r="U97" s="9">
        <f t="shared" si="46"/>
        <v>7.9316283634882134E-2</v>
      </c>
      <c r="V97" s="9">
        <f t="shared" si="47"/>
        <v>0.21339284060815941</v>
      </c>
      <c r="W97" s="9">
        <f t="shared" si="48"/>
        <v>0.32633937665512325</v>
      </c>
      <c r="X97" s="9">
        <f t="shared" si="49"/>
        <v>0.17783662660419639</v>
      </c>
      <c r="Y97" s="9">
        <f t="shared" si="50"/>
        <v>0.13163206726050483</v>
      </c>
      <c r="Z97" s="9">
        <f t="shared" si="51"/>
        <v>5.1815774366191968E-2</v>
      </c>
      <c r="AA97" s="9">
        <f t="shared" si="52"/>
        <v>1.9222578195892518E-2</v>
      </c>
      <c r="AB97" s="9">
        <f t="shared" si="53"/>
        <v>4.4445267504953794E-4</v>
      </c>
      <c r="AC97" s="9"/>
      <c r="AD97" s="183">
        <v>19</v>
      </c>
      <c r="AE97" s="183">
        <v>95</v>
      </c>
      <c r="AF97" s="183">
        <v>112</v>
      </c>
      <c r="AG97" s="183">
        <v>91</v>
      </c>
      <c r="AH97" s="183">
        <v>48</v>
      </c>
      <c r="AI97" s="183">
        <v>13</v>
      </c>
      <c r="AJ97" s="183">
        <v>6</v>
      </c>
      <c r="AK97" s="183">
        <v>1</v>
      </c>
      <c r="AL97" s="183">
        <v>385</v>
      </c>
      <c r="AM97" s="5"/>
      <c r="AN97" s="180">
        <v>3</v>
      </c>
      <c r="AO97" s="180">
        <v>34</v>
      </c>
      <c r="AP97" s="180">
        <v>4</v>
      </c>
      <c r="AQ97" s="180">
        <v>10</v>
      </c>
      <c r="AR97" s="180">
        <v>-4</v>
      </c>
      <c r="AS97" s="180">
        <v>7</v>
      </c>
      <c r="AT97" s="180">
        <v>1</v>
      </c>
      <c r="AU97" s="180">
        <v>1</v>
      </c>
      <c r="AV97" s="180">
        <v>56</v>
      </c>
      <c r="AW97">
        <f t="shared" si="54"/>
        <v>-3</v>
      </c>
      <c r="AX97">
        <f t="shared" si="55"/>
        <v>-34</v>
      </c>
      <c r="AY97">
        <f t="shared" si="56"/>
        <v>-4</v>
      </c>
      <c r="AZ97">
        <f t="shared" si="57"/>
        <v>-10</v>
      </c>
      <c r="BA97">
        <f t="shared" si="58"/>
        <v>4</v>
      </c>
      <c r="BB97">
        <f t="shared" si="59"/>
        <v>-7</v>
      </c>
      <c r="BC97">
        <f t="shared" si="60"/>
        <v>-1</v>
      </c>
      <c r="BD97">
        <f t="shared" si="61"/>
        <v>-1</v>
      </c>
      <c r="BE97">
        <f t="shared" si="62"/>
        <v>-56</v>
      </c>
      <c r="BH97" s="175">
        <v>443535.62133333331</v>
      </c>
      <c r="BI97" s="106">
        <f t="shared" si="63"/>
        <v>110883.90533333333</v>
      </c>
      <c r="BJ97" s="107">
        <f t="shared" si="64"/>
        <v>2661213.7280000001</v>
      </c>
      <c r="BK97" s="26">
        <f t="shared" si="64"/>
        <v>665303.43200000003</v>
      </c>
      <c r="BL97" s="24">
        <f t="shared" si="65"/>
        <v>0.8</v>
      </c>
      <c r="BM97" s="25">
        <f t="shared" si="66"/>
        <v>0.2</v>
      </c>
      <c r="BN97" s="137">
        <f t="shared" si="69"/>
        <v>443535.62133333331</v>
      </c>
      <c r="BO97" s="173">
        <v>532318.10577777773</v>
      </c>
      <c r="BP97" s="132">
        <f t="shared" si="70"/>
        <v>133079.52644444443</v>
      </c>
      <c r="BQ97" s="132">
        <f t="shared" si="85"/>
        <v>3193908.6346666664</v>
      </c>
      <c r="BR97" s="132">
        <f t="shared" si="86"/>
        <v>798477.1586666666</v>
      </c>
      <c r="BS97" s="137">
        <f t="shared" si="71"/>
        <v>532318.10577777773</v>
      </c>
      <c r="BT97" s="172">
        <v>438639.09244444448</v>
      </c>
      <c r="BU97" s="132">
        <f t="shared" si="72"/>
        <v>109659.77311111112</v>
      </c>
      <c r="BV97" s="132">
        <f t="shared" si="87"/>
        <v>2631834.5546666668</v>
      </c>
      <c r="BW97" s="132">
        <f t="shared" si="73"/>
        <v>657958.63866666669</v>
      </c>
      <c r="BX97" s="137">
        <f t="shared" si="74"/>
        <v>438639.09244444448</v>
      </c>
      <c r="BY97" s="172">
        <v>393104.85333333327</v>
      </c>
      <c r="BZ97" s="132">
        <f t="shared" si="75"/>
        <v>98276.213333333319</v>
      </c>
      <c r="CA97" s="132">
        <f t="shared" si="88"/>
        <v>2358629.1199999996</v>
      </c>
      <c r="CB97" s="132">
        <f t="shared" si="76"/>
        <v>589657.27999999991</v>
      </c>
      <c r="CC97" s="137">
        <f t="shared" si="77"/>
        <v>393104.85333333327</v>
      </c>
      <c r="CD97" s="172">
        <v>443903.16800000001</v>
      </c>
      <c r="CE97" s="132">
        <f t="shared" si="78"/>
        <v>110975.792</v>
      </c>
      <c r="CF97" s="132">
        <f t="shared" si="89"/>
        <v>2663419.0079999999</v>
      </c>
      <c r="CG97" s="132">
        <f t="shared" si="79"/>
        <v>665854.75199999998</v>
      </c>
      <c r="CH97" s="137">
        <f t="shared" si="80"/>
        <v>443903.16800000001</v>
      </c>
      <c r="CI97" s="211">
        <f t="shared" si="81"/>
        <v>420293.40266666678</v>
      </c>
      <c r="CJ97" s="132">
        <f t="shared" si="82"/>
        <v>105073.35066666669</v>
      </c>
      <c r="CK97" s="132">
        <f t="shared" si="90"/>
        <v>2521760.4160000007</v>
      </c>
      <c r="CL97" s="132">
        <f t="shared" si="83"/>
        <v>630440.10400000017</v>
      </c>
      <c r="CM97" s="137">
        <f t="shared" si="84"/>
        <v>420293.40266666678</v>
      </c>
      <c r="CN97" s="172"/>
      <c r="CO97" s="132"/>
      <c r="CP97" s="132"/>
      <c r="CQ97" s="132"/>
      <c r="CR97" s="137"/>
      <c r="CS97" s="132"/>
    </row>
    <row r="98" spans="1:97" ht="13" x14ac:dyDescent="0.3">
      <c r="A98" s="5" t="s">
        <v>521</v>
      </c>
      <c r="B98" s="3" t="s">
        <v>376</v>
      </c>
      <c r="C98" s="3" t="s">
        <v>377</v>
      </c>
      <c r="D98" s="2" t="s">
        <v>103</v>
      </c>
      <c r="E98" s="5">
        <f t="shared" si="67"/>
        <v>25940</v>
      </c>
      <c r="F98" s="177">
        <v>466</v>
      </c>
      <c r="G98" s="17">
        <f t="shared" si="68"/>
        <v>249</v>
      </c>
      <c r="H98" s="201">
        <v>6.2957341771733342</v>
      </c>
      <c r="I98" s="189">
        <v>42</v>
      </c>
      <c r="J98"/>
      <c r="K98" s="183">
        <v>4246</v>
      </c>
      <c r="L98" s="183">
        <v>7041</v>
      </c>
      <c r="M98" s="183">
        <v>5321</v>
      </c>
      <c r="N98" s="183">
        <v>4633</v>
      </c>
      <c r="O98" s="183">
        <v>3232</v>
      </c>
      <c r="P98" s="183">
        <v>1028</v>
      </c>
      <c r="Q98" s="183">
        <v>393</v>
      </c>
      <c r="R98" s="183">
        <v>46</v>
      </c>
      <c r="S98" s="183">
        <v>25940</v>
      </c>
      <c r="T98" s="5"/>
      <c r="U98" s="9">
        <f t="shared" si="46"/>
        <v>0.16368542791056284</v>
      </c>
      <c r="V98" s="9">
        <f t="shared" si="47"/>
        <v>0.27143407864302238</v>
      </c>
      <c r="W98" s="9">
        <f t="shared" si="48"/>
        <v>0.2051272166538165</v>
      </c>
      <c r="X98" s="9">
        <f t="shared" si="49"/>
        <v>0.17860447185813416</v>
      </c>
      <c r="Y98" s="9">
        <f t="shared" si="50"/>
        <v>0.12459521973785659</v>
      </c>
      <c r="Z98" s="9">
        <f t="shared" si="51"/>
        <v>3.9629915188897455E-2</v>
      </c>
      <c r="AA98" s="9">
        <f t="shared" si="52"/>
        <v>1.5150346954510409E-2</v>
      </c>
      <c r="AB98" s="9">
        <f t="shared" si="53"/>
        <v>1.7733230531996917E-3</v>
      </c>
      <c r="AC98" s="9"/>
      <c r="AD98" s="183">
        <v>32</v>
      </c>
      <c r="AE98" s="183">
        <v>88</v>
      </c>
      <c r="AF98" s="183">
        <v>45</v>
      </c>
      <c r="AG98" s="183">
        <v>28</v>
      </c>
      <c r="AH98" s="183">
        <v>24</v>
      </c>
      <c r="AI98" s="183">
        <v>1</v>
      </c>
      <c r="AJ98" s="183">
        <v>-1</v>
      </c>
      <c r="AK98" s="183">
        <v>-1</v>
      </c>
      <c r="AL98" s="183">
        <v>216</v>
      </c>
      <c r="AM98" s="5"/>
      <c r="AN98" s="180">
        <v>-2</v>
      </c>
      <c r="AO98" s="180">
        <v>1</v>
      </c>
      <c r="AP98" s="180">
        <v>-15</v>
      </c>
      <c r="AQ98" s="180">
        <v>-14</v>
      </c>
      <c r="AR98" s="180">
        <v>1</v>
      </c>
      <c r="AS98" s="180">
        <v>-3</v>
      </c>
      <c r="AT98" s="180">
        <v>0</v>
      </c>
      <c r="AU98" s="180">
        <v>-1</v>
      </c>
      <c r="AV98" s="180">
        <v>-33</v>
      </c>
      <c r="AW98">
        <f t="shared" si="54"/>
        <v>2</v>
      </c>
      <c r="AX98">
        <f t="shared" si="55"/>
        <v>-1</v>
      </c>
      <c r="AY98">
        <f t="shared" si="56"/>
        <v>15</v>
      </c>
      <c r="AZ98">
        <f t="shared" si="57"/>
        <v>14</v>
      </c>
      <c r="BA98">
        <f t="shared" si="58"/>
        <v>-1</v>
      </c>
      <c r="BB98">
        <f t="shared" si="59"/>
        <v>3</v>
      </c>
      <c r="BC98">
        <f t="shared" si="60"/>
        <v>0</v>
      </c>
      <c r="BD98">
        <f t="shared" si="61"/>
        <v>1</v>
      </c>
      <c r="BE98">
        <f t="shared" si="62"/>
        <v>33</v>
      </c>
      <c r="BH98" s="175">
        <v>70489.797333333336</v>
      </c>
      <c r="BI98" s="106">
        <f t="shared" si="63"/>
        <v>17622.449333333334</v>
      </c>
      <c r="BJ98" s="107">
        <f t="shared" si="64"/>
        <v>422938.78399999999</v>
      </c>
      <c r="BK98" s="26">
        <f t="shared" si="64"/>
        <v>105734.696</v>
      </c>
      <c r="BL98" s="24">
        <f t="shared" si="65"/>
        <v>0.8</v>
      </c>
      <c r="BM98" s="25">
        <f t="shared" si="66"/>
        <v>0.2</v>
      </c>
      <c r="BN98" s="137">
        <f t="shared" si="69"/>
        <v>70489.797333333336</v>
      </c>
      <c r="BO98" s="173">
        <v>182174.58755555551</v>
      </c>
      <c r="BP98" s="132">
        <f t="shared" si="70"/>
        <v>45543.646888888878</v>
      </c>
      <c r="BQ98" s="132">
        <f t="shared" si="85"/>
        <v>1093047.5253333331</v>
      </c>
      <c r="BR98" s="132">
        <f t="shared" si="86"/>
        <v>273261.88133333327</v>
      </c>
      <c r="BS98" s="137">
        <f t="shared" si="71"/>
        <v>182174.58755555551</v>
      </c>
      <c r="BT98" s="172">
        <v>79092.542222222241</v>
      </c>
      <c r="BU98" s="132">
        <f t="shared" si="72"/>
        <v>19773.13555555556</v>
      </c>
      <c r="BV98" s="132">
        <f t="shared" si="87"/>
        <v>474555.25333333341</v>
      </c>
      <c r="BW98" s="132">
        <f t="shared" si="73"/>
        <v>118638.81333333335</v>
      </c>
      <c r="BX98" s="137">
        <f t="shared" si="74"/>
        <v>79092.542222222241</v>
      </c>
      <c r="BY98" s="172">
        <v>265530.66666666669</v>
      </c>
      <c r="BZ98" s="132">
        <f t="shared" si="75"/>
        <v>66382.666666666672</v>
      </c>
      <c r="CA98" s="132">
        <f t="shared" si="88"/>
        <v>1593184</v>
      </c>
      <c r="CB98" s="132">
        <f t="shared" si="76"/>
        <v>398296</v>
      </c>
      <c r="CC98" s="137">
        <f t="shared" si="77"/>
        <v>265530.66666666669</v>
      </c>
      <c r="CD98" s="172">
        <v>119463.55733333336</v>
      </c>
      <c r="CE98" s="132">
        <f t="shared" si="78"/>
        <v>29865.88933333334</v>
      </c>
      <c r="CF98" s="132">
        <f t="shared" si="89"/>
        <v>716781.34400000016</v>
      </c>
      <c r="CG98" s="132">
        <f t="shared" si="79"/>
        <v>179195.33600000004</v>
      </c>
      <c r="CH98" s="137">
        <f t="shared" si="80"/>
        <v>119463.55733333336</v>
      </c>
      <c r="CI98" s="211">
        <f t="shared" si="81"/>
        <v>270364.47822222224</v>
      </c>
      <c r="CJ98" s="132">
        <f t="shared" si="82"/>
        <v>67591.119555555561</v>
      </c>
      <c r="CK98" s="132">
        <f t="shared" si="90"/>
        <v>1622186.8693333333</v>
      </c>
      <c r="CL98" s="132">
        <f t="shared" si="83"/>
        <v>405546.71733333333</v>
      </c>
      <c r="CM98" s="137">
        <f t="shared" si="84"/>
        <v>270364.47822222224</v>
      </c>
      <c r="CN98" s="172"/>
      <c r="CO98" s="132"/>
      <c r="CP98" s="132"/>
      <c r="CQ98" s="132"/>
      <c r="CR98" s="137"/>
      <c r="CS98" s="132"/>
    </row>
    <row r="99" spans="1:97" ht="13" x14ac:dyDescent="0.3">
      <c r="A99" s="5" t="s">
        <v>766</v>
      </c>
      <c r="B99" s="3" t="s">
        <v>407</v>
      </c>
      <c r="C99" s="3" t="s">
        <v>375</v>
      </c>
      <c r="D99" s="2" t="s">
        <v>104</v>
      </c>
      <c r="E99" s="5">
        <f t="shared" si="67"/>
        <v>56655</v>
      </c>
      <c r="F99" s="177">
        <v>477</v>
      </c>
      <c r="G99" s="17">
        <f t="shared" si="68"/>
        <v>291</v>
      </c>
      <c r="H99" s="201">
        <v>13.682937694902311</v>
      </c>
      <c r="I99" s="189">
        <v>137</v>
      </c>
      <c r="J99"/>
      <c r="K99" s="183">
        <v>375</v>
      </c>
      <c r="L99" s="183">
        <v>1754</v>
      </c>
      <c r="M99" s="183">
        <v>7471</v>
      </c>
      <c r="N99" s="183">
        <v>13269</v>
      </c>
      <c r="O99" s="183">
        <v>10886</v>
      </c>
      <c r="P99" s="183">
        <v>7813</v>
      </c>
      <c r="Q99" s="183">
        <v>11128</v>
      </c>
      <c r="R99" s="183">
        <v>3959</v>
      </c>
      <c r="S99" s="183">
        <v>56655</v>
      </c>
      <c r="T99" s="5"/>
      <c r="U99" s="9">
        <f t="shared" si="46"/>
        <v>6.6190097961344981E-3</v>
      </c>
      <c r="V99" s="9">
        <f t="shared" si="47"/>
        <v>3.0959315153119761E-2</v>
      </c>
      <c r="W99" s="9">
        <f t="shared" si="48"/>
        <v>0.1318683258317889</v>
      </c>
      <c r="X99" s="9">
        <f t="shared" si="49"/>
        <v>0.23420704262642308</v>
      </c>
      <c r="Y99" s="9">
        <f t="shared" si="50"/>
        <v>0.19214544170858705</v>
      </c>
      <c r="Z99" s="9">
        <f t="shared" si="51"/>
        <v>0.13790486276586356</v>
      </c>
      <c r="AA99" s="9">
        <f t="shared" si="52"/>
        <v>0.19641690936369252</v>
      </c>
      <c r="AB99" s="9">
        <f t="shared" si="53"/>
        <v>6.9879092754390609E-2</v>
      </c>
      <c r="AC99" s="9"/>
      <c r="AD99" s="183">
        <v>15</v>
      </c>
      <c r="AE99" s="183">
        <v>-1</v>
      </c>
      <c r="AF99" s="183">
        <v>77</v>
      </c>
      <c r="AG99" s="183">
        <v>-5</v>
      </c>
      <c r="AH99" s="183">
        <v>64</v>
      </c>
      <c r="AI99" s="183">
        <v>4</v>
      </c>
      <c r="AJ99" s="183">
        <v>2</v>
      </c>
      <c r="AK99" s="183">
        <v>79</v>
      </c>
      <c r="AL99" s="183">
        <v>235</v>
      </c>
      <c r="AM99" s="5"/>
      <c r="AN99" s="180">
        <v>-6</v>
      </c>
      <c r="AO99" s="180">
        <v>11</v>
      </c>
      <c r="AP99" s="180">
        <v>0</v>
      </c>
      <c r="AQ99" s="180">
        <v>-4</v>
      </c>
      <c r="AR99" s="180">
        <v>-18</v>
      </c>
      <c r="AS99" s="180">
        <v>-10</v>
      </c>
      <c r="AT99" s="180">
        <v>-23</v>
      </c>
      <c r="AU99" s="180">
        <v>-6</v>
      </c>
      <c r="AV99" s="180">
        <v>-56</v>
      </c>
      <c r="AW99">
        <f t="shared" si="54"/>
        <v>6</v>
      </c>
      <c r="AX99">
        <f t="shared" si="55"/>
        <v>-11</v>
      </c>
      <c r="AY99">
        <f t="shared" si="56"/>
        <v>0</v>
      </c>
      <c r="AZ99">
        <f t="shared" si="57"/>
        <v>4</v>
      </c>
      <c r="BA99">
        <f t="shared" si="58"/>
        <v>18</v>
      </c>
      <c r="BB99">
        <f t="shared" si="59"/>
        <v>10</v>
      </c>
      <c r="BC99">
        <f t="shared" si="60"/>
        <v>23</v>
      </c>
      <c r="BD99">
        <f t="shared" si="61"/>
        <v>6</v>
      </c>
      <c r="BE99">
        <f t="shared" si="62"/>
        <v>56</v>
      </c>
      <c r="BH99" s="175">
        <v>452618.69866666675</v>
      </c>
      <c r="BI99" s="106">
        <f t="shared" si="63"/>
        <v>113154.67466666669</v>
      </c>
      <c r="BJ99" s="107">
        <f t="shared" si="64"/>
        <v>2715712.1920000007</v>
      </c>
      <c r="BK99" s="26">
        <f t="shared" si="64"/>
        <v>678928.04800000018</v>
      </c>
      <c r="BL99" s="24">
        <f t="shared" si="65"/>
        <v>0.8</v>
      </c>
      <c r="BM99" s="25">
        <f t="shared" si="66"/>
        <v>0.2</v>
      </c>
      <c r="BN99" s="137">
        <f t="shared" si="69"/>
        <v>452618.69866666675</v>
      </c>
      <c r="BO99" s="173">
        <v>794518.39911111118</v>
      </c>
      <c r="BP99" s="132">
        <f t="shared" si="70"/>
        <v>198629.5997777778</v>
      </c>
      <c r="BQ99" s="132">
        <f t="shared" si="85"/>
        <v>4767110.3946666671</v>
      </c>
      <c r="BR99" s="132">
        <f t="shared" si="86"/>
        <v>1191777.5986666668</v>
      </c>
      <c r="BS99" s="137">
        <f t="shared" si="71"/>
        <v>794518.39911111118</v>
      </c>
      <c r="BT99" s="172">
        <v>292952.14933333331</v>
      </c>
      <c r="BU99" s="132">
        <f t="shared" si="72"/>
        <v>73238.037333333326</v>
      </c>
      <c r="BV99" s="132">
        <f t="shared" si="87"/>
        <v>1757712.8959999997</v>
      </c>
      <c r="BW99" s="132">
        <f t="shared" si="73"/>
        <v>439428.22399999993</v>
      </c>
      <c r="BX99" s="137">
        <f t="shared" si="74"/>
        <v>292952.14933333331</v>
      </c>
      <c r="BY99" s="172">
        <v>526549.12</v>
      </c>
      <c r="BZ99" s="132">
        <f t="shared" si="75"/>
        <v>131637.28</v>
      </c>
      <c r="CA99" s="132">
        <f t="shared" si="88"/>
        <v>3159294.7199999997</v>
      </c>
      <c r="CB99" s="132">
        <f t="shared" si="76"/>
        <v>789823.67999999993</v>
      </c>
      <c r="CC99" s="137">
        <f t="shared" si="77"/>
        <v>526549.12</v>
      </c>
      <c r="CD99" s="172">
        <v>382487.17688888893</v>
      </c>
      <c r="CE99" s="132">
        <f t="shared" si="78"/>
        <v>95621.794222222234</v>
      </c>
      <c r="CF99" s="132">
        <f t="shared" si="89"/>
        <v>2294923.0613333336</v>
      </c>
      <c r="CG99" s="132">
        <f t="shared" si="79"/>
        <v>573730.7653333334</v>
      </c>
      <c r="CH99" s="137">
        <f t="shared" si="80"/>
        <v>382487.17688888893</v>
      </c>
      <c r="CI99" s="211">
        <f t="shared" si="81"/>
        <v>518116.80355555547</v>
      </c>
      <c r="CJ99" s="132">
        <f t="shared" si="82"/>
        <v>129529.20088888887</v>
      </c>
      <c r="CK99" s="132">
        <f t="shared" si="90"/>
        <v>3108700.8213333329</v>
      </c>
      <c r="CL99" s="132">
        <f t="shared" si="83"/>
        <v>777175.20533333323</v>
      </c>
      <c r="CM99" s="137">
        <f t="shared" si="84"/>
        <v>518116.80355555547</v>
      </c>
      <c r="CN99" s="172"/>
      <c r="CO99" s="132"/>
      <c r="CP99" s="132"/>
      <c r="CQ99" s="132"/>
      <c r="CR99" s="137"/>
      <c r="CS99" s="132"/>
    </row>
    <row r="100" spans="1:97" ht="13" x14ac:dyDescent="0.3">
      <c r="A100" s="5" t="s">
        <v>705</v>
      </c>
      <c r="B100" s="3"/>
      <c r="C100" s="3" t="s">
        <v>385</v>
      </c>
      <c r="D100" s="2" t="s">
        <v>105</v>
      </c>
      <c r="E100" s="5">
        <f t="shared" si="67"/>
        <v>123226</v>
      </c>
      <c r="F100" s="177">
        <v>817</v>
      </c>
      <c r="G100" s="17">
        <f t="shared" si="68"/>
        <v>547</v>
      </c>
      <c r="H100" s="201">
        <v>9.7038388386445682</v>
      </c>
      <c r="I100" s="189">
        <v>539</v>
      </c>
      <c r="J100"/>
      <c r="K100" s="183">
        <v>5230</v>
      </c>
      <c r="L100" s="183">
        <v>11530</v>
      </c>
      <c r="M100" s="183">
        <v>33530</v>
      </c>
      <c r="N100" s="183">
        <v>36325</v>
      </c>
      <c r="O100" s="183">
        <v>20836</v>
      </c>
      <c r="P100" s="183">
        <v>9034</v>
      </c>
      <c r="Q100" s="183">
        <v>5853</v>
      </c>
      <c r="R100" s="183">
        <v>888</v>
      </c>
      <c r="S100" s="183">
        <v>123226</v>
      </c>
      <c r="T100" s="5"/>
      <c r="U100" s="9">
        <f t="shared" si="46"/>
        <v>4.2442341713599403E-2</v>
      </c>
      <c r="V100" s="9">
        <f t="shared" si="47"/>
        <v>9.3567915861912265E-2</v>
      </c>
      <c r="W100" s="9">
        <f t="shared" si="48"/>
        <v>0.27210166685602066</v>
      </c>
      <c r="X100" s="9">
        <f t="shared" si="49"/>
        <v>0.29478356840277214</v>
      </c>
      <c r="Y100" s="9">
        <f t="shared" si="50"/>
        <v>0.16908769253242012</v>
      </c>
      <c r="Z100" s="9">
        <f t="shared" si="51"/>
        <v>7.3312450294580694E-2</v>
      </c>
      <c r="AA100" s="9">
        <f t="shared" si="52"/>
        <v>4.7498092934932561E-2</v>
      </c>
      <c r="AB100" s="9">
        <f t="shared" si="53"/>
        <v>7.2062714037621932E-3</v>
      </c>
      <c r="AC100" s="9"/>
      <c r="AD100" s="183">
        <v>-54</v>
      </c>
      <c r="AE100" s="183">
        <v>66</v>
      </c>
      <c r="AF100" s="183">
        <v>94</v>
      </c>
      <c r="AG100" s="183">
        <v>126</v>
      </c>
      <c r="AH100" s="183">
        <v>56</v>
      </c>
      <c r="AI100" s="183">
        <v>4</v>
      </c>
      <c r="AJ100" s="183">
        <v>28</v>
      </c>
      <c r="AK100" s="183">
        <v>3</v>
      </c>
      <c r="AL100" s="183">
        <v>323</v>
      </c>
      <c r="AM100" s="5"/>
      <c r="AN100" s="180">
        <v>108</v>
      </c>
      <c r="AO100" s="180">
        <v>-37</v>
      </c>
      <c r="AP100" s="180">
        <v>-97</v>
      </c>
      <c r="AQ100" s="180">
        <v>-95</v>
      </c>
      <c r="AR100" s="180">
        <v>-50</v>
      </c>
      <c r="AS100" s="180">
        <v>-20</v>
      </c>
      <c r="AT100" s="180">
        <v>-26</v>
      </c>
      <c r="AU100" s="180">
        <v>-7</v>
      </c>
      <c r="AV100" s="180">
        <v>-224</v>
      </c>
      <c r="AW100">
        <f t="shared" si="54"/>
        <v>-108</v>
      </c>
      <c r="AX100">
        <f t="shared" si="55"/>
        <v>37</v>
      </c>
      <c r="AY100">
        <f t="shared" si="56"/>
        <v>97</v>
      </c>
      <c r="AZ100">
        <f t="shared" si="57"/>
        <v>95</v>
      </c>
      <c r="BA100">
        <f t="shared" si="58"/>
        <v>50</v>
      </c>
      <c r="BB100">
        <f t="shared" si="59"/>
        <v>20</v>
      </c>
      <c r="BC100">
        <f t="shared" si="60"/>
        <v>26</v>
      </c>
      <c r="BD100">
        <f t="shared" si="61"/>
        <v>7</v>
      </c>
      <c r="BE100">
        <f t="shared" si="62"/>
        <v>224</v>
      </c>
      <c r="BH100" s="175">
        <v>527714</v>
      </c>
      <c r="BI100" s="106" t="str">
        <f t="shared" si="63"/>
        <v>0</v>
      </c>
      <c r="BJ100" s="107">
        <f t="shared" si="64"/>
        <v>3166284</v>
      </c>
      <c r="BK100" s="26">
        <f t="shared" si="64"/>
        <v>0</v>
      </c>
      <c r="BL100" s="24" t="str">
        <f t="shared" si="65"/>
        <v>100%</v>
      </c>
      <c r="BM100" s="25" t="str">
        <f t="shared" si="66"/>
        <v>0%</v>
      </c>
      <c r="BN100" s="137">
        <f t="shared" si="69"/>
        <v>527714</v>
      </c>
      <c r="BO100" s="173">
        <v>830123.19</v>
      </c>
      <c r="BP100" s="132" t="str">
        <f t="shared" si="70"/>
        <v>0</v>
      </c>
      <c r="BQ100" s="132">
        <f t="shared" si="85"/>
        <v>4980739.1399999997</v>
      </c>
      <c r="BR100" s="132">
        <f t="shared" si="86"/>
        <v>0</v>
      </c>
      <c r="BS100" s="137">
        <f t="shared" si="71"/>
        <v>830123.19</v>
      </c>
      <c r="BT100" s="172">
        <v>1637182.2577777777</v>
      </c>
      <c r="BU100" s="132" t="str">
        <f t="shared" si="72"/>
        <v>0</v>
      </c>
      <c r="BV100" s="132">
        <f t="shared" si="87"/>
        <v>9823093.5466666669</v>
      </c>
      <c r="BW100" s="132">
        <f t="shared" si="73"/>
        <v>0</v>
      </c>
      <c r="BX100" s="137">
        <f t="shared" si="74"/>
        <v>1637182.2577777777</v>
      </c>
      <c r="BY100" s="172">
        <v>366103.46666666662</v>
      </c>
      <c r="BZ100" s="132" t="str">
        <f t="shared" si="75"/>
        <v>0</v>
      </c>
      <c r="CA100" s="132">
        <f t="shared" si="88"/>
        <v>2196620.7999999998</v>
      </c>
      <c r="CB100" s="132">
        <f t="shared" si="76"/>
        <v>0</v>
      </c>
      <c r="CC100" s="137">
        <f t="shared" si="77"/>
        <v>366103.46666666662</v>
      </c>
      <c r="CD100" s="172">
        <v>469464.19999999995</v>
      </c>
      <c r="CE100" s="132" t="str">
        <f t="shared" si="78"/>
        <v>0</v>
      </c>
      <c r="CF100" s="132">
        <f t="shared" si="89"/>
        <v>2816785.1999999997</v>
      </c>
      <c r="CG100" s="132">
        <f t="shared" si="79"/>
        <v>0</v>
      </c>
      <c r="CH100" s="137">
        <f t="shared" si="80"/>
        <v>469464.19999999995</v>
      </c>
      <c r="CI100" s="211">
        <f t="shared" si="81"/>
        <v>1133855.3022222221</v>
      </c>
      <c r="CJ100" s="132" t="str">
        <f t="shared" si="82"/>
        <v>0</v>
      </c>
      <c r="CK100" s="132">
        <f t="shared" si="90"/>
        <v>6803131.8133333325</v>
      </c>
      <c r="CL100" s="132">
        <f t="shared" si="83"/>
        <v>0</v>
      </c>
      <c r="CM100" s="137">
        <f t="shared" si="84"/>
        <v>1133855.3022222221</v>
      </c>
      <c r="CN100" s="172"/>
      <c r="CO100" s="132"/>
      <c r="CP100" s="132"/>
      <c r="CQ100" s="132"/>
      <c r="CR100" s="137"/>
      <c r="CS100" s="132"/>
    </row>
    <row r="101" spans="1:97" ht="13" x14ac:dyDescent="0.3">
      <c r="A101" s="5" t="s">
        <v>658</v>
      </c>
      <c r="B101" s="3" t="s">
        <v>387</v>
      </c>
      <c r="C101" s="3" t="s">
        <v>384</v>
      </c>
      <c r="D101" s="2" t="s">
        <v>106</v>
      </c>
      <c r="E101" s="5">
        <f t="shared" si="67"/>
        <v>55416</v>
      </c>
      <c r="F101" s="177">
        <v>374</v>
      </c>
      <c r="G101" s="17">
        <f t="shared" si="68"/>
        <v>406</v>
      </c>
      <c r="H101" s="201">
        <v>10.321838302480625</v>
      </c>
      <c r="I101" s="189">
        <v>54</v>
      </c>
      <c r="J101"/>
      <c r="K101" s="183">
        <v>1771</v>
      </c>
      <c r="L101" s="183">
        <v>4970</v>
      </c>
      <c r="M101" s="183">
        <v>11493</v>
      </c>
      <c r="N101" s="183">
        <v>13778</v>
      </c>
      <c r="O101" s="183">
        <v>9596</v>
      </c>
      <c r="P101" s="183">
        <v>6804</v>
      </c>
      <c r="Q101" s="183">
        <v>5854</v>
      </c>
      <c r="R101" s="183">
        <v>1150</v>
      </c>
      <c r="S101" s="183">
        <v>55416</v>
      </c>
      <c r="T101" s="5"/>
      <c r="U101" s="9">
        <f t="shared" si="46"/>
        <v>3.1958279197343731E-2</v>
      </c>
      <c r="V101" s="9">
        <f t="shared" si="47"/>
        <v>8.9685289447091088E-2</v>
      </c>
      <c r="W101" s="9">
        <f t="shared" si="48"/>
        <v>0.20739497618016459</v>
      </c>
      <c r="X101" s="9">
        <f t="shared" si="49"/>
        <v>0.24862855492998412</v>
      </c>
      <c r="Y101" s="9">
        <f t="shared" si="50"/>
        <v>0.17316298541937347</v>
      </c>
      <c r="Z101" s="9">
        <f t="shared" si="51"/>
        <v>0.12278042442615851</v>
      </c>
      <c r="AA101" s="9">
        <f t="shared" si="52"/>
        <v>0.10563736105096001</v>
      </c>
      <c r="AB101" s="9">
        <f t="shared" si="53"/>
        <v>2.0752129348924498E-2</v>
      </c>
      <c r="AC101" s="9"/>
      <c r="AD101" s="183">
        <v>-1</v>
      </c>
      <c r="AE101" s="183">
        <v>23</v>
      </c>
      <c r="AF101" s="183">
        <v>75</v>
      </c>
      <c r="AG101" s="183">
        <v>12</v>
      </c>
      <c r="AH101" s="183">
        <v>114</v>
      </c>
      <c r="AI101" s="183">
        <v>96</v>
      </c>
      <c r="AJ101" s="183">
        <v>22</v>
      </c>
      <c r="AK101" s="183">
        <v>8</v>
      </c>
      <c r="AL101" s="183">
        <v>349</v>
      </c>
      <c r="AM101" s="5"/>
      <c r="AN101" s="180">
        <v>-29</v>
      </c>
      <c r="AO101" s="180">
        <v>-12</v>
      </c>
      <c r="AP101" s="180">
        <v>-1</v>
      </c>
      <c r="AQ101" s="180">
        <v>-7</v>
      </c>
      <c r="AR101" s="180">
        <v>-1</v>
      </c>
      <c r="AS101" s="180">
        <v>1</v>
      </c>
      <c r="AT101" s="180">
        <v>-6</v>
      </c>
      <c r="AU101" s="180">
        <v>-2</v>
      </c>
      <c r="AV101" s="180">
        <v>-57</v>
      </c>
      <c r="AW101">
        <f t="shared" si="54"/>
        <v>29</v>
      </c>
      <c r="AX101">
        <f t="shared" si="55"/>
        <v>12</v>
      </c>
      <c r="AY101">
        <f t="shared" si="56"/>
        <v>1</v>
      </c>
      <c r="AZ101">
        <f t="shared" si="57"/>
        <v>7</v>
      </c>
      <c r="BA101">
        <f t="shared" si="58"/>
        <v>1</v>
      </c>
      <c r="BB101">
        <f t="shared" si="59"/>
        <v>-1</v>
      </c>
      <c r="BC101">
        <f t="shared" si="60"/>
        <v>6</v>
      </c>
      <c r="BD101">
        <f t="shared" si="61"/>
        <v>2</v>
      </c>
      <c r="BE101">
        <f t="shared" si="62"/>
        <v>57</v>
      </c>
      <c r="BH101" s="175">
        <v>295136.04800000001</v>
      </c>
      <c r="BI101" s="106">
        <f t="shared" si="63"/>
        <v>73784.012000000002</v>
      </c>
      <c r="BJ101" s="107">
        <f t="shared" si="64"/>
        <v>1770816.2880000002</v>
      </c>
      <c r="BK101" s="26">
        <f t="shared" si="64"/>
        <v>442704.07200000004</v>
      </c>
      <c r="BL101" s="24">
        <f t="shared" si="65"/>
        <v>0.8</v>
      </c>
      <c r="BM101" s="25">
        <f t="shared" si="66"/>
        <v>0.2</v>
      </c>
      <c r="BN101" s="137">
        <f t="shared" si="69"/>
        <v>295136.04800000001</v>
      </c>
      <c r="BO101" s="173">
        <v>423830.38973180088</v>
      </c>
      <c r="BP101" s="132">
        <f t="shared" si="70"/>
        <v>105957.59743295022</v>
      </c>
      <c r="BQ101" s="132">
        <f t="shared" si="85"/>
        <v>2542982.3383908053</v>
      </c>
      <c r="BR101" s="132">
        <f t="shared" si="86"/>
        <v>635745.58459770132</v>
      </c>
      <c r="BS101" s="137">
        <f t="shared" si="71"/>
        <v>423830.38973180088</v>
      </c>
      <c r="BT101" s="172">
        <v>566264.94133333338</v>
      </c>
      <c r="BU101" s="132">
        <f t="shared" si="72"/>
        <v>141566.23533333334</v>
      </c>
      <c r="BV101" s="132">
        <f t="shared" si="87"/>
        <v>3397589.648</v>
      </c>
      <c r="BW101" s="132">
        <f t="shared" si="73"/>
        <v>849397.41200000001</v>
      </c>
      <c r="BX101" s="137">
        <f t="shared" si="74"/>
        <v>566264.94133333338</v>
      </c>
      <c r="BY101" s="172">
        <v>558432.85333333339</v>
      </c>
      <c r="BZ101" s="132">
        <f t="shared" si="75"/>
        <v>139608.21333333335</v>
      </c>
      <c r="CA101" s="132">
        <f t="shared" si="88"/>
        <v>3350597.12</v>
      </c>
      <c r="CB101" s="132">
        <f t="shared" si="76"/>
        <v>837649.28</v>
      </c>
      <c r="CC101" s="137">
        <f t="shared" si="77"/>
        <v>558432.85333333339</v>
      </c>
      <c r="CD101" s="172">
        <v>252049.40800000002</v>
      </c>
      <c r="CE101" s="132">
        <f t="shared" si="78"/>
        <v>63012.352000000006</v>
      </c>
      <c r="CF101" s="132">
        <f t="shared" si="89"/>
        <v>1512296.4480000001</v>
      </c>
      <c r="CG101" s="132">
        <f t="shared" si="79"/>
        <v>378074.11200000002</v>
      </c>
      <c r="CH101" s="137">
        <f t="shared" si="80"/>
        <v>252049.40800000002</v>
      </c>
      <c r="CI101" s="211">
        <f t="shared" si="81"/>
        <v>581122.25422222225</v>
      </c>
      <c r="CJ101" s="132">
        <f t="shared" si="82"/>
        <v>145280.56355555556</v>
      </c>
      <c r="CK101" s="132">
        <f t="shared" si="90"/>
        <v>3486733.5253333338</v>
      </c>
      <c r="CL101" s="132">
        <f t="shared" si="83"/>
        <v>871683.38133333344</v>
      </c>
      <c r="CM101" s="137">
        <f t="shared" si="84"/>
        <v>581122.25422222225</v>
      </c>
      <c r="CN101" s="172"/>
      <c r="CO101" s="132"/>
      <c r="CP101" s="132"/>
      <c r="CQ101" s="132"/>
      <c r="CR101" s="137"/>
      <c r="CS101" s="132"/>
    </row>
    <row r="102" spans="1:97" ht="13" x14ac:dyDescent="0.3">
      <c r="A102" s="5" t="s">
        <v>767</v>
      </c>
      <c r="B102" s="3" t="s">
        <v>407</v>
      </c>
      <c r="C102" s="3" t="s">
        <v>375</v>
      </c>
      <c r="D102" s="2" t="s">
        <v>107</v>
      </c>
      <c r="E102" s="5">
        <f t="shared" si="67"/>
        <v>31538</v>
      </c>
      <c r="F102" s="177">
        <v>152</v>
      </c>
      <c r="G102" s="17">
        <f t="shared" si="68"/>
        <v>119</v>
      </c>
      <c r="H102" s="201">
        <v>13.380599155772304</v>
      </c>
      <c r="I102" s="189">
        <v>56</v>
      </c>
      <c r="J102"/>
      <c r="K102" s="183">
        <v>159</v>
      </c>
      <c r="L102" s="183">
        <v>1169</v>
      </c>
      <c r="M102" s="183">
        <v>5096</v>
      </c>
      <c r="N102" s="183">
        <v>8832</v>
      </c>
      <c r="O102" s="183">
        <v>7645</v>
      </c>
      <c r="P102" s="183">
        <v>4563</v>
      </c>
      <c r="Q102" s="183">
        <v>3939</v>
      </c>
      <c r="R102" s="183">
        <v>135</v>
      </c>
      <c r="S102" s="183">
        <v>31538</v>
      </c>
      <c r="T102" s="5"/>
      <c r="U102" s="9">
        <f t="shared" si="46"/>
        <v>5.0415371932272177E-3</v>
      </c>
      <c r="V102" s="9">
        <f t="shared" si="47"/>
        <v>3.7066396093601371E-2</v>
      </c>
      <c r="W102" s="9">
        <f t="shared" si="48"/>
        <v>0.16158285243198681</v>
      </c>
      <c r="X102" s="9">
        <f t="shared" si="49"/>
        <v>0.2800431225822817</v>
      </c>
      <c r="Y102" s="9">
        <f t="shared" si="50"/>
        <v>0.24240598642906969</v>
      </c>
      <c r="Z102" s="9">
        <f t="shared" si="51"/>
        <v>0.1446826051112943</v>
      </c>
      <c r="AA102" s="9">
        <f t="shared" si="52"/>
        <v>0.12489694971145919</v>
      </c>
      <c r="AB102" s="9">
        <f t="shared" si="53"/>
        <v>4.2805504470797137E-3</v>
      </c>
      <c r="AC102" s="9"/>
      <c r="AD102" s="183">
        <v>-4</v>
      </c>
      <c r="AE102" s="183">
        <v>5</v>
      </c>
      <c r="AF102" s="183">
        <v>37</v>
      </c>
      <c r="AG102" s="183">
        <v>30</v>
      </c>
      <c r="AH102" s="183">
        <v>-45</v>
      </c>
      <c r="AI102" s="183">
        <v>37</v>
      </c>
      <c r="AJ102" s="183">
        <v>-1</v>
      </c>
      <c r="AK102" s="183">
        <v>3</v>
      </c>
      <c r="AL102" s="183">
        <v>62</v>
      </c>
      <c r="AM102" s="5"/>
      <c r="AN102" s="180">
        <v>-1</v>
      </c>
      <c r="AO102" s="180">
        <v>-20</v>
      </c>
      <c r="AP102" s="180">
        <v>-13</v>
      </c>
      <c r="AQ102" s="180">
        <v>-16</v>
      </c>
      <c r="AR102" s="180">
        <v>-4</v>
      </c>
      <c r="AS102" s="180">
        <v>-1</v>
      </c>
      <c r="AT102" s="180">
        <v>-2</v>
      </c>
      <c r="AU102" s="180">
        <v>0</v>
      </c>
      <c r="AV102" s="180">
        <v>-57</v>
      </c>
      <c r="AW102">
        <f t="shared" si="54"/>
        <v>1</v>
      </c>
      <c r="AX102">
        <f t="shared" si="55"/>
        <v>20</v>
      </c>
      <c r="AY102">
        <f t="shared" si="56"/>
        <v>13</v>
      </c>
      <c r="AZ102">
        <f t="shared" si="57"/>
        <v>16</v>
      </c>
      <c r="BA102">
        <f t="shared" si="58"/>
        <v>4</v>
      </c>
      <c r="BB102">
        <f t="shared" si="59"/>
        <v>1</v>
      </c>
      <c r="BC102">
        <f t="shared" si="60"/>
        <v>2</v>
      </c>
      <c r="BD102">
        <f t="shared" si="61"/>
        <v>0</v>
      </c>
      <c r="BE102">
        <f t="shared" si="62"/>
        <v>57</v>
      </c>
      <c r="BH102" s="175">
        <v>107845.55200000001</v>
      </c>
      <c r="BI102" s="106">
        <f t="shared" si="63"/>
        <v>26961.388000000003</v>
      </c>
      <c r="BJ102" s="107">
        <f t="shared" si="64"/>
        <v>647073.31200000003</v>
      </c>
      <c r="BK102" s="26">
        <f t="shared" si="64"/>
        <v>161768.32800000001</v>
      </c>
      <c r="BL102" s="24">
        <f t="shared" si="65"/>
        <v>0.8</v>
      </c>
      <c r="BM102" s="25">
        <f t="shared" si="66"/>
        <v>0.2</v>
      </c>
      <c r="BN102" s="137">
        <f t="shared" si="69"/>
        <v>107845.55200000001</v>
      </c>
      <c r="BO102" s="173">
        <v>500099.24711111106</v>
      </c>
      <c r="BP102" s="132">
        <f t="shared" si="70"/>
        <v>125024.81177777777</v>
      </c>
      <c r="BQ102" s="132">
        <f t="shared" si="85"/>
        <v>3000595.4826666666</v>
      </c>
      <c r="BR102" s="132">
        <f t="shared" si="86"/>
        <v>750148.87066666665</v>
      </c>
      <c r="BS102" s="137">
        <f t="shared" si="71"/>
        <v>500099.24711111106</v>
      </c>
      <c r="BT102" s="172">
        <v>343815.96533333341</v>
      </c>
      <c r="BU102" s="132">
        <f t="shared" si="72"/>
        <v>85953.991333333353</v>
      </c>
      <c r="BV102" s="132">
        <f t="shared" si="87"/>
        <v>2062895.7920000004</v>
      </c>
      <c r="BW102" s="132">
        <f t="shared" si="73"/>
        <v>515723.94800000009</v>
      </c>
      <c r="BX102" s="137">
        <f t="shared" si="74"/>
        <v>343815.96533333341</v>
      </c>
      <c r="BY102" s="172">
        <v>595590.93333333323</v>
      </c>
      <c r="BZ102" s="132">
        <f t="shared" si="75"/>
        <v>148897.73333333331</v>
      </c>
      <c r="CA102" s="132">
        <f t="shared" si="88"/>
        <v>3573545.5999999996</v>
      </c>
      <c r="CB102" s="132">
        <f t="shared" si="76"/>
        <v>893386.39999999991</v>
      </c>
      <c r="CC102" s="137">
        <f t="shared" si="77"/>
        <v>595590.93333333323</v>
      </c>
      <c r="CD102" s="172">
        <v>410778.29511111119</v>
      </c>
      <c r="CE102" s="132">
        <f t="shared" si="78"/>
        <v>102694.5737777778</v>
      </c>
      <c r="CF102" s="132">
        <f t="shared" si="89"/>
        <v>2464669.7706666673</v>
      </c>
      <c r="CG102" s="132">
        <f t="shared" si="79"/>
        <v>616167.44266666682</v>
      </c>
      <c r="CH102" s="137">
        <f t="shared" si="80"/>
        <v>410778.29511111119</v>
      </c>
      <c r="CI102" s="211">
        <f t="shared" si="81"/>
        <v>158499.30133333331</v>
      </c>
      <c r="CJ102" s="132">
        <f t="shared" si="82"/>
        <v>39624.825333333327</v>
      </c>
      <c r="CK102" s="132">
        <f t="shared" si="90"/>
        <v>950995.80799999984</v>
      </c>
      <c r="CL102" s="132">
        <f t="shared" si="83"/>
        <v>237748.95199999996</v>
      </c>
      <c r="CM102" s="137">
        <f t="shared" si="84"/>
        <v>158499.30133333331</v>
      </c>
      <c r="CN102" s="172"/>
      <c r="CO102" s="132"/>
      <c r="CP102" s="132"/>
      <c r="CQ102" s="132"/>
      <c r="CR102" s="137"/>
      <c r="CS102" s="132"/>
    </row>
    <row r="103" spans="1:97" ht="13" x14ac:dyDescent="0.3">
      <c r="A103" s="5" t="s">
        <v>579</v>
      </c>
      <c r="B103" s="3" t="s">
        <v>378</v>
      </c>
      <c r="C103" s="3" t="s">
        <v>379</v>
      </c>
      <c r="D103" s="2" t="s">
        <v>108</v>
      </c>
      <c r="E103" s="5">
        <f t="shared" si="67"/>
        <v>51109</v>
      </c>
      <c r="F103" s="177">
        <v>669</v>
      </c>
      <c r="G103" s="17">
        <f t="shared" si="68"/>
        <v>230</v>
      </c>
      <c r="H103" s="201">
        <v>5.2056664959890764</v>
      </c>
      <c r="I103" s="189">
        <v>141</v>
      </c>
      <c r="J103"/>
      <c r="K103" s="183">
        <v>21191</v>
      </c>
      <c r="L103" s="183">
        <v>13593</v>
      </c>
      <c r="M103" s="183">
        <v>7734</v>
      </c>
      <c r="N103" s="183">
        <v>5002</v>
      </c>
      <c r="O103" s="183">
        <v>2227</v>
      </c>
      <c r="P103" s="183">
        <v>835</v>
      </c>
      <c r="Q103" s="183">
        <v>491</v>
      </c>
      <c r="R103" s="183">
        <v>36</v>
      </c>
      <c r="S103" s="183">
        <v>51109</v>
      </c>
      <c r="T103" s="5"/>
      <c r="U103" s="9">
        <f t="shared" si="46"/>
        <v>0.41462364749848363</v>
      </c>
      <c r="V103" s="9">
        <f t="shared" si="47"/>
        <v>0.26596098534504686</v>
      </c>
      <c r="W103" s="9">
        <f t="shared" si="48"/>
        <v>0.15132364162867595</v>
      </c>
      <c r="X103" s="9">
        <f t="shared" si="49"/>
        <v>9.7869259817253321E-2</v>
      </c>
      <c r="Y103" s="9">
        <f t="shared" si="50"/>
        <v>4.3573538907041812E-2</v>
      </c>
      <c r="Z103" s="9">
        <f t="shared" si="51"/>
        <v>1.6337631336946525E-2</v>
      </c>
      <c r="AA103" s="9">
        <f t="shared" si="52"/>
        <v>9.6069185466356212E-3</v>
      </c>
      <c r="AB103" s="9">
        <f t="shared" si="53"/>
        <v>7.0437691991625737E-4</v>
      </c>
      <c r="AC103" s="9"/>
      <c r="AD103" s="183">
        <v>59</v>
      </c>
      <c r="AE103" s="183">
        <v>129</v>
      </c>
      <c r="AF103" s="183">
        <v>26</v>
      </c>
      <c r="AG103" s="183">
        <v>-2</v>
      </c>
      <c r="AH103" s="183">
        <v>19</v>
      </c>
      <c r="AI103" s="183">
        <v>15</v>
      </c>
      <c r="AJ103" s="183">
        <v>1</v>
      </c>
      <c r="AK103" s="183">
        <v>0</v>
      </c>
      <c r="AL103" s="183">
        <v>247</v>
      </c>
      <c r="AM103" s="5"/>
      <c r="AN103" s="180">
        <v>-15</v>
      </c>
      <c r="AO103" s="180">
        <v>20</v>
      </c>
      <c r="AP103" s="180">
        <v>-6</v>
      </c>
      <c r="AQ103" s="180">
        <v>15</v>
      </c>
      <c r="AR103" s="180">
        <v>1</v>
      </c>
      <c r="AS103" s="180">
        <v>3</v>
      </c>
      <c r="AT103" s="180">
        <v>-1</v>
      </c>
      <c r="AU103" s="180">
        <v>0</v>
      </c>
      <c r="AV103" s="180">
        <v>17</v>
      </c>
      <c r="AW103">
        <f t="shared" si="54"/>
        <v>15</v>
      </c>
      <c r="AX103">
        <f t="shared" si="55"/>
        <v>-20</v>
      </c>
      <c r="AY103">
        <f t="shared" si="56"/>
        <v>6</v>
      </c>
      <c r="AZ103">
        <f t="shared" si="57"/>
        <v>-15</v>
      </c>
      <c r="BA103">
        <f t="shared" si="58"/>
        <v>-1</v>
      </c>
      <c r="BB103">
        <f t="shared" si="59"/>
        <v>-3</v>
      </c>
      <c r="BC103">
        <f t="shared" si="60"/>
        <v>1</v>
      </c>
      <c r="BD103">
        <f t="shared" si="61"/>
        <v>0</v>
      </c>
      <c r="BE103">
        <f t="shared" si="62"/>
        <v>-17</v>
      </c>
      <c r="BH103" s="175">
        <v>377011.67466666666</v>
      </c>
      <c r="BI103" s="106">
        <f t="shared" si="63"/>
        <v>94252.918666666665</v>
      </c>
      <c r="BJ103" s="107">
        <f t="shared" si="64"/>
        <v>2262070.048</v>
      </c>
      <c r="BK103" s="26">
        <f t="shared" si="64"/>
        <v>565517.51199999999</v>
      </c>
      <c r="BL103" s="24">
        <f t="shared" si="65"/>
        <v>0.8</v>
      </c>
      <c r="BM103" s="25">
        <f t="shared" si="66"/>
        <v>0.2</v>
      </c>
      <c r="BN103" s="137">
        <f t="shared" si="69"/>
        <v>377011.67466666666</v>
      </c>
      <c r="BO103" s="173">
        <v>137620.84177777776</v>
      </c>
      <c r="BP103" s="132">
        <f t="shared" si="70"/>
        <v>34405.210444444441</v>
      </c>
      <c r="BQ103" s="132">
        <f t="shared" si="85"/>
        <v>825725.05066666659</v>
      </c>
      <c r="BR103" s="132">
        <f t="shared" si="86"/>
        <v>206431.26266666665</v>
      </c>
      <c r="BS103" s="137">
        <f t="shared" si="71"/>
        <v>137620.84177777776</v>
      </c>
      <c r="BT103" s="172">
        <v>321871.67466666678</v>
      </c>
      <c r="BU103" s="132">
        <f t="shared" si="72"/>
        <v>80467.918666666694</v>
      </c>
      <c r="BV103" s="132">
        <f t="shared" si="87"/>
        <v>1931230.0480000007</v>
      </c>
      <c r="BW103" s="132">
        <f t="shared" si="73"/>
        <v>482807.51200000016</v>
      </c>
      <c r="BX103" s="137">
        <f t="shared" si="74"/>
        <v>321871.67466666678</v>
      </c>
      <c r="BY103" s="172">
        <v>163388.05333333334</v>
      </c>
      <c r="BZ103" s="132">
        <f t="shared" si="75"/>
        <v>40847.013333333336</v>
      </c>
      <c r="CA103" s="132">
        <f t="shared" si="88"/>
        <v>980328.32000000007</v>
      </c>
      <c r="CB103" s="132">
        <f t="shared" si="76"/>
        <v>245082.08000000002</v>
      </c>
      <c r="CC103" s="137">
        <f t="shared" si="77"/>
        <v>163388.05333333334</v>
      </c>
      <c r="CD103" s="172">
        <v>321226.25777777785</v>
      </c>
      <c r="CE103" s="132">
        <f t="shared" si="78"/>
        <v>80306.564444444462</v>
      </c>
      <c r="CF103" s="132">
        <f t="shared" si="89"/>
        <v>1927357.5466666671</v>
      </c>
      <c r="CG103" s="132">
        <f t="shared" si="79"/>
        <v>481839.38666666677</v>
      </c>
      <c r="CH103" s="137">
        <f t="shared" si="80"/>
        <v>321226.25777777785</v>
      </c>
      <c r="CI103" s="211">
        <f t="shared" si="81"/>
        <v>262874.17955555557</v>
      </c>
      <c r="CJ103" s="132">
        <f t="shared" si="82"/>
        <v>65718.544888888893</v>
      </c>
      <c r="CK103" s="132">
        <f t="shared" si="90"/>
        <v>1577245.0773333334</v>
      </c>
      <c r="CL103" s="132">
        <f t="shared" si="83"/>
        <v>394311.26933333336</v>
      </c>
      <c r="CM103" s="137">
        <f t="shared" si="84"/>
        <v>262874.17955555557</v>
      </c>
      <c r="CN103" s="172"/>
      <c r="CO103" s="132"/>
      <c r="CP103" s="132"/>
      <c r="CQ103" s="132"/>
      <c r="CR103" s="137"/>
      <c r="CS103" s="132"/>
    </row>
    <row r="104" spans="1:97" ht="13" x14ac:dyDescent="0.3">
      <c r="A104" s="5" t="s">
        <v>797</v>
      </c>
      <c r="B104" s="3" t="s">
        <v>405</v>
      </c>
      <c r="C104" s="3" t="s">
        <v>389</v>
      </c>
      <c r="D104" s="2" t="s">
        <v>109</v>
      </c>
      <c r="E104" s="5">
        <f t="shared" si="67"/>
        <v>54686</v>
      </c>
      <c r="F104" s="177">
        <v>292</v>
      </c>
      <c r="G104" s="17">
        <f t="shared" si="68"/>
        <v>614</v>
      </c>
      <c r="H104" s="201">
        <v>7.0485235198100611</v>
      </c>
      <c r="I104" s="189">
        <v>22</v>
      </c>
      <c r="J104"/>
      <c r="K104" s="183">
        <v>11439</v>
      </c>
      <c r="L104" s="183">
        <v>14637</v>
      </c>
      <c r="M104" s="183">
        <v>13477</v>
      </c>
      <c r="N104" s="183">
        <v>8524</v>
      </c>
      <c r="O104" s="183">
        <v>3914</v>
      </c>
      <c r="P104" s="183">
        <v>1774</v>
      </c>
      <c r="Q104" s="183">
        <v>868</v>
      </c>
      <c r="R104" s="183">
        <v>53</v>
      </c>
      <c r="S104" s="183">
        <v>54686</v>
      </c>
      <c r="T104" s="5"/>
      <c r="U104" s="9">
        <f t="shared" si="46"/>
        <v>0.20917602311377684</v>
      </c>
      <c r="V104" s="9">
        <f t="shared" si="47"/>
        <v>0.26765534140364994</v>
      </c>
      <c r="W104" s="9">
        <f t="shared" si="48"/>
        <v>0.24644333101707933</v>
      </c>
      <c r="X104" s="9">
        <f t="shared" si="49"/>
        <v>0.15587170390959296</v>
      </c>
      <c r="Y104" s="9">
        <f t="shared" si="50"/>
        <v>7.1572248838825292E-2</v>
      </c>
      <c r="Z104" s="9">
        <f t="shared" si="51"/>
        <v>3.2439746918772626E-2</v>
      </c>
      <c r="AA104" s="9">
        <f t="shared" si="52"/>
        <v>1.587243535822697E-2</v>
      </c>
      <c r="AB104" s="9">
        <f t="shared" si="53"/>
        <v>9.6916944007607061E-4</v>
      </c>
      <c r="AC104" s="9"/>
      <c r="AD104" s="183">
        <v>203</v>
      </c>
      <c r="AE104" s="183">
        <v>55</v>
      </c>
      <c r="AF104" s="183">
        <v>78</v>
      </c>
      <c r="AG104" s="183">
        <v>137</v>
      </c>
      <c r="AH104" s="183">
        <v>84</v>
      </c>
      <c r="AI104" s="183">
        <v>68</v>
      </c>
      <c r="AJ104" s="183">
        <v>24</v>
      </c>
      <c r="AK104" s="183">
        <v>-1</v>
      </c>
      <c r="AL104" s="183">
        <v>648</v>
      </c>
      <c r="AM104" s="5"/>
      <c r="AN104" s="180">
        <v>12</v>
      </c>
      <c r="AO104" s="180">
        <v>3</v>
      </c>
      <c r="AP104" s="180">
        <v>-2</v>
      </c>
      <c r="AQ104" s="180">
        <v>11</v>
      </c>
      <c r="AR104" s="180">
        <v>-1</v>
      </c>
      <c r="AS104" s="180">
        <v>7</v>
      </c>
      <c r="AT104" s="180">
        <v>2</v>
      </c>
      <c r="AU104" s="180">
        <v>2</v>
      </c>
      <c r="AV104" s="180">
        <v>34</v>
      </c>
      <c r="AW104">
        <f t="shared" si="54"/>
        <v>-12</v>
      </c>
      <c r="AX104">
        <f t="shared" si="55"/>
        <v>-3</v>
      </c>
      <c r="AY104">
        <f t="shared" si="56"/>
        <v>2</v>
      </c>
      <c r="AZ104">
        <f t="shared" si="57"/>
        <v>-11</v>
      </c>
      <c r="BA104">
        <f t="shared" si="58"/>
        <v>1</v>
      </c>
      <c r="BB104">
        <f t="shared" si="59"/>
        <v>-7</v>
      </c>
      <c r="BC104">
        <f t="shared" si="60"/>
        <v>-2</v>
      </c>
      <c r="BD104">
        <f t="shared" si="61"/>
        <v>-2</v>
      </c>
      <c r="BE104">
        <f t="shared" si="62"/>
        <v>-34</v>
      </c>
      <c r="BH104" s="175">
        <v>389165.08800000011</v>
      </c>
      <c r="BI104" s="106">
        <f t="shared" si="63"/>
        <v>97291.272000000026</v>
      </c>
      <c r="BJ104" s="107">
        <f t="shared" si="64"/>
        <v>2334990.5280000009</v>
      </c>
      <c r="BK104" s="26">
        <f t="shared" si="64"/>
        <v>583747.63200000022</v>
      </c>
      <c r="BL104" s="24">
        <f t="shared" si="65"/>
        <v>0.8</v>
      </c>
      <c r="BM104" s="25">
        <f t="shared" si="66"/>
        <v>0.2</v>
      </c>
      <c r="BN104" s="137">
        <f t="shared" si="69"/>
        <v>389165.08800000011</v>
      </c>
      <c r="BO104" s="173">
        <v>933499.43911111099</v>
      </c>
      <c r="BP104" s="132">
        <f t="shared" si="70"/>
        <v>233374.85977777775</v>
      </c>
      <c r="BQ104" s="132">
        <f t="shared" si="85"/>
        <v>5600996.6346666664</v>
      </c>
      <c r="BR104" s="132">
        <f t="shared" si="86"/>
        <v>1400249.1586666666</v>
      </c>
      <c r="BS104" s="137">
        <f t="shared" si="71"/>
        <v>933499.43911111099</v>
      </c>
      <c r="BT104" s="172">
        <v>882165.17422222218</v>
      </c>
      <c r="BU104" s="132">
        <f t="shared" si="72"/>
        <v>220541.29355555555</v>
      </c>
      <c r="BV104" s="132">
        <f t="shared" si="87"/>
        <v>5292991.0453333333</v>
      </c>
      <c r="BW104" s="132">
        <f t="shared" si="73"/>
        <v>1323247.7613333333</v>
      </c>
      <c r="BX104" s="137">
        <f t="shared" si="74"/>
        <v>882165.17422222218</v>
      </c>
      <c r="BY104" s="172">
        <v>573164.69333333336</v>
      </c>
      <c r="BZ104" s="132">
        <f t="shared" si="75"/>
        <v>143291.17333333334</v>
      </c>
      <c r="CA104" s="132">
        <f t="shared" si="88"/>
        <v>3438988.16</v>
      </c>
      <c r="CB104" s="132">
        <f t="shared" si="76"/>
        <v>859747.04</v>
      </c>
      <c r="CC104" s="137">
        <f t="shared" si="77"/>
        <v>573164.69333333336</v>
      </c>
      <c r="CD104" s="172">
        <v>750988.33777777792</v>
      </c>
      <c r="CE104" s="132">
        <f t="shared" si="78"/>
        <v>187747.08444444448</v>
      </c>
      <c r="CF104" s="132">
        <f t="shared" si="89"/>
        <v>4505930.0266666673</v>
      </c>
      <c r="CG104" s="132">
        <f t="shared" si="79"/>
        <v>1126482.5066666668</v>
      </c>
      <c r="CH104" s="137">
        <f t="shared" si="80"/>
        <v>750988.33777777792</v>
      </c>
      <c r="CI104" s="211">
        <f t="shared" si="81"/>
        <v>703508.53688888892</v>
      </c>
      <c r="CJ104" s="132">
        <f t="shared" si="82"/>
        <v>175877.13422222223</v>
      </c>
      <c r="CK104" s="132">
        <f t="shared" si="90"/>
        <v>4221051.2213333333</v>
      </c>
      <c r="CL104" s="132">
        <f t="shared" si="83"/>
        <v>1055262.8053333333</v>
      </c>
      <c r="CM104" s="137">
        <f t="shared" si="84"/>
        <v>703508.53688888892</v>
      </c>
      <c r="CN104" s="172"/>
      <c r="CO104" s="132"/>
      <c r="CP104" s="132"/>
      <c r="CQ104" s="132"/>
      <c r="CR104" s="137"/>
      <c r="CS104" s="132"/>
    </row>
    <row r="105" spans="1:97" ht="13" x14ac:dyDescent="0.3">
      <c r="A105" s="5" t="s">
        <v>741</v>
      </c>
      <c r="B105" s="3" t="s">
        <v>388</v>
      </c>
      <c r="C105" s="3" t="s">
        <v>375</v>
      </c>
      <c r="D105" s="2" t="s">
        <v>110</v>
      </c>
      <c r="E105" s="5">
        <f t="shared" si="67"/>
        <v>48750</v>
      </c>
      <c r="F105" s="177">
        <v>177</v>
      </c>
      <c r="G105" s="17">
        <f t="shared" si="68"/>
        <v>315</v>
      </c>
      <c r="H105" s="201">
        <v>7.596339458068206</v>
      </c>
      <c r="I105" s="189">
        <v>137</v>
      </c>
      <c r="J105"/>
      <c r="K105" s="183">
        <v>3380</v>
      </c>
      <c r="L105" s="183">
        <v>6881</v>
      </c>
      <c r="M105" s="183">
        <v>15271</v>
      </c>
      <c r="N105" s="183">
        <v>10358</v>
      </c>
      <c r="O105" s="183">
        <v>7886</v>
      </c>
      <c r="P105" s="183">
        <v>3438</v>
      </c>
      <c r="Q105" s="183">
        <v>1429</v>
      </c>
      <c r="R105" s="183">
        <v>107</v>
      </c>
      <c r="S105" s="183">
        <v>48750</v>
      </c>
      <c r="T105" s="5"/>
      <c r="U105" s="9">
        <f t="shared" si="46"/>
        <v>6.933333333333333E-2</v>
      </c>
      <c r="V105" s="9">
        <f t="shared" si="47"/>
        <v>0.14114871794871794</v>
      </c>
      <c r="W105" s="9">
        <f t="shared" si="48"/>
        <v>0.31325128205128205</v>
      </c>
      <c r="X105" s="9">
        <f t="shared" si="49"/>
        <v>0.21247179487179488</v>
      </c>
      <c r="Y105" s="9">
        <f t="shared" si="50"/>
        <v>0.16176410256410256</v>
      </c>
      <c r="Z105" s="9">
        <f t="shared" si="51"/>
        <v>7.0523076923076924E-2</v>
      </c>
      <c r="AA105" s="9">
        <f t="shared" si="52"/>
        <v>2.9312820512820512E-2</v>
      </c>
      <c r="AB105" s="9">
        <f t="shared" si="53"/>
        <v>2.1948717948717948E-3</v>
      </c>
      <c r="AC105" s="9"/>
      <c r="AD105" s="183">
        <v>16</v>
      </c>
      <c r="AE105" s="183">
        <v>19</v>
      </c>
      <c r="AF105" s="183">
        <v>121</v>
      </c>
      <c r="AG105" s="183">
        <v>94</v>
      </c>
      <c r="AH105" s="183">
        <v>26</v>
      </c>
      <c r="AI105" s="183">
        <v>48</v>
      </c>
      <c r="AJ105" s="183">
        <v>9</v>
      </c>
      <c r="AK105" s="183">
        <v>-2</v>
      </c>
      <c r="AL105" s="183">
        <v>331</v>
      </c>
      <c r="AM105" s="5"/>
      <c r="AN105" s="180">
        <v>6</v>
      </c>
      <c r="AO105" s="180">
        <v>-2</v>
      </c>
      <c r="AP105" s="180">
        <v>-2</v>
      </c>
      <c r="AQ105" s="180">
        <v>1</v>
      </c>
      <c r="AR105" s="180">
        <v>4</v>
      </c>
      <c r="AS105" s="180">
        <v>5</v>
      </c>
      <c r="AT105" s="180">
        <v>2</v>
      </c>
      <c r="AU105" s="180">
        <v>2</v>
      </c>
      <c r="AV105" s="180">
        <v>16</v>
      </c>
      <c r="AW105">
        <f t="shared" si="54"/>
        <v>-6</v>
      </c>
      <c r="AX105">
        <f t="shared" si="55"/>
        <v>2</v>
      </c>
      <c r="AY105">
        <f t="shared" si="56"/>
        <v>2</v>
      </c>
      <c r="AZ105">
        <f t="shared" si="57"/>
        <v>-1</v>
      </c>
      <c r="BA105">
        <f t="shared" si="58"/>
        <v>-4</v>
      </c>
      <c r="BB105">
        <f t="shared" si="59"/>
        <v>-5</v>
      </c>
      <c r="BC105">
        <f t="shared" si="60"/>
        <v>-2</v>
      </c>
      <c r="BD105">
        <f t="shared" si="61"/>
        <v>-2</v>
      </c>
      <c r="BE105">
        <f t="shared" si="62"/>
        <v>-16</v>
      </c>
      <c r="BH105" s="175">
        <v>226565.21066666665</v>
      </c>
      <c r="BI105" s="106">
        <f t="shared" si="63"/>
        <v>56641.302666666663</v>
      </c>
      <c r="BJ105" s="107">
        <f t="shared" si="64"/>
        <v>1359391.264</v>
      </c>
      <c r="BK105" s="26">
        <f t="shared" si="64"/>
        <v>339847.81599999999</v>
      </c>
      <c r="BL105" s="24">
        <f t="shared" si="65"/>
        <v>0.8</v>
      </c>
      <c r="BM105" s="25">
        <f t="shared" si="66"/>
        <v>0.2</v>
      </c>
      <c r="BN105" s="137">
        <f t="shared" si="69"/>
        <v>226565.21066666665</v>
      </c>
      <c r="BO105" s="173">
        <v>431133.98844444437</v>
      </c>
      <c r="BP105" s="132">
        <f t="shared" si="70"/>
        <v>107783.49711111109</v>
      </c>
      <c r="BQ105" s="132">
        <f t="shared" si="85"/>
        <v>2586803.9306666665</v>
      </c>
      <c r="BR105" s="132">
        <f t="shared" si="86"/>
        <v>646700.98266666662</v>
      </c>
      <c r="BS105" s="137">
        <f t="shared" si="71"/>
        <v>431133.98844444437</v>
      </c>
      <c r="BT105" s="172">
        <v>435038.44977777789</v>
      </c>
      <c r="BU105" s="132">
        <f t="shared" si="72"/>
        <v>108759.61244444447</v>
      </c>
      <c r="BV105" s="132">
        <f t="shared" si="87"/>
        <v>2610230.6986666676</v>
      </c>
      <c r="BW105" s="132">
        <f t="shared" si="73"/>
        <v>652557.67466666689</v>
      </c>
      <c r="BX105" s="137">
        <f t="shared" si="74"/>
        <v>435038.44977777789</v>
      </c>
      <c r="BY105" s="172">
        <v>323198.72000000003</v>
      </c>
      <c r="BZ105" s="132">
        <f t="shared" si="75"/>
        <v>80799.680000000008</v>
      </c>
      <c r="CA105" s="132">
        <f t="shared" si="88"/>
        <v>1939192.3200000003</v>
      </c>
      <c r="CB105" s="132">
        <f t="shared" si="76"/>
        <v>484798.08000000007</v>
      </c>
      <c r="CC105" s="137">
        <f t="shared" si="77"/>
        <v>323198.72000000003</v>
      </c>
      <c r="CD105" s="172">
        <v>232065.68177777782</v>
      </c>
      <c r="CE105" s="132">
        <f t="shared" si="78"/>
        <v>58016.420444444455</v>
      </c>
      <c r="CF105" s="132">
        <f t="shared" si="89"/>
        <v>1392394.0906666669</v>
      </c>
      <c r="CG105" s="132">
        <f t="shared" si="79"/>
        <v>348098.52266666671</v>
      </c>
      <c r="CH105" s="137">
        <f t="shared" si="80"/>
        <v>232065.68177777782</v>
      </c>
      <c r="CI105" s="211">
        <f t="shared" si="81"/>
        <v>415782.75200000004</v>
      </c>
      <c r="CJ105" s="132">
        <f t="shared" si="82"/>
        <v>103945.68800000001</v>
      </c>
      <c r="CK105" s="132">
        <f t="shared" si="90"/>
        <v>2494696.5120000001</v>
      </c>
      <c r="CL105" s="132">
        <f t="shared" si="83"/>
        <v>623674.12800000003</v>
      </c>
      <c r="CM105" s="137">
        <f t="shared" si="84"/>
        <v>415782.75200000004</v>
      </c>
      <c r="CN105" s="172"/>
      <c r="CO105" s="132"/>
      <c r="CP105" s="132"/>
      <c r="CQ105" s="132"/>
      <c r="CR105" s="137"/>
      <c r="CS105" s="132"/>
    </row>
    <row r="106" spans="1:97" ht="13" x14ac:dyDescent="0.3">
      <c r="A106" s="5" t="s">
        <v>649</v>
      </c>
      <c r="B106" s="3" t="s">
        <v>397</v>
      </c>
      <c r="C106" s="3" t="s">
        <v>384</v>
      </c>
      <c r="D106" s="2" t="s">
        <v>111</v>
      </c>
      <c r="E106" s="5">
        <f t="shared" si="67"/>
        <v>43899</v>
      </c>
      <c r="F106" s="177">
        <v>402</v>
      </c>
      <c r="G106" s="17">
        <f t="shared" si="68"/>
        <v>417</v>
      </c>
      <c r="H106" s="201">
        <v>5.4484148196883098</v>
      </c>
      <c r="I106" s="189">
        <v>164</v>
      </c>
      <c r="J106"/>
      <c r="K106" s="183">
        <v>16523</v>
      </c>
      <c r="L106" s="183">
        <v>11818</v>
      </c>
      <c r="M106" s="183">
        <v>8439</v>
      </c>
      <c r="N106" s="183">
        <v>4336</v>
      </c>
      <c r="O106" s="183">
        <v>2063</v>
      </c>
      <c r="P106" s="183">
        <v>534</v>
      </c>
      <c r="Q106" s="183">
        <v>161</v>
      </c>
      <c r="R106" s="183">
        <v>25</v>
      </c>
      <c r="S106" s="183">
        <v>43899</v>
      </c>
      <c r="T106" s="5"/>
      <c r="U106" s="9">
        <f t="shared" si="46"/>
        <v>0.3763867058475136</v>
      </c>
      <c r="V106" s="9">
        <f t="shared" si="47"/>
        <v>0.26920886580559922</v>
      </c>
      <c r="W106" s="9">
        <f t="shared" si="48"/>
        <v>0.19223672521014146</v>
      </c>
      <c r="X106" s="9">
        <f t="shared" si="49"/>
        <v>9.877218159866967E-2</v>
      </c>
      <c r="Y106" s="9">
        <f t="shared" si="50"/>
        <v>4.6994236770769263E-2</v>
      </c>
      <c r="Z106" s="9">
        <f t="shared" si="51"/>
        <v>1.2164286202419189E-2</v>
      </c>
      <c r="AA106" s="9">
        <f t="shared" si="52"/>
        <v>3.6675095104672087E-3</v>
      </c>
      <c r="AB106" s="9">
        <f t="shared" si="53"/>
        <v>5.6948905442037409E-4</v>
      </c>
      <c r="AC106" s="9"/>
      <c r="AD106" s="183">
        <v>100</v>
      </c>
      <c r="AE106" s="183">
        <v>175</v>
      </c>
      <c r="AF106" s="183">
        <v>38</v>
      </c>
      <c r="AG106" s="183">
        <v>40</v>
      </c>
      <c r="AH106" s="183">
        <v>37</v>
      </c>
      <c r="AI106" s="183">
        <v>17</v>
      </c>
      <c r="AJ106" s="183">
        <v>3</v>
      </c>
      <c r="AK106" s="183">
        <v>2</v>
      </c>
      <c r="AL106" s="183">
        <v>412</v>
      </c>
      <c r="AM106" s="5"/>
      <c r="AN106" s="180">
        <v>16</v>
      </c>
      <c r="AO106" s="180">
        <v>-4</v>
      </c>
      <c r="AP106" s="180">
        <v>-11</v>
      </c>
      <c r="AQ106" s="180">
        <v>-2</v>
      </c>
      <c r="AR106" s="180">
        <v>-2</v>
      </c>
      <c r="AS106" s="180">
        <v>-1</v>
      </c>
      <c r="AT106" s="180">
        <v>-1</v>
      </c>
      <c r="AU106" s="180">
        <v>0</v>
      </c>
      <c r="AV106" s="180">
        <v>-5</v>
      </c>
      <c r="AW106">
        <f t="shared" si="54"/>
        <v>-16</v>
      </c>
      <c r="AX106">
        <f t="shared" si="55"/>
        <v>4</v>
      </c>
      <c r="AY106">
        <f t="shared" si="56"/>
        <v>11</v>
      </c>
      <c r="AZ106">
        <f t="shared" si="57"/>
        <v>2</v>
      </c>
      <c r="BA106">
        <f t="shared" si="58"/>
        <v>2</v>
      </c>
      <c r="BB106">
        <f t="shared" si="59"/>
        <v>1</v>
      </c>
      <c r="BC106">
        <f t="shared" si="60"/>
        <v>1</v>
      </c>
      <c r="BD106">
        <f t="shared" si="61"/>
        <v>0</v>
      </c>
      <c r="BE106">
        <f t="shared" si="62"/>
        <v>5</v>
      </c>
      <c r="BH106" s="175">
        <v>290146.75200000004</v>
      </c>
      <c r="BI106" s="106">
        <f t="shared" si="63"/>
        <v>72536.688000000009</v>
      </c>
      <c r="BJ106" s="107">
        <f t="shared" si="64"/>
        <v>1740880.5120000001</v>
      </c>
      <c r="BK106" s="26">
        <f t="shared" si="64"/>
        <v>435220.12800000003</v>
      </c>
      <c r="BL106" s="24">
        <f t="shared" si="65"/>
        <v>0.8</v>
      </c>
      <c r="BM106" s="25">
        <f t="shared" si="66"/>
        <v>0.2</v>
      </c>
      <c r="BN106" s="137">
        <f t="shared" si="69"/>
        <v>290146.75200000004</v>
      </c>
      <c r="BO106" s="173">
        <v>323310.66488888883</v>
      </c>
      <c r="BP106" s="132">
        <f t="shared" si="70"/>
        <v>80827.666222222208</v>
      </c>
      <c r="BQ106" s="132">
        <f t="shared" si="85"/>
        <v>1939863.989333333</v>
      </c>
      <c r="BR106" s="132">
        <f t="shared" si="86"/>
        <v>484965.99733333325</v>
      </c>
      <c r="BS106" s="137">
        <f t="shared" si="71"/>
        <v>323310.66488888883</v>
      </c>
      <c r="BT106" s="172">
        <v>246928.54755555556</v>
      </c>
      <c r="BU106" s="132">
        <f t="shared" si="72"/>
        <v>61732.13688888889</v>
      </c>
      <c r="BV106" s="132">
        <f t="shared" si="87"/>
        <v>1481571.2853333333</v>
      </c>
      <c r="BW106" s="132">
        <f t="shared" si="73"/>
        <v>370392.82133333333</v>
      </c>
      <c r="BX106" s="137">
        <f t="shared" si="74"/>
        <v>246928.54755555556</v>
      </c>
      <c r="BY106" s="172">
        <v>356098.34666666668</v>
      </c>
      <c r="BZ106" s="132">
        <f t="shared" si="75"/>
        <v>89024.58666666667</v>
      </c>
      <c r="CA106" s="132">
        <f t="shared" si="88"/>
        <v>2136590.08</v>
      </c>
      <c r="CB106" s="132">
        <f t="shared" si="76"/>
        <v>534147.52</v>
      </c>
      <c r="CC106" s="137">
        <f t="shared" si="77"/>
        <v>356098.34666666668</v>
      </c>
      <c r="CD106" s="172">
        <v>346573.5946666667</v>
      </c>
      <c r="CE106" s="132">
        <f t="shared" si="78"/>
        <v>86643.398666666675</v>
      </c>
      <c r="CF106" s="132">
        <f t="shared" si="89"/>
        <v>2079441.5680000002</v>
      </c>
      <c r="CG106" s="132">
        <f t="shared" si="79"/>
        <v>519860.39200000005</v>
      </c>
      <c r="CH106" s="137">
        <f t="shared" si="80"/>
        <v>346573.5946666667</v>
      </c>
      <c r="CI106" s="211">
        <f t="shared" si="81"/>
        <v>479257.23377777776</v>
      </c>
      <c r="CJ106" s="132">
        <f t="shared" si="82"/>
        <v>119814.30844444444</v>
      </c>
      <c r="CK106" s="132">
        <f t="shared" si="90"/>
        <v>2875543.4026666665</v>
      </c>
      <c r="CL106" s="132">
        <f t="shared" si="83"/>
        <v>718885.85066666664</v>
      </c>
      <c r="CM106" s="137">
        <f t="shared" si="84"/>
        <v>479257.23377777776</v>
      </c>
      <c r="CN106" s="172"/>
      <c r="CO106" s="132"/>
      <c r="CP106" s="132"/>
      <c r="CQ106" s="132"/>
      <c r="CR106" s="137"/>
      <c r="CS106" s="132"/>
    </row>
    <row r="107" spans="1:97" ht="13" x14ac:dyDescent="0.3">
      <c r="A107" s="5" t="s">
        <v>678</v>
      </c>
      <c r="B107" s="3" t="s">
        <v>383</v>
      </c>
      <c r="C107" s="3" t="s">
        <v>384</v>
      </c>
      <c r="D107" s="2" t="s">
        <v>112</v>
      </c>
      <c r="E107" s="5">
        <f t="shared" si="67"/>
        <v>29364</v>
      </c>
      <c r="F107" s="177">
        <v>293</v>
      </c>
      <c r="G107" s="17">
        <f t="shared" si="68"/>
        <v>187</v>
      </c>
      <c r="H107" s="201">
        <v>6.9180986386967191</v>
      </c>
      <c r="I107" s="189">
        <v>55</v>
      </c>
      <c r="J107"/>
      <c r="K107" s="183">
        <v>6546</v>
      </c>
      <c r="L107" s="183">
        <v>9817</v>
      </c>
      <c r="M107" s="183">
        <v>5914</v>
      </c>
      <c r="N107" s="183">
        <v>3977</v>
      </c>
      <c r="O107" s="183">
        <v>1926</v>
      </c>
      <c r="P107" s="183">
        <v>698</v>
      </c>
      <c r="Q107" s="183">
        <v>433</v>
      </c>
      <c r="R107" s="183">
        <v>53</v>
      </c>
      <c r="S107" s="183">
        <v>29364</v>
      </c>
      <c r="T107" s="5"/>
      <c r="U107" s="9">
        <f t="shared" si="46"/>
        <v>0.22292603187576623</v>
      </c>
      <c r="V107" s="9">
        <f t="shared" si="47"/>
        <v>0.33432093720201606</v>
      </c>
      <c r="W107" s="9">
        <f t="shared" si="48"/>
        <v>0.20140307859964582</v>
      </c>
      <c r="X107" s="9">
        <f t="shared" si="49"/>
        <v>0.13543795123280208</v>
      </c>
      <c r="Y107" s="9">
        <f t="shared" si="50"/>
        <v>6.5590519002860642E-2</v>
      </c>
      <c r="Z107" s="9">
        <f t="shared" si="51"/>
        <v>2.3770603460019073E-2</v>
      </c>
      <c r="AA107" s="9">
        <f t="shared" si="52"/>
        <v>1.4745947418607819E-2</v>
      </c>
      <c r="AB107" s="9">
        <f t="shared" si="53"/>
        <v>1.8049312082822505E-3</v>
      </c>
      <c r="AC107" s="9"/>
      <c r="AD107" s="183">
        <v>49</v>
      </c>
      <c r="AE107" s="183">
        <v>60</v>
      </c>
      <c r="AF107" s="183">
        <v>26</v>
      </c>
      <c r="AG107" s="183">
        <v>17</v>
      </c>
      <c r="AH107" s="183">
        <v>26</v>
      </c>
      <c r="AI107" s="183">
        <v>7</v>
      </c>
      <c r="AJ107" s="183">
        <v>4</v>
      </c>
      <c r="AK107" s="183">
        <v>-2</v>
      </c>
      <c r="AL107" s="183">
        <v>187</v>
      </c>
      <c r="AM107" s="5"/>
      <c r="AN107" s="180">
        <v>12</v>
      </c>
      <c r="AO107" s="180">
        <v>-13</v>
      </c>
      <c r="AP107" s="180">
        <v>-10</v>
      </c>
      <c r="AQ107" s="180">
        <v>5</v>
      </c>
      <c r="AR107" s="180">
        <v>3</v>
      </c>
      <c r="AS107" s="180">
        <v>0</v>
      </c>
      <c r="AT107" s="180">
        <v>2</v>
      </c>
      <c r="AU107" s="180">
        <v>1</v>
      </c>
      <c r="AV107" s="180">
        <v>0</v>
      </c>
      <c r="AW107">
        <f t="shared" si="54"/>
        <v>-12</v>
      </c>
      <c r="AX107">
        <f t="shared" si="55"/>
        <v>13</v>
      </c>
      <c r="AY107">
        <f t="shared" si="56"/>
        <v>10</v>
      </c>
      <c r="AZ107">
        <f t="shared" si="57"/>
        <v>-5</v>
      </c>
      <c r="BA107">
        <f t="shared" si="58"/>
        <v>-3</v>
      </c>
      <c r="BB107">
        <f t="shared" si="59"/>
        <v>0</v>
      </c>
      <c r="BC107">
        <f t="shared" si="60"/>
        <v>-2</v>
      </c>
      <c r="BD107">
        <f t="shared" si="61"/>
        <v>-1</v>
      </c>
      <c r="BE107">
        <f t="shared" si="62"/>
        <v>0</v>
      </c>
      <c r="BH107" s="175">
        <v>562383.21066666662</v>
      </c>
      <c r="BI107" s="106">
        <f t="shared" si="63"/>
        <v>140595.80266666666</v>
      </c>
      <c r="BJ107" s="107">
        <f t="shared" si="64"/>
        <v>3374299.2639999995</v>
      </c>
      <c r="BK107" s="26">
        <f t="shared" si="64"/>
        <v>843574.81599999988</v>
      </c>
      <c r="BL107" s="24">
        <f t="shared" si="65"/>
        <v>0.8</v>
      </c>
      <c r="BM107" s="25">
        <f t="shared" si="66"/>
        <v>0.2</v>
      </c>
      <c r="BN107" s="137">
        <f t="shared" si="69"/>
        <v>562383.21066666662</v>
      </c>
      <c r="BO107" s="173">
        <v>873586.68533333321</v>
      </c>
      <c r="BP107" s="132">
        <f t="shared" si="70"/>
        <v>218396.6713333333</v>
      </c>
      <c r="BQ107" s="132">
        <f t="shared" si="85"/>
        <v>5241520.1119999997</v>
      </c>
      <c r="BR107" s="132">
        <f t="shared" si="86"/>
        <v>1310380.0279999999</v>
      </c>
      <c r="BS107" s="137">
        <f t="shared" si="71"/>
        <v>873586.68533333321</v>
      </c>
      <c r="BT107" s="172">
        <v>242783.06400000001</v>
      </c>
      <c r="BU107" s="132">
        <f t="shared" si="72"/>
        <v>60695.766000000003</v>
      </c>
      <c r="BV107" s="132">
        <f t="shared" si="87"/>
        <v>1456698.3840000001</v>
      </c>
      <c r="BW107" s="132">
        <f t="shared" si="73"/>
        <v>364174.59600000002</v>
      </c>
      <c r="BX107" s="137">
        <f t="shared" si="74"/>
        <v>242783.06400000001</v>
      </c>
      <c r="BY107" s="172">
        <v>476383.46666666673</v>
      </c>
      <c r="BZ107" s="132">
        <f t="shared" si="75"/>
        <v>119095.86666666668</v>
      </c>
      <c r="CA107" s="132">
        <f t="shared" si="88"/>
        <v>2858300.8000000003</v>
      </c>
      <c r="CB107" s="132">
        <f t="shared" si="76"/>
        <v>714575.20000000007</v>
      </c>
      <c r="CC107" s="137">
        <f t="shared" si="77"/>
        <v>476383.46666666673</v>
      </c>
      <c r="CD107" s="172">
        <v>282025.91288888891</v>
      </c>
      <c r="CE107" s="132">
        <f t="shared" si="78"/>
        <v>70506.478222222227</v>
      </c>
      <c r="CF107" s="132">
        <f t="shared" si="89"/>
        <v>1692155.4773333333</v>
      </c>
      <c r="CG107" s="132">
        <f t="shared" si="79"/>
        <v>423038.86933333334</v>
      </c>
      <c r="CH107" s="137">
        <f t="shared" si="80"/>
        <v>282025.91288888891</v>
      </c>
      <c r="CI107" s="211">
        <f t="shared" si="81"/>
        <v>206485.10400000002</v>
      </c>
      <c r="CJ107" s="132">
        <f t="shared" si="82"/>
        <v>51621.276000000005</v>
      </c>
      <c r="CK107" s="132">
        <f t="shared" si="90"/>
        <v>1238910.6240000001</v>
      </c>
      <c r="CL107" s="132">
        <f t="shared" si="83"/>
        <v>309727.65600000002</v>
      </c>
      <c r="CM107" s="137">
        <f t="shared" si="84"/>
        <v>206485.10400000002</v>
      </c>
      <c r="CN107" s="172"/>
      <c r="CO107" s="132"/>
      <c r="CP107" s="132"/>
      <c r="CQ107" s="132"/>
      <c r="CR107" s="137"/>
      <c r="CS107" s="132"/>
    </row>
    <row r="108" spans="1:97" ht="13" x14ac:dyDescent="0.3">
      <c r="A108" s="5" t="s">
        <v>812</v>
      </c>
      <c r="B108" s="3" t="s">
        <v>399</v>
      </c>
      <c r="C108" s="3" t="s">
        <v>389</v>
      </c>
      <c r="D108" s="2" t="s">
        <v>113</v>
      </c>
      <c r="E108" s="5">
        <f t="shared" si="67"/>
        <v>37526</v>
      </c>
      <c r="F108" s="177">
        <v>534</v>
      </c>
      <c r="G108" s="17">
        <f t="shared" si="68"/>
        <v>474</v>
      </c>
      <c r="H108" s="201">
        <v>6.9549822964087005</v>
      </c>
      <c r="I108" s="189">
        <v>173</v>
      </c>
      <c r="J108"/>
      <c r="K108" s="183">
        <v>6760</v>
      </c>
      <c r="L108" s="183">
        <v>9740</v>
      </c>
      <c r="M108" s="183">
        <v>8408</v>
      </c>
      <c r="N108" s="183">
        <v>5581</v>
      </c>
      <c r="O108" s="183">
        <v>4054</v>
      </c>
      <c r="P108" s="183">
        <v>1943</v>
      </c>
      <c r="Q108" s="183">
        <v>967</v>
      </c>
      <c r="R108" s="183">
        <v>73</v>
      </c>
      <c r="S108" s="183">
        <v>37526</v>
      </c>
      <c r="T108" s="5"/>
      <c r="U108" s="9">
        <f t="shared" si="46"/>
        <v>0.1801417683739274</v>
      </c>
      <c r="V108" s="9">
        <f t="shared" si="47"/>
        <v>0.25955337632574749</v>
      </c>
      <c r="W108" s="9">
        <f t="shared" si="48"/>
        <v>0.22405798646271918</v>
      </c>
      <c r="X108" s="9">
        <f t="shared" si="49"/>
        <v>0.14872355167084156</v>
      </c>
      <c r="Y108" s="9">
        <f t="shared" si="50"/>
        <v>0.10803176464318073</v>
      </c>
      <c r="Z108" s="9">
        <f t="shared" si="51"/>
        <v>5.1777434312210199E-2</v>
      </c>
      <c r="AA108" s="9">
        <f t="shared" si="52"/>
        <v>2.5768800298459734E-2</v>
      </c>
      <c r="AB108" s="9">
        <f t="shared" si="53"/>
        <v>1.9453179129137132E-3</v>
      </c>
      <c r="AC108" s="9"/>
      <c r="AD108" s="183">
        <v>90</v>
      </c>
      <c r="AE108" s="183">
        <v>110</v>
      </c>
      <c r="AF108" s="183">
        <v>119</v>
      </c>
      <c r="AG108" s="183">
        <v>64</v>
      </c>
      <c r="AH108" s="183">
        <v>57</v>
      </c>
      <c r="AI108" s="183">
        <v>11</v>
      </c>
      <c r="AJ108" s="183">
        <v>7</v>
      </c>
      <c r="AK108" s="183">
        <v>0</v>
      </c>
      <c r="AL108" s="183">
        <v>458</v>
      </c>
      <c r="AM108" s="5"/>
      <c r="AN108" s="180">
        <v>-3</v>
      </c>
      <c r="AO108" s="180">
        <v>-6</v>
      </c>
      <c r="AP108" s="180">
        <v>2</v>
      </c>
      <c r="AQ108" s="180">
        <v>-1</v>
      </c>
      <c r="AR108" s="180">
        <v>-2</v>
      </c>
      <c r="AS108" s="180">
        <v>-6</v>
      </c>
      <c r="AT108" s="180">
        <v>-1</v>
      </c>
      <c r="AU108" s="180">
        <v>1</v>
      </c>
      <c r="AV108" s="180">
        <v>-16</v>
      </c>
      <c r="AW108">
        <f t="shared" si="54"/>
        <v>3</v>
      </c>
      <c r="AX108">
        <f t="shared" si="55"/>
        <v>6</v>
      </c>
      <c r="AY108">
        <f t="shared" si="56"/>
        <v>-2</v>
      </c>
      <c r="AZ108">
        <f t="shared" si="57"/>
        <v>1</v>
      </c>
      <c r="BA108">
        <f t="shared" si="58"/>
        <v>2</v>
      </c>
      <c r="BB108">
        <f t="shared" si="59"/>
        <v>6</v>
      </c>
      <c r="BC108">
        <f t="shared" si="60"/>
        <v>1</v>
      </c>
      <c r="BD108">
        <f t="shared" si="61"/>
        <v>-1</v>
      </c>
      <c r="BE108">
        <f t="shared" si="62"/>
        <v>16</v>
      </c>
      <c r="BH108" s="175">
        <v>168356.75733333334</v>
      </c>
      <c r="BI108" s="106">
        <f t="shared" si="63"/>
        <v>42089.189333333336</v>
      </c>
      <c r="BJ108" s="107">
        <f t="shared" si="64"/>
        <v>1010140.544</v>
      </c>
      <c r="BK108" s="26">
        <f t="shared" si="64"/>
        <v>252535.136</v>
      </c>
      <c r="BL108" s="24">
        <f t="shared" si="65"/>
        <v>0.8</v>
      </c>
      <c r="BM108" s="25">
        <f t="shared" si="66"/>
        <v>0.2</v>
      </c>
      <c r="BN108" s="137">
        <f t="shared" si="69"/>
        <v>168356.75733333334</v>
      </c>
      <c r="BO108" s="173">
        <v>269136.27377777779</v>
      </c>
      <c r="BP108" s="132">
        <f t="shared" si="70"/>
        <v>67284.068444444449</v>
      </c>
      <c r="BQ108" s="132">
        <f t="shared" si="85"/>
        <v>1614817.6426666668</v>
      </c>
      <c r="BR108" s="132">
        <f t="shared" si="86"/>
        <v>403704.41066666669</v>
      </c>
      <c r="BS108" s="137">
        <f t="shared" si="71"/>
        <v>269136.27377777779</v>
      </c>
      <c r="BT108" s="172">
        <v>372115.29955555557</v>
      </c>
      <c r="BU108" s="132">
        <f t="shared" si="72"/>
        <v>93028.824888888892</v>
      </c>
      <c r="BV108" s="132">
        <f t="shared" si="87"/>
        <v>2232691.7973333336</v>
      </c>
      <c r="BW108" s="132">
        <f t="shared" si="73"/>
        <v>558172.94933333341</v>
      </c>
      <c r="BX108" s="137">
        <f t="shared" si="74"/>
        <v>372115.29955555557</v>
      </c>
      <c r="BY108" s="172">
        <v>321163.84000000003</v>
      </c>
      <c r="BZ108" s="132">
        <f t="shared" si="75"/>
        <v>80290.960000000006</v>
      </c>
      <c r="CA108" s="132">
        <f t="shared" si="88"/>
        <v>1926983.04</v>
      </c>
      <c r="CB108" s="132">
        <f t="shared" si="76"/>
        <v>481745.76</v>
      </c>
      <c r="CC108" s="137">
        <f t="shared" si="77"/>
        <v>321163.84000000003</v>
      </c>
      <c r="CD108" s="172">
        <v>392801.04533333331</v>
      </c>
      <c r="CE108" s="132">
        <f t="shared" si="78"/>
        <v>98200.261333333328</v>
      </c>
      <c r="CF108" s="132">
        <f t="shared" si="89"/>
        <v>2356806.2719999999</v>
      </c>
      <c r="CG108" s="132">
        <f t="shared" si="79"/>
        <v>589201.56799999997</v>
      </c>
      <c r="CH108" s="137">
        <f t="shared" si="80"/>
        <v>392801.04533333331</v>
      </c>
      <c r="CI108" s="211">
        <f t="shared" si="81"/>
        <v>557868.40355555562</v>
      </c>
      <c r="CJ108" s="132">
        <f t="shared" si="82"/>
        <v>139467.1008888889</v>
      </c>
      <c r="CK108" s="132">
        <f t="shared" si="90"/>
        <v>3347210.4213333335</v>
      </c>
      <c r="CL108" s="132">
        <f t="shared" si="83"/>
        <v>836802.60533333337</v>
      </c>
      <c r="CM108" s="137">
        <f t="shared" si="84"/>
        <v>557868.40355555562</v>
      </c>
      <c r="CN108" s="172"/>
      <c r="CO108" s="132"/>
      <c r="CP108" s="132"/>
      <c r="CQ108" s="132"/>
      <c r="CR108" s="137"/>
      <c r="CS108" s="132"/>
    </row>
    <row r="109" spans="1:97" ht="13" x14ac:dyDescent="0.3">
      <c r="A109" s="5" t="s">
        <v>535</v>
      </c>
      <c r="B109" s="3" t="s">
        <v>396</v>
      </c>
      <c r="C109" s="3" t="s">
        <v>377</v>
      </c>
      <c r="D109" s="2" t="s">
        <v>114</v>
      </c>
      <c r="E109" s="5">
        <f t="shared" si="67"/>
        <v>37534</v>
      </c>
      <c r="F109" s="177">
        <v>537</v>
      </c>
      <c r="G109" s="17">
        <f t="shared" si="68"/>
        <v>157</v>
      </c>
      <c r="H109" s="201">
        <v>5.3564472146474484</v>
      </c>
      <c r="I109" s="189">
        <v>62</v>
      </c>
      <c r="J109"/>
      <c r="K109" s="183">
        <v>6934</v>
      </c>
      <c r="L109" s="183">
        <v>6301</v>
      </c>
      <c r="M109" s="183">
        <v>8696</v>
      </c>
      <c r="N109" s="183">
        <v>6905</v>
      </c>
      <c r="O109" s="183">
        <v>4589</v>
      </c>
      <c r="P109" s="183">
        <v>2462</v>
      </c>
      <c r="Q109" s="183">
        <v>1530</v>
      </c>
      <c r="R109" s="183">
        <v>117</v>
      </c>
      <c r="S109" s="183">
        <v>37534</v>
      </c>
      <c r="T109" s="5"/>
      <c r="U109" s="9">
        <f t="shared" si="46"/>
        <v>0.18473916981936378</v>
      </c>
      <c r="V109" s="9">
        <f t="shared" si="47"/>
        <v>0.1678744604891565</v>
      </c>
      <c r="W109" s="9">
        <f t="shared" si="48"/>
        <v>0.23168327383172591</v>
      </c>
      <c r="X109" s="9">
        <f t="shared" si="49"/>
        <v>0.18396653700644749</v>
      </c>
      <c r="Y109" s="9">
        <f t="shared" si="50"/>
        <v>0.12226248201630521</v>
      </c>
      <c r="Z109" s="9">
        <f t="shared" si="51"/>
        <v>6.5593861565513931E-2</v>
      </c>
      <c r="AA109" s="9">
        <f t="shared" si="52"/>
        <v>4.076304150903181E-2</v>
      </c>
      <c r="AB109" s="9">
        <f t="shared" si="53"/>
        <v>3.117173762455374E-3</v>
      </c>
      <c r="AC109" s="9"/>
      <c r="AD109" s="183">
        <v>9</v>
      </c>
      <c r="AE109" s="183">
        <v>42</v>
      </c>
      <c r="AF109" s="183">
        <v>24</v>
      </c>
      <c r="AG109" s="183">
        <v>34</v>
      </c>
      <c r="AH109" s="183">
        <v>68</v>
      </c>
      <c r="AI109" s="183">
        <v>12</v>
      </c>
      <c r="AJ109" s="183">
        <v>-3</v>
      </c>
      <c r="AK109" s="183">
        <v>2</v>
      </c>
      <c r="AL109" s="183">
        <v>188</v>
      </c>
      <c r="AM109" s="5"/>
      <c r="AN109" s="180">
        <v>14</v>
      </c>
      <c r="AO109" s="180">
        <v>5</v>
      </c>
      <c r="AP109" s="180">
        <v>-12</v>
      </c>
      <c r="AQ109" s="180">
        <v>9</v>
      </c>
      <c r="AR109" s="180">
        <v>2</v>
      </c>
      <c r="AS109" s="180">
        <v>4</v>
      </c>
      <c r="AT109" s="180">
        <v>7</v>
      </c>
      <c r="AU109" s="180">
        <v>2</v>
      </c>
      <c r="AV109" s="180">
        <v>31</v>
      </c>
      <c r="AW109">
        <f t="shared" si="54"/>
        <v>-14</v>
      </c>
      <c r="AX109">
        <f t="shared" si="55"/>
        <v>-5</v>
      </c>
      <c r="AY109">
        <f t="shared" si="56"/>
        <v>12</v>
      </c>
      <c r="AZ109">
        <f t="shared" si="57"/>
        <v>-9</v>
      </c>
      <c r="BA109">
        <f t="shared" si="58"/>
        <v>-2</v>
      </c>
      <c r="BB109">
        <f t="shared" si="59"/>
        <v>-4</v>
      </c>
      <c r="BC109">
        <f t="shared" si="60"/>
        <v>-7</v>
      </c>
      <c r="BD109">
        <f t="shared" si="61"/>
        <v>-2</v>
      </c>
      <c r="BE109">
        <f t="shared" si="62"/>
        <v>-31</v>
      </c>
      <c r="BH109" s="175">
        <v>278632.99200000003</v>
      </c>
      <c r="BI109" s="106">
        <f t="shared" si="63"/>
        <v>69658.248000000007</v>
      </c>
      <c r="BJ109" s="107">
        <f t="shared" si="64"/>
        <v>1671797.952</v>
      </c>
      <c r="BK109" s="26">
        <f t="shared" si="64"/>
        <v>417949.48800000001</v>
      </c>
      <c r="BL109" s="24">
        <f t="shared" si="65"/>
        <v>0.8</v>
      </c>
      <c r="BM109" s="25">
        <f t="shared" si="66"/>
        <v>0.2</v>
      </c>
      <c r="BN109" s="137">
        <f t="shared" si="69"/>
        <v>278632.99200000003</v>
      </c>
      <c r="BO109" s="173">
        <v>306617.56355555548</v>
      </c>
      <c r="BP109" s="132">
        <f t="shared" si="70"/>
        <v>76654.390888888869</v>
      </c>
      <c r="BQ109" s="132">
        <f t="shared" si="85"/>
        <v>1839705.381333333</v>
      </c>
      <c r="BR109" s="132">
        <f t="shared" si="86"/>
        <v>459926.34533333324</v>
      </c>
      <c r="BS109" s="137">
        <f t="shared" si="71"/>
        <v>306617.56355555548</v>
      </c>
      <c r="BT109" s="172">
        <v>308084.1875555556</v>
      </c>
      <c r="BU109" s="132">
        <f t="shared" si="72"/>
        <v>77021.046888888901</v>
      </c>
      <c r="BV109" s="132">
        <f t="shared" si="87"/>
        <v>1848505.1253333336</v>
      </c>
      <c r="BW109" s="132">
        <f t="shared" si="73"/>
        <v>462126.28133333341</v>
      </c>
      <c r="BX109" s="137">
        <f t="shared" si="74"/>
        <v>308084.1875555556</v>
      </c>
      <c r="BY109" s="172">
        <v>375637.76000000001</v>
      </c>
      <c r="BZ109" s="132">
        <f t="shared" si="75"/>
        <v>93909.440000000002</v>
      </c>
      <c r="CA109" s="132">
        <f t="shared" si="88"/>
        <v>2253826.56</v>
      </c>
      <c r="CB109" s="132">
        <f t="shared" si="76"/>
        <v>563456.64</v>
      </c>
      <c r="CC109" s="137">
        <f t="shared" si="77"/>
        <v>375637.76000000001</v>
      </c>
      <c r="CD109" s="172">
        <v>384939.49866666668</v>
      </c>
      <c r="CE109" s="132">
        <f t="shared" si="78"/>
        <v>96234.87466666667</v>
      </c>
      <c r="CF109" s="132">
        <f t="shared" si="89"/>
        <v>2309636.9920000001</v>
      </c>
      <c r="CG109" s="132">
        <f t="shared" si="79"/>
        <v>577409.24800000002</v>
      </c>
      <c r="CH109" s="137">
        <f t="shared" si="80"/>
        <v>384939.49866666668</v>
      </c>
      <c r="CI109" s="211">
        <f t="shared" si="81"/>
        <v>204884.51200000002</v>
      </c>
      <c r="CJ109" s="132">
        <f t="shared" si="82"/>
        <v>51221.128000000004</v>
      </c>
      <c r="CK109" s="132">
        <f t="shared" si="90"/>
        <v>1229307.0720000002</v>
      </c>
      <c r="CL109" s="132">
        <f t="shared" si="83"/>
        <v>307326.76800000004</v>
      </c>
      <c r="CM109" s="137">
        <f t="shared" si="84"/>
        <v>204884.51200000002</v>
      </c>
      <c r="CN109" s="172"/>
      <c r="CO109" s="132"/>
      <c r="CP109" s="132"/>
      <c r="CQ109" s="132"/>
      <c r="CR109" s="137"/>
      <c r="CS109" s="132"/>
    </row>
    <row r="110" spans="1:97" ht="13" x14ac:dyDescent="0.3">
      <c r="A110" s="5" t="s">
        <v>822</v>
      </c>
      <c r="B110" s="3"/>
      <c r="C110" s="3" t="s">
        <v>404</v>
      </c>
      <c r="D110" s="2" t="s">
        <v>115</v>
      </c>
      <c r="E110" s="5">
        <f t="shared" si="67"/>
        <v>92835</v>
      </c>
      <c r="F110" s="177">
        <v>979</v>
      </c>
      <c r="G110" s="17">
        <f t="shared" si="68"/>
        <v>570</v>
      </c>
      <c r="H110" s="201" t="e">
        <v>#N/A</v>
      </c>
      <c r="I110" s="189">
        <v>184</v>
      </c>
      <c r="J110"/>
      <c r="K110" s="183">
        <v>56461</v>
      </c>
      <c r="L110" s="183">
        <v>12543</v>
      </c>
      <c r="M110" s="183">
        <v>14856</v>
      </c>
      <c r="N110" s="183">
        <v>5537</v>
      </c>
      <c r="O110" s="183">
        <v>2210</v>
      </c>
      <c r="P110" s="183">
        <v>813</v>
      </c>
      <c r="Q110" s="183">
        <v>367</v>
      </c>
      <c r="R110" s="183">
        <v>48</v>
      </c>
      <c r="S110" s="183">
        <v>92835</v>
      </c>
      <c r="T110" s="5"/>
      <c r="U110" s="9">
        <f t="shared" si="46"/>
        <v>0.60818656756611189</v>
      </c>
      <c r="V110" s="9">
        <f t="shared" si="47"/>
        <v>0.13511068023913395</v>
      </c>
      <c r="W110" s="9">
        <f t="shared" si="48"/>
        <v>0.16002585231862984</v>
      </c>
      <c r="X110" s="9">
        <f t="shared" si="49"/>
        <v>5.9643453438896966E-2</v>
      </c>
      <c r="Y110" s="9">
        <f t="shared" si="50"/>
        <v>2.3805676738299131E-2</v>
      </c>
      <c r="Z110" s="9">
        <f t="shared" si="51"/>
        <v>8.7574729358539348E-3</v>
      </c>
      <c r="AA110" s="9">
        <f t="shared" si="52"/>
        <v>3.9532503904777293E-3</v>
      </c>
      <c r="AB110" s="9">
        <f t="shared" si="53"/>
        <v>5.1704637259654223E-4</v>
      </c>
      <c r="AC110" s="9"/>
      <c r="AD110" s="183">
        <v>-210</v>
      </c>
      <c r="AE110" s="183">
        <v>111</v>
      </c>
      <c r="AF110" s="183">
        <v>151</v>
      </c>
      <c r="AG110" s="183">
        <v>64</v>
      </c>
      <c r="AH110" s="183">
        <v>32</v>
      </c>
      <c r="AI110" s="183">
        <v>5</v>
      </c>
      <c r="AJ110" s="183">
        <v>7</v>
      </c>
      <c r="AK110" s="183">
        <v>0</v>
      </c>
      <c r="AL110" s="183">
        <v>160</v>
      </c>
      <c r="AM110" s="5"/>
      <c r="AN110" s="180">
        <v>-394</v>
      </c>
      <c r="AO110" s="180">
        <v>-4</v>
      </c>
      <c r="AP110" s="180">
        <v>-9</v>
      </c>
      <c r="AQ110" s="180">
        <v>0</v>
      </c>
      <c r="AR110" s="180">
        <v>1</v>
      </c>
      <c r="AS110" s="180">
        <v>-4</v>
      </c>
      <c r="AT110" s="180">
        <v>1</v>
      </c>
      <c r="AU110" s="180">
        <v>-1</v>
      </c>
      <c r="AV110" s="180">
        <v>-410</v>
      </c>
      <c r="AW110">
        <f t="shared" si="54"/>
        <v>394</v>
      </c>
      <c r="AX110">
        <f t="shared" si="55"/>
        <v>4</v>
      </c>
      <c r="AY110">
        <f t="shared" si="56"/>
        <v>9</v>
      </c>
      <c r="AZ110">
        <f t="shared" si="57"/>
        <v>0</v>
      </c>
      <c r="BA110">
        <f t="shared" si="58"/>
        <v>-1</v>
      </c>
      <c r="BB110">
        <f t="shared" si="59"/>
        <v>4</v>
      </c>
      <c r="BC110">
        <f t="shared" si="60"/>
        <v>-1</v>
      </c>
      <c r="BD110">
        <f t="shared" si="61"/>
        <v>1</v>
      </c>
      <c r="BE110">
        <f t="shared" si="62"/>
        <v>410</v>
      </c>
      <c r="BH110" s="175">
        <v>68282.993333333317</v>
      </c>
      <c r="BI110" s="106" t="str">
        <f t="shared" si="63"/>
        <v>0</v>
      </c>
      <c r="BJ110" s="107">
        <f t="shared" si="64"/>
        <v>409697.9599999999</v>
      </c>
      <c r="BK110" s="26">
        <f t="shared" si="64"/>
        <v>0</v>
      </c>
      <c r="BL110" s="24" t="str">
        <f t="shared" si="65"/>
        <v>100%</v>
      </c>
      <c r="BM110" s="25" t="str">
        <f t="shared" si="66"/>
        <v>0%</v>
      </c>
      <c r="BN110" s="137">
        <f t="shared" si="69"/>
        <v>68282.993333333317</v>
      </c>
      <c r="BO110" s="173">
        <v>602068.47666666657</v>
      </c>
      <c r="BP110" s="132" t="str">
        <f t="shared" si="70"/>
        <v>0</v>
      </c>
      <c r="BQ110" s="132">
        <f t="shared" si="85"/>
        <v>3612410.8599999994</v>
      </c>
      <c r="BR110" s="132">
        <f t="shared" si="86"/>
        <v>0</v>
      </c>
      <c r="BS110" s="137">
        <f t="shared" si="71"/>
        <v>602068.47666666657</v>
      </c>
      <c r="BT110" s="172">
        <v>341416.28666666668</v>
      </c>
      <c r="BU110" s="132" t="str">
        <f t="shared" si="72"/>
        <v>0</v>
      </c>
      <c r="BV110" s="132">
        <f t="shared" si="87"/>
        <v>2048497.7200000002</v>
      </c>
      <c r="BW110" s="132">
        <f t="shared" si="73"/>
        <v>0</v>
      </c>
      <c r="BX110" s="137">
        <f t="shared" si="74"/>
        <v>341416.28666666668</v>
      </c>
      <c r="BY110" s="172">
        <v>380783.33333333343</v>
      </c>
      <c r="BZ110" s="132" t="str">
        <f t="shared" si="75"/>
        <v>0</v>
      </c>
      <c r="CA110" s="132">
        <f t="shared" si="88"/>
        <v>2284700.0000000005</v>
      </c>
      <c r="CB110" s="132">
        <f t="shared" si="76"/>
        <v>0</v>
      </c>
      <c r="CC110" s="137">
        <f t="shared" si="77"/>
        <v>380783.33333333343</v>
      </c>
      <c r="CD110" s="172">
        <v>937470.95111111109</v>
      </c>
      <c r="CE110" s="132" t="str">
        <f t="shared" si="78"/>
        <v>0</v>
      </c>
      <c r="CF110" s="132">
        <f t="shared" si="89"/>
        <v>5624825.706666667</v>
      </c>
      <c r="CG110" s="132">
        <f t="shared" si="79"/>
        <v>0</v>
      </c>
      <c r="CH110" s="137">
        <f t="shared" si="80"/>
        <v>937470.95111111109</v>
      </c>
      <c r="CI110" s="211">
        <f t="shared" si="81"/>
        <v>778331.66444444447</v>
      </c>
      <c r="CJ110" s="132" t="str">
        <f t="shared" si="82"/>
        <v>0</v>
      </c>
      <c r="CK110" s="132">
        <f t="shared" si="90"/>
        <v>4669989.9866666663</v>
      </c>
      <c r="CL110" s="132">
        <f t="shared" si="83"/>
        <v>0</v>
      </c>
      <c r="CM110" s="137">
        <f t="shared" si="84"/>
        <v>778331.66444444447</v>
      </c>
      <c r="CN110" s="172"/>
      <c r="CO110" s="132"/>
      <c r="CP110" s="132"/>
      <c r="CQ110" s="132"/>
      <c r="CR110" s="137"/>
      <c r="CS110" s="132"/>
    </row>
    <row r="111" spans="1:97" ht="13" x14ac:dyDescent="0.3">
      <c r="A111" s="5" t="s">
        <v>607</v>
      </c>
      <c r="B111" s="3" t="s">
        <v>380</v>
      </c>
      <c r="C111" s="3" t="s">
        <v>379</v>
      </c>
      <c r="D111" s="2" t="s">
        <v>116</v>
      </c>
      <c r="E111" s="5">
        <f t="shared" si="67"/>
        <v>52022</v>
      </c>
      <c r="F111" s="177">
        <v>467</v>
      </c>
      <c r="G111" s="17">
        <f t="shared" si="68"/>
        <v>289</v>
      </c>
      <c r="H111" s="201">
        <v>4.4465246899134101</v>
      </c>
      <c r="I111" s="189">
        <v>44</v>
      </c>
      <c r="J111"/>
      <c r="K111" s="183">
        <v>14412</v>
      </c>
      <c r="L111" s="183">
        <v>14926</v>
      </c>
      <c r="M111" s="183">
        <v>10017</v>
      </c>
      <c r="N111" s="183">
        <v>6573</v>
      </c>
      <c r="O111" s="183">
        <v>3796</v>
      </c>
      <c r="P111" s="183">
        <v>1378</v>
      </c>
      <c r="Q111" s="183">
        <v>833</v>
      </c>
      <c r="R111" s="183">
        <v>87</v>
      </c>
      <c r="S111" s="183">
        <v>52022</v>
      </c>
      <c r="T111" s="5"/>
      <c r="U111" s="9">
        <f t="shared" si="46"/>
        <v>0.27703663834531544</v>
      </c>
      <c r="V111" s="9">
        <f t="shared" si="47"/>
        <v>0.28691707354580753</v>
      </c>
      <c r="W111" s="9">
        <f t="shared" si="48"/>
        <v>0.19255315059013495</v>
      </c>
      <c r="X111" s="9">
        <f t="shared" si="49"/>
        <v>0.12635039021952252</v>
      </c>
      <c r="Y111" s="9">
        <f t="shared" si="50"/>
        <v>7.2969128445657602E-2</v>
      </c>
      <c r="Z111" s="9">
        <f t="shared" si="51"/>
        <v>2.6488793202875706E-2</v>
      </c>
      <c r="AA111" s="9">
        <f t="shared" si="52"/>
        <v>1.6012456268501788E-2</v>
      </c>
      <c r="AB111" s="9">
        <f t="shared" si="53"/>
        <v>1.6723693821844605E-3</v>
      </c>
      <c r="AC111" s="9"/>
      <c r="AD111" s="183">
        <v>38</v>
      </c>
      <c r="AE111" s="183">
        <v>105</v>
      </c>
      <c r="AF111" s="183">
        <v>18</v>
      </c>
      <c r="AG111" s="183">
        <v>21</v>
      </c>
      <c r="AH111" s="183">
        <v>90</v>
      </c>
      <c r="AI111" s="183">
        <v>32</v>
      </c>
      <c r="AJ111" s="183">
        <v>9</v>
      </c>
      <c r="AK111" s="183">
        <v>1</v>
      </c>
      <c r="AL111" s="183">
        <v>314</v>
      </c>
      <c r="AM111" s="5"/>
      <c r="AN111" s="180">
        <v>13</v>
      </c>
      <c r="AO111" s="180">
        <v>18</v>
      </c>
      <c r="AP111" s="180">
        <v>-6</v>
      </c>
      <c r="AQ111" s="180">
        <v>1</v>
      </c>
      <c r="AR111" s="180">
        <v>0</v>
      </c>
      <c r="AS111" s="180">
        <v>2</v>
      </c>
      <c r="AT111" s="180">
        <v>-5</v>
      </c>
      <c r="AU111" s="180">
        <v>2</v>
      </c>
      <c r="AV111" s="180">
        <v>25</v>
      </c>
      <c r="AW111">
        <f t="shared" si="54"/>
        <v>-13</v>
      </c>
      <c r="AX111">
        <f t="shared" si="55"/>
        <v>-18</v>
      </c>
      <c r="AY111">
        <f t="shared" si="56"/>
        <v>6</v>
      </c>
      <c r="AZ111">
        <f t="shared" si="57"/>
        <v>-1</v>
      </c>
      <c r="BA111">
        <f t="shared" si="58"/>
        <v>0</v>
      </c>
      <c r="BB111">
        <f t="shared" si="59"/>
        <v>-2</v>
      </c>
      <c r="BC111">
        <f t="shared" si="60"/>
        <v>5</v>
      </c>
      <c r="BD111">
        <f t="shared" si="61"/>
        <v>-2</v>
      </c>
      <c r="BE111">
        <f t="shared" si="62"/>
        <v>-25</v>
      </c>
      <c r="BH111" s="175">
        <v>339783.85066666664</v>
      </c>
      <c r="BI111" s="106">
        <f t="shared" si="63"/>
        <v>84945.962666666659</v>
      </c>
      <c r="BJ111" s="107">
        <f t="shared" si="64"/>
        <v>2038703.1039999998</v>
      </c>
      <c r="BK111" s="26">
        <f t="shared" si="64"/>
        <v>509675.77599999995</v>
      </c>
      <c r="BL111" s="24">
        <f t="shared" si="65"/>
        <v>0.8</v>
      </c>
      <c r="BM111" s="25">
        <f t="shared" si="66"/>
        <v>0.2</v>
      </c>
      <c r="BN111" s="137">
        <f t="shared" si="69"/>
        <v>339783.85066666664</v>
      </c>
      <c r="BO111" s="173">
        <v>409649.52177777776</v>
      </c>
      <c r="BP111" s="132">
        <f t="shared" si="70"/>
        <v>102412.38044444444</v>
      </c>
      <c r="BQ111" s="132">
        <f t="shared" si="85"/>
        <v>2457897.1306666667</v>
      </c>
      <c r="BR111" s="132">
        <f t="shared" si="86"/>
        <v>614474.28266666667</v>
      </c>
      <c r="BS111" s="137">
        <f t="shared" si="71"/>
        <v>409649.52177777776</v>
      </c>
      <c r="BT111" s="172">
        <v>366296.30133333337</v>
      </c>
      <c r="BU111" s="132">
        <f t="shared" si="72"/>
        <v>91574.075333333341</v>
      </c>
      <c r="BV111" s="132">
        <f t="shared" si="87"/>
        <v>2197777.8080000002</v>
      </c>
      <c r="BW111" s="132">
        <f t="shared" si="73"/>
        <v>549444.45200000005</v>
      </c>
      <c r="BX111" s="137">
        <f t="shared" si="74"/>
        <v>366296.30133333337</v>
      </c>
      <c r="BY111" s="172">
        <v>448053.86666666664</v>
      </c>
      <c r="BZ111" s="132">
        <f t="shared" si="75"/>
        <v>112013.46666666666</v>
      </c>
      <c r="CA111" s="132">
        <f t="shared" si="88"/>
        <v>2688323.1999999997</v>
      </c>
      <c r="CB111" s="132">
        <f t="shared" si="76"/>
        <v>672080.79999999993</v>
      </c>
      <c r="CC111" s="137">
        <f t="shared" si="77"/>
        <v>448053.86666666664</v>
      </c>
      <c r="CD111" s="172">
        <v>467744.43022222223</v>
      </c>
      <c r="CE111" s="132">
        <f t="shared" si="78"/>
        <v>116936.10755555556</v>
      </c>
      <c r="CF111" s="132">
        <f t="shared" si="89"/>
        <v>2806466.5813333336</v>
      </c>
      <c r="CG111" s="132">
        <f t="shared" si="79"/>
        <v>701616.64533333341</v>
      </c>
      <c r="CH111" s="137">
        <f t="shared" si="80"/>
        <v>467744.43022222223</v>
      </c>
      <c r="CI111" s="211">
        <f t="shared" si="81"/>
        <v>368774.82133333333</v>
      </c>
      <c r="CJ111" s="132">
        <f t="shared" si="82"/>
        <v>92193.705333333332</v>
      </c>
      <c r="CK111" s="132">
        <f t="shared" si="90"/>
        <v>2212648.9279999998</v>
      </c>
      <c r="CL111" s="132">
        <f t="shared" si="83"/>
        <v>553162.23199999996</v>
      </c>
      <c r="CM111" s="137">
        <f t="shared" si="84"/>
        <v>368774.82133333333</v>
      </c>
      <c r="CN111" s="172"/>
      <c r="CO111" s="132"/>
      <c r="CP111" s="132"/>
      <c r="CQ111" s="132"/>
      <c r="CR111" s="137"/>
      <c r="CS111" s="132"/>
    </row>
    <row r="112" spans="1:97" ht="13" x14ac:dyDescent="0.3">
      <c r="A112" s="5" t="s">
        <v>813</v>
      </c>
      <c r="B112" s="3" t="s">
        <v>399</v>
      </c>
      <c r="C112" s="3" t="s">
        <v>389</v>
      </c>
      <c r="D112" s="2" t="s">
        <v>117</v>
      </c>
      <c r="E112" s="5">
        <f t="shared" si="67"/>
        <v>55895</v>
      </c>
      <c r="F112" s="177">
        <v>492</v>
      </c>
      <c r="G112" s="17">
        <f t="shared" si="68"/>
        <v>706</v>
      </c>
      <c r="H112" s="201">
        <v>5.4343834912242048</v>
      </c>
      <c r="I112" s="189">
        <v>194</v>
      </c>
      <c r="J112"/>
      <c r="K112" s="183">
        <v>16550</v>
      </c>
      <c r="L112" s="183">
        <v>15775</v>
      </c>
      <c r="M112" s="183">
        <v>13306</v>
      </c>
      <c r="N112" s="183">
        <v>5685</v>
      </c>
      <c r="O112" s="183">
        <v>3568</v>
      </c>
      <c r="P112" s="183">
        <v>830</v>
      </c>
      <c r="Q112" s="183">
        <v>174</v>
      </c>
      <c r="R112" s="183">
        <v>7</v>
      </c>
      <c r="S112" s="183">
        <v>55895</v>
      </c>
      <c r="T112" s="5"/>
      <c r="U112" s="9">
        <f t="shared" si="46"/>
        <v>0.2960908846945165</v>
      </c>
      <c r="V112" s="9">
        <f t="shared" si="47"/>
        <v>0.28222560157438054</v>
      </c>
      <c r="W112" s="9">
        <f t="shared" si="48"/>
        <v>0.23805349315681187</v>
      </c>
      <c r="X112" s="9">
        <f t="shared" si="49"/>
        <v>0.10170856069415869</v>
      </c>
      <c r="Y112" s="9">
        <f t="shared" si="50"/>
        <v>6.3833974416316303E-2</v>
      </c>
      <c r="Z112" s="9">
        <f t="shared" si="51"/>
        <v>1.48492709544682E-2</v>
      </c>
      <c r="AA112" s="9">
        <f t="shared" si="52"/>
        <v>3.1129796940692371E-3</v>
      </c>
      <c r="AB112" s="9">
        <f t="shared" si="53"/>
        <v>1.2523481527864746E-4</v>
      </c>
      <c r="AC112" s="9"/>
      <c r="AD112" s="183">
        <v>223</v>
      </c>
      <c r="AE112" s="183">
        <v>179</v>
      </c>
      <c r="AF112" s="183">
        <v>177</v>
      </c>
      <c r="AG112" s="183">
        <v>50</v>
      </c>
      <c r="AH112" s="183">
        <v>43</v>
      </c>
      <c r="AI112" s="183">
        <v>0</v>
      </c>
      <c r="AJ112" s="183">
        <v>0</v>
      </c>
      <c r="AK112" s="183">
        <v>1</v>
      </c>
      <c r="AL112" s="183">
        <v>673</v>
      </c>
      <c r="AM112" s="5"/>
      <c r="AN112" s="180">
        <v>6</v>
      </c>
      <c r="AO112" s="180">
        <v>-21</v>
      </c>
      <c r="AP112" s="180">
        <v>-20</v>
      </c>
      <c r="AQ112" s="180">
        <v>0</v>
      </c>
      <c r="AR112" s="180">
        <v>-3</v>
      </c>
      <c r="AS112" s="180">
        <v>4</v>
      </c>
      <c r="AT112" s="180">
        <v>1</v>
      </c>
      <c r="AU112" s="180">
        <v>0</v>
      </c>
      <c r="AV112" s="180">
        <v>-33</v>
      </c>
      <c r="AW112">
        <f t="shared" si="54"/>
        <v>-6</v>
      </c>
      <c r="AX112">
        <f t="shared" si="55"/>
        <v>21</v>
      </c>
      <c r="AY112">
        <f t="shared" si="56"/>
        <v>20</v>
      </c>
      <c r="AZ112">
        <f t="shared" si="57"/>
        <v>0</v>
      </c>
      <c r="BA112">
        <f t="shared" si="58"/>
        <v>3</v>
      </c>
      <c r="BB112">
        <f t="shared" si="59"/>
        <v>-4</v>
      </c>
      <c r="BC112">
        <f t="shared" si="60"/>
        <v>-1</v>
      </c>
      <c r="BD112">
        <f t="shared" si="61"/>
        <v>0</v>
      </c>
      <c r="BE112">
        <f t="shared" si="62"/>
        <v>33</v>
      </c>
      <c r="BH112" s="175">
        <v>781912.23466666671</v>
      </c>
      <c r="BI112" s="106">
        <f t="shared" si="63"/>
        <v>195478.05866666668</v>
      </c>
      <c r="BJ112" s="107">
        <f t="shared" si="64"/>
        <v>4691473.4079999998</v>
      </c>
      <c r="BK112" s="26">
        <f t="shared" si="64"/>
        <v>1172868.352</v>
      </c>
      <c r="BL112" s="24">
        <f t="shared" si="65"/>
        <v>0.8</v>
      </c>
      <c r="BM112" s="25">
        <f t="shared" si="66"/>
        <v>0.2</v>
      </c>
      <c r="BN112" s="137">
        <f t="shared" si="69"/>
        <v>781912.23466666671</v>
      </c>
      <c r="BO112" s="173">
        <v>632535.17688888893</v>
      </c>
      <c r="BP112" s="132">
        <f t="shared" si="70"/>
        <v>158133.79422222223</v>
      </c>
      <c r="BQ112" s="132">
        <f t="shared" si="85"/>
        <v>3795211.0613333336</v>
      </c>
      <c r="BR112" s="132">
        <f t="shared" si="86"/>
        <v>948802.7653333334</v>
      </c>
      <c r="BS112" s="137">
        <f t="shared" si="71"/>
        <v>632535.17688888893</v>
      </c>
      <c r="BT112" s="172">
        <v>612176.95644444448</v>
      </c>
      <c r="BU112" s="132">
        <f t="shared" si="72"/>
        <v>153044.23911111112</v>
      </c>
      <c r="BV112" s="132">
        <f t="shared" si="87"/>
        <v>3673061.7386666667</v>
      </c>
      <c r="BW112" s="132">
        <f t="shared" si="73"/>
        <v>918265.43466666667</v>
      </c>
      <c r="BX112" s="137">
        <f t="shared" si="74"/>
        <v>612176.95644444448</v>
      </c>
      <c r="BY112" s="172">
        <v>505653.11999999994</v>
      </c>
      <c r="BZ112" s="132">
        <f t="shared" si="75"/>
        <v>126413.27999999998</v>
      </c>
      <c r="CA112" s="132">
        <f t="shared" si="88"/>
        <v>3033918.7199999997</v>
      </c>
      <c r="CB112" s="132">
        <f t="shared" si="76"/>
        <v>758479.67999999993</v>
      </c>
      <c r="CC112" s="137">
        <f t="shared" si="77"/>
        <v>505653.11999999994</v>
      </c>
      <c r="CD112" s="172">
        <v>552593.54488888883</v>
      </c>
      <c r="CE112" s="132">
        <f t="shared" si="78"/>
        <v>138148.38622222221</v>
      </c>
      <c r="CF112" s="132">
        <f t="shared" si="89"/>
        <v>3315561.2693333328</v>
      </c>
      <c r="CG112" s="132">
        <f t="shared" si="79"/>
        <v>828890.31733333319</v>
      </c>
      <c r="CH112" s="137">
        <f t="shared" si="80"/>
        <v>552593.54488888883</v>
      </c>
      <c r="CI112" s="211">
        <f t="shared" si="81"/>
        <v>738085.53777777788</v>
      </c>
      <c r="CJ112" s="132">
        <f t="shared" si="82"/>
        <v>184521.38444444447</v>
      </c>
      <c r="CK112" s="132">
        <f t="shared" si="90"/>
        <v>4428513.2266666675</v>
      </c>
      <c r="CL112" s="132">
        <f t="shared" si="83"/>
        <v>1107128.3066666669</v>
      </c>
      <c r="CM112" s="137">
        <f t="shared" si="84"/>
        <v>738085.53777777788</v>
      </c>
      <c r="CN112" s="172"/>
      <c r="CO112" s="132"/>
      <c r="CP112" s="132"/>
      <c r="CQ112" s="132"/>
      <c r="CR112" s="137"/>
      <c r="CS112" s="132"/>
    </row>
    <row r="113" spans="1:97" ht="13" x14ac:dyDescent="0.3">
      <c r="A113" s="5" t="s">
        <v>742</v>
      </c>
      <c r="B113" s="3" t="s">
        <v>388</v>
      </c>
      <c r="C113" s="3" t="s">
        <v>375</v>
      </c>
      <c r="D113" s="2" t="s">
        <v>118</v>
      </c>
      <c r="E113" s="5">
        <f t="shared" si="67"/>
        <v>36760</v>
      </c>
      <c r="F113" s="177">
        <v>190</v>
      </c>
      <c r="G113" s="17">
        <f t="shared" si="68"/>
        <v>130</v>
      </c>
      <c r="H113" s="201">
        <v>5.3575255375383959</v>
      </c>
      <c r="I113" s="189">
        <v>100</v>
      </c>
      <c r="J113"/>
      <c r="K113" s="183">
        <v>5996</v>
      </c>
      <c r="L113" s="183">
        <v>13100</v>
      </c>
      <c r="M113" s="183">
        <v>8880</v>
      </c>
      <c r="N113" s="183">
        <v>4968</v>
      </c>
      <c r="O113" s="183">
        <v>1960</v>
      </c>
      <c r="P113" s="183">
        <v>1509</v>
      </c>
      <c r="Q113" s="183">
        <v>318</v>
      </c>
      <c r="R113" s="183">
        <v>29</v>
      </c>
      <c r="S113" s="183">
        <v>36760</v>
      </c>
      <c r="T113" s="5"/>
      <c r="U113" s="9">
        <f t="shared" si="46"/>
        <v>0.16311207834602828</v>
      </c>
      <c r="V113" s="9">
        <f t="shared" si="47"/>
        <v>0.35636561479869422</v>
      </c>
      <c r="W113" s="9">
        <f t="shared" si="48"/>
        <v>0.24156692056583243</v>
      </c>
      <c r="X113" s="9">
        <f t="shared" si="49"/>
        <v>0.13514689880304678</v>
      </c>
      <c r="Y113" s="9">
        <f t="shared" si="50"/>
        <v>5.3318824809575623E-2</v>
      </c>
      <c r="Z113" s="9">
        <f t="shared" si="51"/>
        <v>4.105005440696409E-2</v>
      </c>
      <c r="AA113" s="9">
        <f t="shared" si="52"/>
        <v>8.6507072905331883E-3</v>
      </c>
      <c r="AB113" s="9">
        <f t="shared" si="53"/>
        <v>7.889009793253536E-4</v>
      </c>
      <c r="AC113" s="9"/>
      <c r="AD113" s="183">
        <v>-117</v>
      </c>
      <c r="AE113" s="183">
        <v>114</v>
      </c>
      <c r="AF113" s="183">
        <v>91</v>
      </c>
      <c r="AG113" s="183">
        <v>3</v>
      </c>
      <c r="AH113" s="183">
        <v>17</v>
      </c>
      <c r="AI113" s="183">
        <v>3</v>
      </c>
      <c r="AJ113" s="183">
        <v>-2</v>
      </c>
      <c r="AK113" s="183">
        <v>0</v>
      </c>
      <c r="AL113" s="183">
        <v>109</v>
      </c>
      <c r="AM113" s="5"/>
      <c r="AN113" s="180">
        <v>-22</v>
      </c>
      <c r="AO113" s="180">
        <v>6</v>
      </c>
      <c r="AP113" s="180">
        <v>2</v>
      </c>
      <c r="AQ113" s="180">
        <v>4</v>
      </c>
      <c r="AR113" s="180">
        <v>-4</v>
      </c>
      <c r="AS113" s="180">
        <v>-5</v>
      </c>
      <c r="AT113" s="180">
        <v>-2</v>
      </c>
      <c r="AU113" s="180">
        <v>0</v>
      </c>
      <c r="AV113" s="180">
        <v>-21</v>
      </c>
      <c r="AW113">
        <f t="shared" si="54"/>
        <v>22</v>
      </c>
      <c r="AX113">
        <f t="shared" si="55"/>
        <v>-6</v>
      </c>
      <c r="AY113">
        <f t="shared" si="56"/>
        <v>-2</v>
      </c>
      <c r="AZ113">
        <f t="shared" si="57"/>
        <v>-4</v>
      </c>
      <c r="BA113">
        <f t="shared" si="58"/>
        <v>4</v>
      </c>
      <c r="BB113">
        <f t="shared" si="59"/>
        <v>5</v>
      </c>
      <c r="BC113">
        <f t="shared" si="60"/>
        <v>2</v>
      </c>
      <c r="BD113">
        <f t="shared" si="61"/>
        <v>0</v>
      </c>
      <c r="BE113">
        <f t="shared" si="62"/>
        <v>21</v>
      </c>
      <c r="BH113" s="175">
        <v>0</v>
      </c>
      <c r="BI113" s="106">
        <f t="shared" si="63"/>
        <v>0</v>
      </c>
      <c r="BJ113" s="107">
        <f t="shared" si="64"/>
        <v>0</v>
      </c>
      <c r="BK113" s="26">
        <f t="shared" si="64"/>
        <v>0</v>
      </c>
      <c r="BL113" s="24">
        <f t="shared" si="65"/>
        <v>0.8</v>
      </c>
      <c r="BM113" s="25">
        <f t="shared" si="66"/>
        <v>0.2</v>
      </c>
      <c r="BN113" s="137">
        <f t="shared" si="69"/>
        <v>0</v>
      </c>
      <c r="BO113" s="173">
        <v>227052.20533333335</v>
      </c>
      <c r="BP113" s="132">
        <f t="shared" si="70"/>
        <v>56763.051333333337</v>
      </c>
      <c r="BQ113" s="132">
        <f t="shared" si="85"/>
        <v>1362313.2320000001</v>
      </c>
      <c r="BR113" s="132">
        <f t="shared" si="86"/>
        <v>340578.30800000002</v>
      </c>
      <c r="BS113" s="137">
        <f t="shared" si="71"/>
        <v>227052.20533333335</v>
      </c>
      <c r="BT113" s="172">
        <v>271309.38133333338</v>
      </c>
      <c r="BU113" s="132">
        <f t="shared" si="72"/>
        <v>67827.345333333345</v>
      </c>
      <c r="BV113" s="132">
        <f t="shared" si="87"/>
        <v>1627856.2880000002</v>
      </c>
      <c r="BW113" s="132">
        <f t="shared" si="73"/>
        <v>406964.07200000004</v>
      </c>
      <c r="BX113" s="137">
        <f t="shared" si="74"/>
        <v>271309.38133333338</v>
      </c>
      <c r="BY113" s="172">
        <v>165757.33333333337</v>
      </c>
      <c r="BZ113" s="132">
        <f t="shared" si="75"/>
        <v>41439.333333333343</v>
      </c>
      <c r="CA113" s="132">
        <f t="shared" si="88"/>
        <v>994544.00000000023</v>
      </c>
      <c r="CB113" s="132">
        <f t="shared" si="76"/>
        <v>248636.00000000006</v>
      </c>
      <c r="CC113" s="137">
        <f t="shared" si="77"/>
        <v>165757.33333333337</v>
      </c>
      <c r="CD113" s="172">
        <v>131919.60355555554</v>
      </c>
      <c r="CE113" s="132">
        <f t="shared" si="78"/>
        <v>32979.900888888886</v>
      </c>
      <c r="CF113" s="132">
        <f t="shared" si="89"/>
        <v>791517.6213333332</v>
      </c>
      <c r="CG113" s="132">
        <f t="shared" si="79"/>
        <v>197879.4053333333</v>
      </c>
      <c r="CH113" s="137">
        <f t="shared" si="80"/>
        <v>131919.60355555554</v>
      </c>
      <c r="CI113" s="211">
        <f t="shared" si="81"/>
        <v>189413.50400000002</v>
      </c>
      <c r="CJ113" s="132">
        <f t="shared" si="82"/>
        <v>47353.376000000004</v>
      </c>
      <c r="CK113" s="132">
        <f t="shared" si="90"/>
        <v>1136481.0240000002</v>
      </c>
      <c r="CL113" s="132">
        <f t="shared" si="83"/>
        <v>284120.25600000005</v>
      </c>
      <c r="CM113" s="137">
        <f t="shared" si="84"/>
        <v>189413.50400000002</v>
      </c>
      <c r="CN113" s="172"/>
      <c r="CO113" s="132"/>
      <c r="CP113" s="132"/>
      <c r="CQ113" s="132"/>
      <c r="CR113" s="137"/>
      <c r="CS113" s="132"/>
    </row>
    <row r="114" spans="1:97" ht="13" x14ac:dyDescent="0.3">
      <c r="A114" s="5" t="s">
        <v>753</v>
      </c>
      <c r="B114" s="3" t="s">
        <v>381</v>
      </c>
      <c r="C114" s="3" t="s">
        <v>375</v>
      </c>
      <c r="D114" s="2" t="s">
        <v>119</v>
      </c>
      <c r="E114" s="5">
        <f t="shared" si="67"/>
        <v>42444</v>
      </c>
      <c r="F114" s="177">
        <v>193</v>
      </c>
      <c r="G114" s="17">
        <f t="shared" si="68"/>
        <v>144</v>
      </c>
      <c r="H114" s="201">
        <v>6.3409774055185926</v>
      </c>
      <c r="I114" s="189">
        <v>136</v>
      </c>
      <c r="J114"/>
      <c r="K114" s="183">
        <v>3619</v>
      </c>
      <c r="L114" s="183">
        <v>6828</v>
      </c>
      <c r="M114" s="183">
        <v>14547</v>
      </c>
      <c r="N114" s="183">
        <v>9793</v>
      </c>
      <c r="O114" s="183">
        <v>4526</v>
      </c>
      <c r="P114" s="183">
        <v>2011</v>
      </c>
      <c r="Q114" s="183">
        <v>1020</v>
      </c>
      <c r="R114" s="183">
        <v>100</v>
      </c>
      <c r="S114" s="183">
        <v>42444</v>
      </c>
      <c r="T114" s="5"/>
      <c r="U114" s="9">
        <f t="shared" si="46"/>
        <v>8.5265290736028648E-2</v>
      </c>
      <c r="V114" s="9">
        <f t="shared" si="47"/>
        <v>0.16087079445858071</v>
      </c>
      <c r="W114" s="9">
        <f t="shared" si="48"/>
        <v>0.34273395532937517</v>
      </c>
      <c r="X114" s="9">
        <f t="shared" si="49"/>
        <v>0.23072754688530769</v>
      </c>
      <c r="Y114" s="9">
        <f t="shared" si="50"/>
        <v>0.10663462444632928</v>
      </c>
      <c r="Z114" s="9">
        <f t="shared" si="51"/>
        <v>4.7380077278296108E-2</v>
      </c>
      <c r="AA114" s="9">
        <f t="shared" si="52"/>
        <v>2.4031665253039299E-2</v>
      </c>
      <c r="AB114" s="9">
        <f t="shared" si="53"/>
        <v>2.3560456130430683E-3</v>
      </c>
      <c r="AC114" s="9"/>
      <c r="AD114" s="183">
        <v>20</v>
      </c>
      <c r="AE114" s="183">
        <v>30</v>
      </c>
      <c r="AF114" s="183">
        <v>53</v>
      </c>
      <c r="AG114" s="183">
        <v>42</v>
      </c>
      <c r="AH114" s="183">
        <v>16</v>
      </c>
      <c r="AI114" s="183">
        <v>15</v>
      </c>
      <c r="AJ114" s="183">
        <v>15</v>
      </c>
      <c r="AK114" s="183">
        <v>1</v>
      </c>
      <c r="AL114" s="183">
        <v>192</v>
      </c>
      <c r="AM114" s="5"/>
      <c r="AN114" s="180">
        <v>6</v>
      </c>
      <c r="AO114" s="180">
        <v>19</v>
      </c>
      <c r="AP114" s="180">
        <v>-7</v>
      </c>
      <c r="AQ114" s="180">
        <v>22</v>
      </c>
      <c r="AR114" s="180">
        <v>5</v>
      </c>
      <c r="AS114" s="180">
        <v>-1</v>
      </c>
      <c r="AT114" s="180">
        <v>4</v>
      </c>
      <c r="AU114" s="180">
        <v>0</v>
      </c>
      <c r="AV114" s="180">
        <v>48</v>
      </c>
      <c r="AW114">
        <f t="shared" si="54"/>
        <v>-6</v>
      </c>
      <c r="AX114">
        <f t="shared" si="55"/>
        <v>-19</v>
      </c>
      <c r="AY114">
        <f t="shared" si="56"/>
        <v>7</v>
      </c>
      <c r="AZ114">
        <f t="shared" si="57"/>
        <v>-22</v>
      </c>
      <c r="BA114">
        <f t="shared" si="58"/>
        <v>-5</v>
      </c>
      <c r="BB114">
        <f t="shared" si="59"/>
        <v>1</v>
      </c>
      <c r="BC114">
        <f t="shared" si="60"/>
        <v>-4</v>
      </c>
      <c r="BD114">
        <f t="shared" si="61"/>
        <v>0</v>
      </c>
      <c r="BE114">
        <f t="shared" si="62"/>
        <v>-48</v>
      </c>
      <c r="BH114" s="175">
        <v>207503.54133333336</v>
      </c>
      <c r="BI114" s="106">
        <f t="shared" si="63"/>
        <v>51875.885333333339</v>
      </c>
      <c r="BJ114" s="107">
        <f t="shared" si="64"/>
        <v>1245021.2480000001</v>
      </c>
      <c r="BK114" s="26">
        <f t="shared" si="64"/>
        <v>311255.31200000003</v>
      </c>
      <c r="BL114" s="24">
        <f t="shared" si="65"/>
        <v>0.8</v>
      </c>
      <c r="BM114" s="25">
        <f t="shared" si="66"/>
        <v>0.2</v>
      </c>
      <c r="BN114" s="137">
        <f t="shared" si="69"/>
        <v>207503.54133333336</v>
      </c>
      <c r="BO114" s="173">
        <v>316184.80888888892</v>
      </c>
      <c r="BP114" s="132">
        <f t="shared" si="70"/>
        <v>79046.202222222229</v>
      </c>
      <c r="BQ114" s="132">
        <f t="shared" si="85"/>
        <v>1897108.8533333335</v>
      </c>
      <c r="BR114" s="132">
        <f t="shared" si="86"/>
        <v>474277.21333333338</v>
      </c>
      <c r="BS114" s="137">
        <f t="shared" si="71"/>
        <v>316184.80888888892</v>
      </c>
      <c r="BT114" s="172">
        <v>413896.30133333337</v>
      </c>
      <c r="BU114" s="132">
        <f t="shared" si="72"/>
        <v>103474.07533333334</v>
      </c>
      <c r="BV114" s="132">
        <f t="shared" si="87"/>
        <v>2483377.8080000002</v>
      </c>
      <c r="BW114" s="132">
        <f t="shared" si="73"/>
        <v>620844.45200000005</v>
      </c>
      <c r="BX114" s="137">
        <f t="shared" si="74"/>
        <v>413896.30133333337</v>
      </c>
      <c r="BY114" s="172">
        <v>428207.04</v>
      </c>
      <c r="BZ114" s="132">
        <f t="shared" si="75"/>
        <v>107051.76</v>
      </c>
      <c r="CA114" s="132">
        <f t="shared" si="88"/>
        <v>2569242.2399999998</v>
      </c>
      <c r="CB114" s="132">
        <f t="shared" si="76"/>
        <v>642310.55999999994</v>
      </c>
      <c r="CC114" s="137">
        <f t="shared" si="77"/>
        <v>428207.04</v>
      </c>
      <c r="CD114" s="172">
        <v>262295.25333333336</v>
      </c>
      <c r="CE114" s="132">
        <f t="shared" si="78"/>
        <v>65573.813333333339</v>
      </c>
      <c r="CF114" s="132">
        <f t="shared" si="89"/>
        <v>1573771.52</v>
      </c>
      <c r="CG114" s="132">
        <f t="shared" si="79"/>
        <v>393442.88</v>
      </c>
      <c r="CH114" s="137">
        <f t="shared" si="80"/>
        <v>262295.25333333336</v>
      </c>
      <c r="CI114" s="211">
        <f t="shared" si="81"/>
        <v>213867.74577777777</v>
      </c>
      <c r="CJ114" s="132">
        <f t="shared" si="82"/>
        <v>53466.936444444444</v>
      </c>
      <c r="CK114" s="132">
        <f t="shared" si="90"/>
        <v>1283206.4746666667</v>
      </c>
      <c r="CL114" s="132">
        <f t="shared" si="83"/>
        <v>320801.61866666668</v>
      </c>
      <c r="CM114" s="137">
        <f t="shared" si="84"/>
        <v>213867.74577777777</v>
      </c>
      <c r="CN114" s="172"/>
      <c r="CO114" s="132"/>
      <c r="CP114" s="132"/>
      <c r="CQ114" s="132"/>
      <c r="CR114" s="137"/>
      <c r="CS114" s="132"/>
    </row>
    <row r="115" spans="1:97" ht="13" x14ac:dyDescent="0.3">
      <c r="A115" s="5" t="s">
        <v>672</v>
      </c>
      <c r="B115" s="3" t="s">
        <v>393</v>
      </c>
      <c r="C115" s="3" t="s">
        <v>384</v>
      </c>
      <c r="D115" s="2" t="s">
        <v>120</v>
      </c>
      <c r="E115" s="5">
        <f t="shared" si="67"/>
        <v>47232</v>
      </c>
      <c r="F115" s="177">
        <v>536</v>
      </c>
      <c r="G115" s="17">
        <f t="shared" si="68"/>
        <v>222</v>
      </c>
      <c r="H115" s="201">
        <v>5.0215741705103412</v>
      </c>
      <c r="I115" s="189">
        <v>59</v>
      </c>
      <c r="J115"/>
      <c r="K115" s="183">
        <v>20191</v>
      </c>
      <c r="L115" s="183">
        <v>12098</v>
      </c>
      <c r="M115" s="183">
        <v>8323</v>
      </c>
      <c r="N115" s="183">
        <v>3973</v>
      </c>
      <c r="O115" s="183">
        <v>1810</v>
      </c>
      <c r="P115" s="183">
        <v>570</v>
      </c>
      <c r="Q115" s="183">
        <v>251</v>
      </c>
      <c r="R115" s="183">
        <v>16</v>
      </c>
      <c r="S115" s="183">
        <v>47232</v>
      </c>
      <c r="T115" s="5"/>
      <c r="U115" s="9">
        <f t="shared" si="46"/>
        <v>0.42748560298102983</v>
      </c>
      <c r="V115" s="9">
        <f t="shared" si="47"/>
        <v>0.25613990514905149</v>
      </c>
      <c r="W115" s="9">
        <f t="shared" si="48"/>
        <v>0.17621527777777779</v>
      </c>
      <c r="X115" s="9">
        <f t="shared" si="49"/>
        <v>8.4116700542005415E-2</v>
      </c>
      <c r="Y115" s="9">
        <f t="shared" si="50"/>
        <v>3.8321476964769646E-2</v>
      </c>
      <c r="Z115" s="9">
        <f t="shared" si="51"/>
        <v>1.2068089430894309E-2</v>
      </c>
      <c r="AA115" s="9">
        <f t="shared" si="52"/>
        <v>5.3141937669376697E-3</v>
      </c>
      <c r="AB115" s="9">
        <f t="shared" si="53"/>
        <v>3.3875338753387534E-4</v>
      </c>
      <c r="AC115" s="9"/>
      <c r="AD115" s="183">
        <v>152</v>
      </c>
      <c r="AE115" s="183">
        <v>35</v>
      </c>
      <c r="AF115" s="183">
        <v>19</v>
      </c>
      <c r="AG115" s="183">
        <v>15</v>
      </c>
      <c r="AH115" s="183">
        <v>17</v>
      </c>
      <c r="AI115" s="183">
        <v>7</v>
      </c>
      <c r="AJ115" s="183">
        <v>1</v>
      </c>
      <c r="AK115" s="183">
        <v>0</v>
      </c>
      <c r="AL115" s="183">
        <v>246</v>
      </c>
      <c r="AM115" s="5"/>
      <c r="AN115" s="180">
        <v>38</v>
      </c>
      <c r="AO115" s="180">
        <v>-32</v>
      </c>
      <c r="AP115" s="180">
        <v>11</v>
      </c>
      <c r="AQ115" s="180">
        <v>-4</v>
      </c>
      <c r="AR115" s="180">
        <v>3</v>
      </c>
      <c r="AS115" s="180">
        <v>9</v>
      </c>
      <c r="AT115" s="180">
        <v>-1</v>
      </c>
      <c r="AU115" s="180">
        <v>0</v>
      </c>
      <c r="AV115" s="180">
        <v>24</v>
      </c>
      <c r="AW115">
        <f t="shared" si="54"/>
        <v>-38</v>
      </c>
      <c r="AX115">
        <f t="shared" si="55"/>
        <v>32</v>
      </c>
      <c r="AY115">
        <f t="shared" si="56"/>
        <v>-11</v>
      </c>
      <c r="AZ115">
        <f t="shared" si="57"/>
        <v>4</v>
      </c>
      <c r="BA115">
        <f t="shared" si="58"/>
        <v>-3</v>
      </c>
      <c r="BB115">
        <f t="shared" si="59"/>
        <v>-9</v>
      </c>
      <c r="BC115">
        <f t="shared" si="60"/>
        <v>1</v>
      </c>
      <c r="BD115">
        <f t="shared" si="61"/>
        <v>0</v>
      </c>
      <c r="BE115">
        <f t="shared" si="62"/>
        <v>-24</v>
      </c>
      <c r="BH115" s="175">
        <v>274155.41866666666</v>
      </c>
      <c r="BI115" s="106">
        <f t="shared" si="63"/>
        <v>68538.854666666666</v>
      </c>
      <c r="BJ115" s="107">
        <f t="shared" si="64"/>
        <v>1644932.5120000001</v>
      </c>
      <c r="BK115" s="26">
        <f t="shared" si="64"/>
        <v>411233.12800000003</v>
      </c>
      <c r="BL115" s="24">
        <f t="shared" si="65"/>
        <v>0.8</v>
      </c>
      <c r="BM115" s="25">
        <f t="shared" si="66"/>
        <v>0.2</v>
      </c>
      <c r="BN115" s="137">
        <f t="shared" si="69"/>
        <v>274155.41866666666</v>
      </c>
      <c r="BO115" s="173">
        <v>233675.82755555553</v>
      </c>
      <c r="BP115" s="132">
        <f t="shared" si="70"/>
        <v>58418.956888888883</v>
      </c>
      <c r="BQ115" s="132">
        <f t="shared" si="85"/>
        <v>1402054.9653333332</v>
      </c>
      <c r="BR115" s="132">
        <f t="shared" si="86"/>
        <v>350513.74133333331</v>
      </c>
      <c r="BS115" s="137">
        <f t="shared" si="71"/>
        <v>233675.82755555553</v>
      </c>
      <c r="BT115" s="172">
        <v>321342.92533333338</v>
      </c>
      <c r="BU115" s="132">
        <f t="shared" si="72"/>
        <v>80335.731333333344</v>
      </c>
      <c r="BV115" s="132">
        <f t="shared" si="87"/>
        <v>1928057.5520000001</v>
      </c>
      <c r="BW115" s="132">
        <f t="shared" si="73"/>
        <v>482014.38800000004</v>
      </c>
      <c r="BX115" s="137">
        <f t="shared" si="74"/>
        <v>321342.92533333338</v>
      </c>
      <c r="BY115" s="172">
        <v>119413.76000000001</v>
      </c>
      <c r="BZ115" s="132">
        <f t="shared" si="75"/>
        <v>29853.440000000002</v>
      </c>
      <c r="CA115" s="132">
        <f t="shared" si="88"/>
        <v>716482.56000000006</v>
      </c>
      <c r="CB115" s="132">
        <f t="shared" si="76"/>
        <v>179120.64000000001</v>
      </c>
      <c r="CC115" s="137">
        <f t="shared" si="77"/>
        <v>119413.76000000001</v>
      </c>
      <c r="CD115" s="172">
        <v>208058.91911111111</v>
      </c>
      <c r="CE115" s="132">
        <f t="shared" si="78"/>
        <v>52014.729777777779</v>
      </c>
      <c r="CF115" s="132">
        <f t="shared" si="89"/>
        <v>1248353.5146666667</v>
      </c>
      <c r="CG115" s="132">
        <f t="shared" si="79"/>
        <v>312088.37866666669</v>
      </c>
      <c r="CH115" s="137">
        <f t="shared" si="80"/>
        <v>208058.91911111111</v>
      </c>
      <c r="CI115" s="211">
        <f t="shared" si="81"/>
        <v>220396.86044444446</v>
      </c>
      <c r="CJ115" s="132">
        <f t="shared" si="82"/>
        <v>55099.215111111116</v>
      </c>
      <c r="CK115" s="132">
        <f t="shared" si="90"/>
        <v>1322381.1626666668</v>
      </c>
      <c r="CL115" s="132">
        <f t="shared" si="83"/>
        <v>330595.2906666667</v>
      </c>
      <c r="CM115" s="137">
        <f t="shared" si="84"/>
        <v>220396.86044444446</v>
      </c>
      <c r="CN115" s="172"/>
      <c r="CO115" s="132"/>
      <c r="CP115" s="132"/>
      <c r="CQ115" s="132"/>
      <c r="CR115" s="137"/>
      <c r="CS115" s="132"/>
    </row>
    <row r="116" spans="1:97" ht="13" x14ac:dyDescent="0.3">
      <c r="A116" s="5" t="s">
        <v>706</v>
      </c>
      <c r="B116" s="3"/>
      <c r="C116" s="3" t="s">
        <v>385</v>
      </c>
      <c r="D116" s="2" t="s">
        <v>121</v>
      </c>
      <c r="E116" s="5">
        <f t="shared" si="67"/>
        <v>109646</v>
      </c>
      <c r="F116" s="177">
        <v>504</v>
      </c>
      <c r="G116" s="17">
        <f t="shared" si="68"/>
        <v>1645</v>
      </c>
      <c r="H116" s="201">
        <v>9.4362282537830691</v>
      </c>
      <c r="I116" s="189">
        <v>928</v>
      </c>
      <c r="J116"/>
      <c r="K116" s="183">
        <v>10305</v>
      </c>
      <c r="L116" s="183">
        <v>21013</v>
      </c>
      <c r="M116" s="183">
        <v>40248</v>
      </c>
      <c r="N116" s="183">
        <v>21782</v>
      </c>
      <c r="O116" s="183">
        <v>10678</v>
      </c>
      <c r="P116" s="183">
        <v>3214</v>
      </c>
      <c r="Q116" s="183">
        <v>2068</v>
      </c>
      <c r="R116" s="183">
        <v>338</v>
      </c>
      <c r="S116" s="183">
        <v>109646</v>
      </c>
      <c r="T116" s="5"/>
      <c r="U116" s="9">
        <f t="shared" si="46"/>
        <v>9.3984276672199621E-2</v>
      </c>
      <c r="V116" s="9">
        <f t="shared" si="47"/>
        <v>0.19164401802163325</v>
      </c>
      <c r="W116" s="9">
        <f t="shared" si="48"/>
        <v>0.36707221421666086</v>
      </c>
      <c r="X116" s="9">
        <f t="shared" si="49"/>
        <v>0.19865749776553637</v>
      </c>
      <c r="Y116" s="9">
        <f t="shared" si="50"/>
        <v>9.7386133557083712E-2</v>
      </c>
      <c r="Z116" s="9">
        <f t="shared" si="51"/>
        <v>2.9312514820422086E-2</v>
      </c>
      <c r="AA116" s="9">
        <f t="shared" si="52"/>
        <v>1.8860697152654909E-2</v>
      </c>
      <c r="AB116" s="9">
        <f t="shared" si="53"/>
        <v>3.0826477938091677E-3</v>
      </c>
      <c r="AC116" s="9"/>
      <c r="AD116" s="183">
        <v>-243</v>
      </c>
      <c r="AE116" s="183">
        <v>270</v>
      </c>
      <c r="AF116" s="183">
        <v>730</v>
      </c>
      <c r="AG116" s="183">
        <v>603</v>
      </c>
      <c r="AH116" s="183">
        <v>112</v>
      </c>
      <c r="AI116" s="183">
        <v>24</v>
      </c>
      <c r="AJ116" s="183">
        <v>25</v>
      </c>
      <c r="AK116" s="183">
        <v>3</v>
      </c>
      <c r="AL116" s="183">
        <v>1524</v>
      </c>
      <c r="AM116" s="5"/>
      <c r="AN116" s="180">
        <v>-94</v>
      </c>
      <c r="AO116" s="180">
        <v>13</v>
      </c>
      <c r="AP116" s="180">
        <v>-19</v>
      </c>
      <c r="AQ116" s="180">
        <v>-3</v>
      </c>
      <c r="AR116" s="180">
        <v>-7</v>
      </c>
      <c r="AS116" s="180">
        <v>-8</v>
      </c>
      <c r="AT116" s="180">
        <v>-1</v>
      </c>
      <c r="AU116" s="180">
        <v>-2</v>
      </c>
      <c r="AV116" s="180">
        <v>-121</v>
      </c>
      <c r="AW116">
        <f t="shared" si="54"/>
        <v>94</v>
      </c>
      <c r="AX116">
        <f t="shared" si="55"/>
        <v>-13</v>
      </c>
      <c r="AY116">
        <f t="shared" si="56"/>
        <v>19</v>
      </c>
      <c r="AZ116">
        <f t="shared" si="57"/>
        <v>3</v>
      </c>
      <c r="BA116">
        <f t="shared" si="58"/>
        <v>7</v>
      </c>
      <c r="BB116">
        <f t="shared" si="59"/>
        <v>8</v>
      </c>
      <c r="BC116">
        <f t="shared" si="60"/>
        <v>1</v>
      </c>
      <c r="BD116">
        <f t="shared" si="61"/>
        <v>2</v>
      </c>
      <c r="BE116">
        <f t="shared" si="62"/>
        <v>121</v>
      </c>
      <c r="BH116" s="175">
        <v>923819.32666666654</v>
      </c>
      <c r="BI116" s="106" t="str">
        <f t="shared" si="63"/>
        <v>0</v>
      </c>
      <c r="BJ116" s="107">
        <f t="shared" si="64"/>
        <v>5542915.959999999</v>
      </c>
      <c r="BK116" s="26">
        <f t="shared" si="64"/>
        <v>0</v>
      </c>
      <c r="BL116" s="24" t="str">
        <f t="shared" si="65"/>
        <v>100%</v>
      </c>
      <c r="BM116" s="25" t="str">
        <f t="shared" si="66"/>
        <v>0%</v>
      </c>
      <c r="BN116" s="137">
        <f t="shared" si="69"/>
        <v>923819.32666666654</v>
      </c>
      <c r="BO116" s="173">
        <v>2227022.3022222221</v>
      </c>
      <c r="BP116" s="132" t="str">
        <f t="shared" si="70"/>
        <v>0</v>
      </c>
      <c r="BQ116" s="132">
        <f t="shared" si="85"/>
        <v>13362133.813333333</v>
      </c>
      <c r="BR116" s="132">
        <f t="shared" si="86"/>
        <v>0</v>
      </c>
      <c r="BS116" s="137">
        <f t="shared" si="71"/>
        <v>2227022.3022222221</v>
      </c>
      <c r="BT116" s="172">
        <v>2033027.7</v>
      </c>
      <c r="BU116" s="132" t="str">
        <f t="shared" si="72"/>
        <v>0</v>
      </c>
      <c r="BV116" s="132">
        <f t="shared" si="87"/>
        <v>12198166.199999999</v>
      </c>
      <c r="BW116" s="132">
        <f t="shared" si="73"/>
        <v>0</v>
      </c>
      <c r="BX116" s="137">
        <f t="shared" si="74"/>
        <v>2033027.7</v>
      </c>
      <c r="BY116" s="172">
        <v>2158970.4</v>
      </c>
      <c r="BZ116" s="132" t="str">
        <f t="shared" si="75"/>
        <v>0</v>
      </c>
      <c r="CA116" s="132">
        <f t="shared" si="88"/>
        <v>12953822.399999999</v>
      </c>
      <c r="CB116" s="132">
        <f t="shared" si="76"/>
        <v>0</v>
      </c>
      <c r="CC116" s="137">
        <f t="shared" si="77"/>
        <v>2158970.4</v>
      </c>
      <c r="CD116" s="172">
        <v>3208133.5262222225</v>
      </c>
      <c r="CE116" s="132" t="str">
        <f t="shared" si="78"/>
        <v>0</v>
      </c>
      <c r="CF116" s="132">
        <f t="shared" si="89"/>
        <v>19248801.157333337</v>
      </c>
      <c r="CG116" s="132">
        <f t="shared" si="79"/>
        <v>0</v>
      </c>
      <c r="CH116" s="137">
        <f t="shared" si="80"/>
        <v>3208133.5262222225</v>
      </c>
      <c r="CI116" s="211">
        <f t="shared" si="81"/>
        <v>2724243.3866666667</v>
      </c>
      <c r="CJ116" s="132" t="str">
        <f t="shared" si="82"/>
        <v>0</v>
      </c>
      <c r="CK116" s="132">
        <f t="shared" si="90"/>
        <v>16345460.32</v>
      </c>
      <c r="CL116" s="132">
        <f t="shared" si="83"/>
        <v>0</v>
      </c>
      <c r="CM116" s="137">
        <f t="shared" si="84"/>
        <v>2724243.3866666667</v>
      </c>
      <c r="CN116" s="172"/>
      <c r="CO116" s="132"/>
      <c r="CP116" s="132"/>
      <c r="CQ116" s="132"/>
      <c r="CR116" s="137"/>
      <c r="CS116" s="132"/>
    </row>
    <row r="117" spans="1:97" ht="13" x14ac:dyDescent="0.3">
      <c r="A117" s="5" t="s">
        <v>768</v>
      </c>
      <c r="B117" s="3" t="s">
        <v>407</v>
      </c>
      <c r="C117" s="3" t="s">
        <v>375</v>
      </c>
      <c r="D117" s="2" t="s">
        <v>122</v>
      </c>
      <c r="E117" s="5">
        <f t="shared" si="67"/>
        <v>57175</v>
      </c>
      <c r="F117" s="177">
        <v>369</v>
      </c>
      <c r="G117" s="17">
        <f t="shared" si="68"/>
        <v>422</v>
      </c>
      <c r="H117" s="201">
        <v>10.269618231017507</v>
      </c>
      <c r="I117" s="189">
        <v>118</v>
      </c>
      <c r="J117"/>
      <c r="K117" s="183">
        <v>1065</v>
      </c>
      <c r="L117" s="183">
        <v>3375</v>
      </c>
      <c r="M117" s="183">
        <v>11699</v>
      </c>
      <c r="N117" s="183">
        <v>15770</v>
      </c>
      <c r="O117" s="183">
        <v>9864</v>
      </c>
      <c r="P117" s="183">
        <v>6405</v>
      </c>
      <c r="Q117" s="183">
        <v>7300</v>
      </c>
      <c r="R117" s="183">
        <v>1697</v>
      </c>
      <c r="S117" s="183">
        <v>57175</v>
      </c>
      <c r="T117" s="5"/>
      <c r="U117" s="9">
        <f t="shared" si="46"/>
        <v>1.8627022299956275E-2</v>
      </c>
      <c r="V117" s="9">
        <f t="shared" si="47"/>
        <v>5.9029296020988192E-2</v>
      </c>
      <c r="W117" s="9">
        <f t="shared" si="48"/>
        <v>0.20461740271097509</v>
      </c>
      <c r="X117" s="9">
        <f t="shared" si="49"/>
        <v>0.27581985133362485</v>
      </c>
      <c r="Y117" s="9">
        <f t="shared" si="50"/>
        <v>0.17252295583734151</v>
      </c>
      <c r="Z117" s="9">
        <f t="shared" si="51"/>
        <v>0.11202448622649759</v>
      </c>
      <c r="AA117" s="9">
        <f t="shared" si="52"/>
        <v>0.12767818102317446</v>
      </c>
      <c r="AB117" s="9">
        <f t="shared" si="53"/>
        <v>2.9680804547442066E-2</v>
      </c>
      <c r="AC117" s="9"/>
      <c r="AD117" s="183">
        <v>91</v>
      </c>
      <c r="AE117" s="183">
        <v>31</v>
      </c>
      <c r="AF117" s="183">
        <v>86</v>
      </c>
      <c r="AG117" s="183">
        <v>37</v>
      </c>
      <c r="AH117" s="183">
        <v>59</v>
      </c>
      <c r="AI117" s="183">
        <v>16</v>
      </c>
      <c r="AJ117" s="183">
        <v>53</v>
      </c>
      <c r="AK117" s="183">
        <v>31</v>
      </c>
      <c r="AL117" s="183">
        <v>404</v>
      </c>
      <c r="AM117" s="5"/>
      <c r="AN117" s="180">
        <v>1</v>
      </c>
      <c r="AO117" s="180">
        <v>1</v>
      </c>
      <c r="AP117" s="180">
        <v>-1</v>
      </c>
      <c r="AQ117" s="180">
        <v>-17</v>
      </c>
      <c r="AR117" s="180">
        <v>-1</v>
      </c>
      <c r="AS117" s="180">
        <v>-3</v>
      </c>
      <c r="AT117" s="180">
        <v>4</v>
      </c>
      <c r="AU117" s="180">
        <v>-2</v>
      </c>
      <c r="AV117" s="180">
        <v>-18</v>
      </c>
      <c r="AW117">
        <f t="shared" si="54"/>
        <v>-1</v>
      </c>
      <c r="AX117">
        <f t="shared" si="55"/>
        <v>-1</v>
      </c>
      <c r="AY117">
        <f t="shared" si="56"/>
        <v>1</v>
      </c>
      <c r="AZ117">
        <f t="shared" si="57"/>
        <v>17</v>
      </c>
      <c r="BA117">
        <f t="shared" si="58"/>
        <v>1</v>
      </c>
      <c r="BB117">
        <f t="shared" si="59"/>
        <v>3</v>
      </c>
      <c r="BC117">
        <f t="shared" si="60"/>
        <v>-4</v>
      </c>
      <c r="BD117">
        <f t="shared" si="61"/>
        <v>2</v>
      </c>
      <c r="BE117">
        <f t="shared" si="62"/>
        <v>18</v>
      </c>
      <c r="BH117" s="175">
        <v>137525.4666666667</v>
      </c>
      <c r="BI117" s="106">
        <f t="shared" si="63"/>
        <v>34381.366666666676</v>
      </c>
      <c r="BJ117" s="107">
        <f t="shared" si="64"/>
        <v>825152.80000000028</v>
      </c>
      <c r="BK117" s="26">
        <f t="shared" si="64"/>
        <v>206288.20000000007</v>
      </c>
      <c r="BL117" s="24">
        <f t="shared" si="65"/>
        <v>0.8</v>
      </c>
      <c r="BM117" s="25">
        <f t="shared" si="66"/>
        <v>0.2</v>
      </c>
      <c r="BN117" s="137">
        <f t="shared" si="69"/>
        <v>137525.4666666667</v>
      </c>
      <c r="BO117" s="173">
        <v>446387.28799999994</v>
      </c>
      <c r="BP117" s="132">
        <f t="shared" si="70"/>
        <v>111596.82199999999</v>
      </c>
      <c r="BQ117" s="132">
        <f t="shared" si="85"/>
        <v>2678323.7279999997</v>
      </c>
      <c r="BR117" s="132">
        <f t="shared" si="86"/>
        <v>669580.93199999991</v>
      </c>
      <c r="BS117" s="137">
        <f t="shared" si="71"/>
        <v>446387.28799999994</v>
      </c>
      <c r="BT117" s="172">
        <v>630673.98044444458</v>
      </c>
      <c r="BU117" s="132">
        <f t="shared" si="72"/>
        <v>157668.49511111114</v>
      </c>
      <c r="BV117" s="132">
        <f t="shared" si="87"/>
        <v>3784043.8826666675</v>
      </c>
      <c r="BW117" s="132">
        <f t="shared" si="73"/>
        <v>946010.97066666686</v>
      </c>
      <c r="BX117" s="137">
        <f t="shared" si="74"/>
        <v>630673.98044444458</v>
      </c>
      <c r="BY117" s="172">
        <v>296374.29333333339</v>
      </c>
      <c r="BZ117" s="132">
        <f t="shared" si="75"/>
        <v>74093.573333333348</v>
      </c>
      <c r="CA117" s="132">
        <f t="shared" si="88"/>
        <v>1778245.7600000002</v>
      </c>
      <c r="CB117" s="132">
        <f t="shared" si="76"/>
        <v>444561.44000000006</v>
      </c>
      <c r="CC117" s="137">
        <f t="shared" si="77"/>
        <v>296374.29333333339</v>
      </c>
      <c r="CD117" s="172">
        <v>268403.73511111113</v>
      </c>
      <c r="CE117" s="132">
        <f t="shared" si="78"/>
        <v>67100.933777777784</v>
      </c>
      <c r="CF117" s="132">
        <f t="shared" si="89"/>
        <v>1610422.4106666669</v>
      </c>
      <c r="CG117" s="132">
        <f t="shared" si="79"/>
        <v>402605.60266666673</v>
      </c>
      <c r="CH117" s="137">
        <f t="shared" si="80"/>
        <v>268403.73511111113</v>
      </c>
      <c r="CI117" s="211">
        <f t="shared" si="81"/>
        <v>582689.90577777778</v>
      </c>
      <c r="CJ117" s="132">
        <f t="shared" si="82"/>
        <v>145672.47644444444</v>
      </c>
      <c r="CK117" s="132">
        <f t="shared" si="90"/>
        <v>3496139.4346666667</v>
      </c>
      <c r="CL117" s="132">
        <f t="shared" si="83"/>
        <v>874034.85866666667</v>
      </c>
      <c r="CM117" s="137">
        <f t="shared" si="84"/>
        <v>582689.90577777778</v>
      </c>
      <c r="CN117" s="172"/>
      <c r="CO117" s="132"/>
      <c r="CP117" s="132"/>
      <c r="CQ117" s="132"/>
      <c r="CR117" s="137"/>
      <c r="CS117" s="132"/>
    </row>
    <row r="118" spans="1:97" ht="13" x14ac:dyDescent="0.3">
      <c r="A118" s="5" t="s">
        <v>686</v>
      </c>
      <c r="B118" s="3"/>
      <c r="C118" s="3" t="s">
        <v>385</v>
      </c>
      <c r="D118" s="2" t="s">
        <v>123</v>
      </c>
      <c r="E118" s="5">
        <f t="shared" si="67"/>
        <v>109768</v>
      </c>
      <c r="F118" s="177">
        <v>1037</v>
      </c>
      <c r="G118" s="17">
        <f t="shared" si="68"/>
        <v>2067</v>
      </c>
      <c r="H118" s="201">
        <v>11.328962871212351</v>
      </c>
      <c r="I118" s="189">
        <v>893</v>
      </c>
      <c r="J118"/>
      <c r="K118" s="183">
        <v>6874</v>
      </c>
      <c r="L118" s="183">
        <v>31612</v>
      </c>
      <c r="M118" s="183">
        <v>33444</v>
      </c>
      <c r="N118" s="183">
        <v>21520</v>
      </c>
      <c r="O118" s="183">
        <v>10997</v>
      </c>
      <c r="P118" s="183">
        <v>4157</v>
      </c>
      <c r="Q118" s="183">
        <v>1116</v>
      </c>
      <c r="R118" s="183">
        <v>48</v>
      </c>
      <c r="S118" s="183">
        <v>109768</v>
      </c>
      <c r="T118" s="5"/>
      <c r="U118" s="9">
        <f t="shared" si="46"/>
        <v>6.2622986662779684E-2</v>
      </c>
      <c r="V118" s="9">
        <f t="shared" si="47"/>
        <v>0.28798921361416807</v>
      </c>
      <c r="W118" s="9">
        <f t="shared" si="48"/>
        <v>0.3046789592595292</v>
      </c>
      <c r="X118" s="9">
        <f t="shared" si="49"/>
        <v>0.19604985059398003</v>
      </c>
      <c r="Y118" s="9">
        <f t="shared" si="50"/>
        <v>0.10018402448801107</v>
      </c>
      <c r="Z118" s="9">
        <f t="shared" si="51"/>
        <v>3.7870782012972816E-2</v>
      </c>
      <c r="AA118" s="9">
        <f t="shared" si="52"/>
        <v>1.016689745645361E-2</v>
      </c>
      <c r="AB118" s="9">
        <f t="shared" si="53"/>
        <v>4.3728591210553166E-4</v>
      </c>
      <c r="AC118" s="9"/>
      <c r="AD118" s="183">
        <v>262</v>
      </c>
      <c r="AE118" s="183">
        <v>127</v>
      </c>
      <c r="AF118" s="183">
        <v>557</v>
      </c>
      <c r="AG118" s="183">
        <v>738</v>
      </c>
      <c r="AH118" s="183">
        <v>278</v>
      </c>
      <c r="AI118" s="183">
        <v>68</v>
      </c>
      <c r="AJ118" s="183">
        <v>2</v>
      </c>
      <c r="AK118" s="183">
        <v>-1</v>
      </c>
      <c r="AL118" s="183">
        <v>2031</v>
      </c>
      <c r="AM118" s="5"/>
      <c r="AN118" s="180">
        <v>-61</v>
      </c>
      <c r="AO118" s="180">
        <v>14</v>
      </c>
      <c r="AP118" s="180">
        <v>-13</v>
      </c>
      <c r="AQ118" s="180">
        <v>15</v>
      </c>
      <c r="AR118" s="180">
        <v>5</v>
      </c>
      <c r="AS118" s="180">
        <v>10</v>
      </c>
      <c r="AT118" s="180">
        <v>-5</v>
      </c>
      <c r="AU118" s="180">
        <v>-1</v>
      </c>
      <c r="AV118" s="180">
        <v>-36</v>
      </c>
      <c r="AW118">
        <f t="shared" si="54"/>
        <v>61</v>
      </c>
      <c r="AX118">
        <f t="shared" si="55"/>
        <v>-14</v>
      </c>
      <c r="AY118">
        <f t="shared" si="56"/>
        <v>13</v>
      </c>
      <c r="AZ118">
        <f t="shared" si="57"/>
        <v>-15</v>
      </c>
      <c r="BA118">
        <f t="shared" si="58"/>
        <v>-5</v>
      </c>
      <c r="BB118">
        <f t="shared" si="59"/>
        <v>-10</v>
      </c>
      <c r="BC118">
        <f t="shared" si="60"/>
        <v>5</v>
      </c>
      <c r="BD118">
        <f t="shared" si="61"/>
        <v>1</v>
      </c>
      <c r="BE118">
        <f t="shared" si="62"/>
        <v>36</v>
      </c>
      <c r="BH118" s="175">
        <v>2331376.4866666663</v>
      </c>
      <c r="BI118" s="106" t="str">
        <f t="shared" si="63"/>
        <v>0</v>
      </c>
      <c r="BJ118" s="107">
        <f t="shared" si="64"/>
        <v>13988258.919999998</v>
      </c>
      <c r="BK118" s="26">
        <f t="shared" si="64"/>
        <v>0</v>
      </c>
      <c r="BL118" s="24" t="str">
        <f t="shared" si="65"/>
        <v>100%</v>
      </c>
      <c r="BM118" s="25" t="str">
        <f t="shared" si="66"/>
        <v>0%</v>
      </c>
      <c r="BN118" s="137">
        <f t="shared" si="69"/>
        <v>2331376.4866666663</v>
      </c>
      <c r="BO118" s="173">
        <v>2073776.2711111109</v>
      </c>
      <c r="BP118" s="132" t="str">
        <f t="shared" si="70"/>
        <v>0</v>
      </c>
      <c r="BQ118" s="132">
        <f t="shared" si="85"/>
        <v>12442657.626666665</v>
      </c>
      <c r="BR118" s="132">
        <f t="shared" si="86"/>
        <v>0</v>
      </c>
      <c r="BS118" s="137">
        <f t="shared" si="71"/>
        <v>2073776.2711111109</v>
      </c>
      <c r="BT118" s="172">
        <v>4486525.8344444446</v>
      </c>
      <c r="BU118" s="132" t="str">
        <f t="shared" si="72"/>
        <v>0</v>
      </c>
      <c r="BV118" s="132">
        <f t="shared" si="87"/>
        <v>26919155.006666668</v>
      </c>
      <c r="BW118" s="132">
        <f t="shared" si="73"/>
        <v>0</v>
      </c>
      <c r="BX118" s="137">
        <f t="shared" si="74"/>
        <v>4486525.8344444446</v>
      </c>
      <c r="BY118" s="172">
        <v>4249509.8666666672</v>
      </c>
      <c r="BZ118" s="132" t="str">
        <f t="shared" si="75"/>
        <v>0</v>
      </c>
      <c r="CA118" s="132">
        <f t="shared" si="88"/>
        <v>25497059.200000003</v>
      </c>
      <c r="CB118" s="132">
        <f t="shared" si="76"/>
        <v>0</v>
      </c>
      <c r="CC118" s="137">
        <f t="shared" si="77"/>
        <v>4249509.8666666672</v>
      </c>
      <c r="CD118" s="172">
        <v>1678119.5422222223</v>
      </c>
      <c r="CE118" s="132" t="str">
        <f t="shared" si="78"/>
        <v>0</v>
      </c>
      <c r="CF118" s="132">
        <f t="shared" si="89"/>
        <v>10068717.253333334</v>
      </c>
      <c r="CG118" s="132">
        <f t="shared" si="79"/>
        <v>0</v>
      </c>
      <c r="CH118" s="137">
        <f t="shared" si="80"/>
        <v>1678119.5422222223</v>
      </c>
      <c r="CI118" s="211">
        <f t="shared" si="81"/>
        <v>3223333.96</v>
      </c>
      <c r="CJ118" s="132" t="str">
        <f t="shared" si="82"/>
        <v>0</v>
      </c>
      <c r="CK118" s="132">
        <f t="shared" si="90"/>
        <v>19340003.759999998</v>
      </c>
      <c r="CL118" s="132">
        <f t="shared" si="83"/>
        <v>0</v>
      </c>
      <c r="CM118" s="137">
        <f t="shared" si="84"/>
        <v>3223333.96</v>
      </c>
      <c r="CN118" s="172"/>
      <c r="CO118" s="132"/>
      <c r="CP118" s="132"/>
      <c r="CQ118" s="132"/>
      <c r="CR118" s="137"/>
      <c r="CS118" s="132"/>
    </row>
    <row r="119" spans="1:97" ht="13" x14ac:dyDescent="0.3">
      <c r="A119" s="5" t="s">
        <v>515</v>
      </c>
      <c r="B119" s="3"/>
      <c r="C119" s="3" t="s">
        <v>377</v>
      </c>
      <c r="D119" s="2" t="s">
        <v>124</v>
      </c>
      <c r="E119" s="5">
        <f t="shared" si="67"/>
        <v>55601</v>
      </c>
      <c r="F119" s="177">
        <v>466</v>
      </c>
      <c r="G119" s="17">
        <f t="shared" si="68"/>
        <v>343</v>
      </c>
      <c r="H119" s="201">
        <v>4.5071204836829839</v>
      </c>
      <c r="I119" s="189">
        <v>152</v>
      </c>
      <c r="J119"/>
      <c r="K119" s="183">
        <v>26164</v>
      </c>
      <c r="L119" s="183">
        <v>11946</v>
      </c>
      <c r="M119" s="183">
        <v>7800</v>
      </c>
      <c r="N119" s="183">
        <v>4772</v>
      </c>
      <c r="O119" s="183">
        <v>3428</v>
      </c>
      <c r="P119" s="183">
        <v>1077</v>
      </c>
      <c r="Q119" s="183">
        <v>374</v>
      </c>
      <c r="R119" s="183">
        <v>40</v>
      </c>
      <c r="S119" s="183">
        <v>55601</v>
      </c>
      <c r="T119" s="5"/>
      <c r="U119" s="9">
        <f t="shared" si="46"/>
        <v>0.47056707613172427</v>
      </c>
      <c r="V119" s="9">
        <f t="shared" si="47"/>
        <v>0.2148522508587975</v>
      </c>
      <c r="W119" s="9">
        <f t="shared" si="48"/>
        <v>0.14028524666822539</v>
      </c>
      <c r="X119" s="9">
        <f t="shared" si="49"/>
        <v>8.5825794500098918E-2</v>
      </c>
      <c r="Y119" s="9">
        <f t="shared" si="50"/>
        <v>6.1653567381881623E-2</v>
      </c>
      <c r="Z119" s="9">
        <f t="shared" si="51"/>
        <v>1.9370155213035738E-2</v>
      </c>
      <c r="AA119" s="9">
        <f t="shared" si="52"/>
        <v>6.7264977248610632E-3</v>
      </c>
      <c r="AB119" s="9">
        <f t="shared" si="53"/>
        <v>7.194115213755148E-4</v>
      </c>
      <c r="AC119" s="9"/>
      <c r="AD119" s="183">
        <v>116</v>
      </c>
      <c r="AE119" s="183">
        <v>94</v>
      </c>
      <c r="AF119" s="183">
        <v>33</v>
      </c>
      <c r="AG119" s="183">
        <v>12</v>
      </c>
      <c r="AH119" s="183">
        <v>44</v>
      </c>
      <c r="AI119" s="183">
        <v>23</v>
      </c>
      <c r="AJ119" s="183">
        <v>14</v>
      </c>
      <c r="AK119" s="183">
        <v>0</v>
      </c>
      <c r="AL119" s="183">
        <v>336</v>
      </c>
      <c r="AM119" s="5"/>
      <c r="AN119" s="180">
        <v>13</v>
      </c>
      <c r="AO119" s="180">
        <v>-18</v>
      </c>
      <c r="AP119" s="180">
        <v>-7</v>
      </c>
      <c r="AQ119" s="180">
        <v>7</v>
      </c>
      <c r="AR119" s="180">
        <v>-1</v>
      </c>
      <c r="AS119" s="180">
        <v>-1</v>
      </c>
      <c r="AT119" s="180">
        <v>0</v>
      </c>
      <c r="AU119" s="180">
        <v>0</v>
      </c>
      <c r="AV119" s="180">
        <v>-7</v>
      </c>
      <c r="AW119">
        <f t="shared" si="54"/>
        <v>-13</v>
      </c>
      <c r="AX119">
        <f t="shared" si="55"/>
        <v>18</v>
      </c>
      <c r="AY119">
        <f t="shared" si="56"/>
        <v>7</v>
      </c>
      <c r="AZ119">
        <f t="shared" si="57"/>
        <v>-7</v>
      </c>
      <c r="BA119">
        <f t="shared" si="58"/>
        <v>1</v>
      </c>
      <c r="BB119">
        <f t="shared" si="59"/>
        <v>1</v>
      </c>
      <c r="BC119">
        <f t="shared" si="60"/>
        <v>0</v>
      </c>
      <c r="BD119">
        <f t="shared" si="61"/>
        <v>0</v>
      </c>
      <c r="BE119">
        <f t="shared" si="62"/>
        <v>7</v>
      </c>
      <c r="BH119" s="175">
        <v>347331.76</v>
      </c>
      <c r="BI119" s="106" t="str">
        <f t="shared" si="63"/>
        <v>0</v>
      </c>
      <c r="BJ119" s="107">
        <f t="shared" si="64"/>
        <v>2083990.56</v>
      </c>
      <c r="BK119" s="26">
        <f t="shared" si="64"/>
        <v>0</v>
      </c>
      <c r="BL119" s="24" t="str">
        <f t="shared" si="65"/>
        <v>100%</v>
      </c>
      <c r="BM119" s="25" t="str">
        <f t="shared" si="66"/>
        <v>0%</v>
      </c>
      <c r="BN119" s="137">
        <f t="shared" si="69"/>
        <v>347331.76</v>
      </c>
      <c r="BO119" s="173">
        <v>509539.69444444438</v>
      </c>
      <c r="BP119" s="132" t="str">
        <f t="shared" si="70"/>
        <v>0</v>
      </c>
      <c r="BQ119" s="132">
        <f t="shared" si="85"/>
        <v>3057238.166666666</v>
      </c>
      <c r="BR119" s="132">
        <f t="shared" si="86"/>
        <v>0</v>
      </c>
      <c r="BS119" s="137">
        <f t="shared" si="71"/>
        <v>509539.69444444438</v>
      </c>
      <c r="BT119" s="172">
        <v>195246.19333333336</v>
      </c>
      <c r="BU119" s="132" t="str">
        <f t="shared" si="72"/>
        <v>0</v>
      </c>
      <c r="BV119" s="132">
        <f t="shared" si="87"/>
        <v>1171477.1600000001</v>
      </c>
      <c r="BW119" s="132">
        <f t="shared" si="73"/>
        <v>0</v>
      </c>
      <c r="BX119" s="137">
        <f t="shared" si="74"/>
        <v>195246.19333333336</v>
      </c>
      <c r="BY119" s="172">
        <v>672790.2666666666</v>
      </c>
      <c r="BZ119" s="132" t="str">
        <f t="shared" si="75"/>
        <v>0</v>
      </c>
      <c r="CA119" s="132">
        <f t="shared" si="88"/>
        <v>4036741.5999999996</v>
      </c>
      <c r="CB119" s="132">
        <f t="shared" si="76"/>
        <v>0</v>
      </c>
      <c r="CC119" s="137">
        <f t="shared" si="77"/>
        <v>672790.2666666666</v>
      </c>
      <c r="CD119" s="172">
        <v>440427.66666666663</v>
      </c>
      <c r="CE119" s="132" t="str">
        <f t="shared" si="78"/>
        <v>0</v>
      </c>
      <c r="CF119" s="132">
        <f t="shared" si="89"/>
        <v>2642566</v>
      </c>
      <c r="CG119" s="132">
        <f t="shared" si="79"/>
        <v>0</v>
      </c>
      <c r="CH119" s="137">
        <f t="shared" si="80"/>
        <v>440427.66666666663</v>
      </c>
      <c r="CI119" s="211">
        <f t="shared" si="81"/>
        <v>512120.7466666667</v>
      </c>
      <c r="CJ119" s="132" t="str">
        <f t="shared" si="82"/>
        <v>0</v>
      </c>
      <c r="CK119" s="132">
        <f t="shared" si="90"/>
        <v>3072724.4800000004</v>
      </c>
      <c r="CL119" s="132">
        <f t="shared" si="83"/>
        <v>0</v>
      </c>
      <c r="CM119" s="137">
        <f t="shared" si="84"/>
        <v>512120.7466666667</v>
      </c>
      <c r="CN119" s="172"/>
      <c r="CO119" s="132"/>
      <c r="CP119" s="132"/>
      <c r="CQ119" s="132"/>
      <c r="CR119" s="137"/>
      <c r="CS119" s="132"/>
    </row>
    <row r="120" spans="1:97" ht="13" x14ac:dyDescent="0.3">
      <c r="A120" s="5" t="s">
        <v>556</v>
      </c>
      <c r="B120" s="3" t="s">
        <v>403</v>
      </c>
      <c r="C120" s="3" t="s">
        <v>386</v>
      </c>
      <c r="D120" s="2" t="s">
        <v>125</v>
      </c>
      <c r="E120" s="5">
        <f t="shared" si="67"/>
        <v>40486</v>
      </c>
      <c r="F120" s="177">
        <v>393</v>
      </c>
      <c r="G120" s="17">
        <f t="shared" si="68"/>
        <v>400</v>
      </c>
      <c r="H120" s="201">
        <v>8.689063762927967</v>
      </c>
      <c r="I120" s="189">
        <v>45</v>
      </c>
      <c r="J120"/>
      <c r="K120" s="183">
        <v>3666</v>
      </c>
      <c r="L120" s="183">
        <v>8500</v>
      </c>
      <c r="M120" s="183">
        <v>9097</v>
      </c>
      <c r="N120" s="183">
        <v>6767</v>
      </c>
      <c r="O120" s="183">
        <v>5963</v>
      </c>
      <c r="P120" s="183">
        <v>3916</v>
      </c>
      <c r="Q120" s="183">
        <v>2411</v>
      </c>
      <c r="R120" s="183">
        <v>166</v>
      </c>
      <c r="S120" s="183">
        <v>40486</v>
      </c>
      <c r="T120" s="5"/>
      <c r="U120" s="9">
        <f t="shared" si="46"/>
        <v>9.0549819690757302E-2</v>
      </c>
      <c r="V120" s="9">
        <f t="shared" si="47"/>
        <v>0.20994911821370349</v>
      </c>
      <c r="W120" s="9">
        <f t="shared" si="48"/>
        <v>0.22469495628118361</v>
      </c>
      <c r="X120" s="9">
        <f t="shared" si="49"/>
        <v>0.16714419799436842</v>
      </c>
      <c r="Y120" s="9">
        <f t="shared" si="50"/>
        <v>0.14728548140097811</v>
      </c>
      <c r="Z120" s="9">
        <f t="shared" si="51"/>
        <v>9.672479375586622E-2</v>
      </c>
      <c r="AA120" s="9">
        <f t="shared" si="52"/>
        <v>5.9551449883910486E-2</v>
      </c>
      <c r="AB120" s="9">
        <f t="shared" si="53"/>
        <v>4.1001827792323271E-3</v>
      </c>
      <c r="AC120" s="9"/>
      <c r="AD120" s="183">
        <v>31</v>
      </c>
      <c r="AE120" s="183">
        <v>79</v>
      </c>
      <c r="AF120" s="183">
        <v>92</v>
      </c>
      <c r="AG120" s="183">
        <v>47</v>
      </c>
      <c r="AH120" s="183">
        <v>72</v>
      </c>
      <c r="AI120" s="183">
        <v>29</v>
      </c>
      <c r="AJ120" s="183">
        <v>16</v>
      </c>
      <c r="AK120" s="183">
        <v>4</v>
      </c>
      <c r="AL120" s="183">
        <v>370</v>
      </c>
      <c r="AM120" s="5"/>
      <c r="AN120" s="180">
        <v>-20</v>
      </c>
      <c r="AO120" s="180">
        <v>-14</v>
      </c>
      <c r="AP120" s="180">
        <v>15</v>
      </c>
      <c r="AQ120" s="180">
        <v>-6</v>
      </c>
      <c r="AR120" s="180">
        <v>-2</v>
      </c>
      <c r="AS120" s="180">
        <v>-1</v>
      </c>
      <c r="AT120" s="180">
        <v>-3</v>
      </c>
      <c r="AU120" s="180">
        <v>1</v>
      </c>
      <c r="AV120" s="180">
        <v>-30</v>
      </c>
      <c r="AW120">
        <f t="shared" si="54"/>
        <v>20</v>
      </c>
      <c r="AX120">
        <f t="shared" si="55"/>
        <v>14</v>
      </c>
      <c r="AY120">
        <f t="shared" si="56"/>
        <v>-15</v>
      </c>
      <c r="AZ120">
        <f t="shared" si="57"/>
        <v>6</v>
      </c>
      <c r="BA120">
        <f t="shared" si="58"/>
        <v>2</v>
      </c>
      <c r="BB120">
        <f t="shared" si="59"/>
        <v>1</v>
      </c>
      <c r="BC120">
        <f t="shared" si="60"/>
        <v>3</v>
      </c>
      <c r="BD120">
        <f t="shared" si="61"/>
        <v>-1</v>
      </c>
      <c r="BE120">
        <f t="shared" si="62"/>
        <v>30</v>
      </c>
      <c r="BH120" s="175">
        <v>315221.16266666667</v>
      </c>
      <c r="BI120" s="106">
        <f t="shared" si="63"/>
        <v>78805.290666666668</v>
      </c>
      <c r="BJ120" s="107">
        <f t="shared" si="64"/>
        <v>1891326.976</v>
      </c>
      <c r="BK120" s="26">
        <f t="shared" si="64"/>
        <v>472831.74400000001</v>
      </c>
      <c r="BL120" s="24">
        <f t="shared" si="65"/>
        <v>0.8</v>
      </c>
      <c r="BM120" s="25">
        <f t="shared" si="66"/>
        <v>0.2</v>
      </c>
      <c r="BN120" s="137">
        <f t="shared" si="69"/>
        <v>315221.16266666667</v>
      </c>
      <c r="BO120" s="173">
        <v>256793.1475555556</v>
      </c>
      <c r="BP120" s="132">
        <f t="shared" si="70"/>
        <v>64198.286888888899</v>
      </c>
      <c r="BQ120" s="132">
        <f t="shared" si="85"/>
        <v>1540758.8853333336</v>
      </c>
      <c r="BR120" s="132">
        <f t="shared" si="86"/>
        <v>385189.72133333341</v>
      </c>
      <c r="BS120" s="137">
        <f t="shared" si="71"/>
        <v>256793.1475555556</v>
      </c>
      <c r="BT120" s="172">
        <v>202954.76622222224</v>
      </c>
      <c r="BU120" s="132">
        <f t="shared" si="72"/>
        <v>50738.691555555561</v>
      </c>
      <c r="BV120" s="132">
        <f t="shared" si="87"/>
        <v>1217728.5973333335</v>
      </c>
      <c r="BW120" s="132">
        <f t="shared" si="73"/>
        <v>304432.14933333336</v>
      </c>
      <c r="BX120" s="137">
        <f t="shared" si="74"/>
        <v>202954.76622222224</v>
      </c>
      <c r="BY120" s="172">
        <v>288147.09333333332</v>
      </c>
      <c r="BZ120" s="132">
        <f t="shared" si="75"/>
        <v>72036.773333333331</v>
      </c>
      <c r="CA120" s="132">
        <f t="shared" si="88"/>
        <v>1728882.56</v>
      </c>
      <c r="CB120" s="132">
        <f t="shared" si="76"/>
        <v>432220.64</v>
      </c>
      <c r="CC120" s="137">
        <f t="shared" si="77"/>
        <v>288147.09333333332</v>
      </c>
      <c r="CD120" s="172">
        <v>277948.14755555557</v>
      </c>
      <c r="CE120" s="132">
        <f t="shared" si="78"/>
        <v>69487.036888888892</v>
      </c>
      <c r="CF120" s="132">
        <f t="shared" si="89"/>
        <v>1667688.8853333334</v>
      </c>
      <c r="CG120" s="132">
        <f t="shared" si="79"/>
        <v>416922.22133333335</v>
      </c>
      <c r="CH120" s="137">
        <f t="shared" si="80"/>
        <v>277948.14755555557</v>
      </c>
      <c r="CI120" s="211">
        <f t="shared" si="81"/>
        <v>486422.48355555558</v>
      </c>
      <c r="CJ120" s="132">
        <f t="shared" si="82"/>
        <v>121605.62088888889</v>
      </c>
      <c r="CK120" s="132">
        <f t="shared" si="90"/>
        <v>2918534.9013333335</v>
      </c>
      <c r="CL120" s="132">
        <f t="shared" si="83"/>
        <v>729633.72533333336</v>
      </c>
      <c r="CM120" s="137">
        <f t="shared" si="84"/>
        <v>486422.48355555558</v>
      </c>
      <c r="CN120" s="172"/>
      <c r="CO120" s="132"/>
      <c r="CP120" s="132"/>
      <c r="CQ120" s="132"/>
      <c r="CR120" s="137"/>
      <c r="CS120" s="132"/>
    </row>
    <row r="121" spans="1:97" ht="13" x14ac:dyDescent="0.3">
      <c r="A121" s="5" t="s">
        <v>687</v>
      </c>
      <c r="B121" s="3"/>
      <c r="C121" s="3" t="s">
        <v>385</v>
      </c>
      <c r="D121" s="2" t="s">
        <v>126</v>
      </c>
      <c r="E121" s="5">
        <f t="shared" si="67"/>
        <v>85410</v>
      </c>
      <c r="F121" s="177">
        <v>267</v>
      </c>
      <c r="G121" s="17">
        <f t="shared" si="68"/>
        <v>1248</v>
      </c>
      <c r="H121" s="201">
        <v>16.767568850902183</v>
      </c>
      <c r="I121" s="189">
        <v>169</v>
      </c>
      <c r="J121"/>
      <c r="K121" s="183">
        <v>3790</v>
      </c>
      <c r="L121" s="183">
        <v>5744</v>
      </c>
      <c r="M121" s="183">
        <v>14166</v>
      </c>
      <c r="N121" s="183">
        <v>24384</v>
      </c>
      <c r="O121" s="183">
        <v>15177</v>
      </c>
      <c r="P121" s="183">
        <v>9096</v>
      </c>
      <c r="Q121" s="183">
        <v>10828</v>
      </c>
      <c r="R121" s="183">
        <v>2225</v>
      </c>
      <c r="S121" s="183">
        <v>85410</v>
      </c>
      <c r="T121" s="5"/>
      <c r="U121" s="9">
        <f t="shared" si="46"/>
        <v>4.4374195059126563E-2</v>
      </c>
      <c r="V121" s="9">
        <f t="shared" si="47"/>
        <v>6.7252078210982322E-2</v>
      </c>
      <c r="W121" s="9">
        <f t="shared" si="48"/>
        <v>0.16585879873551107</v>
      </c>
      <c r="X121" s="9">
        <f t="shared" si="49"/>
        <v>0.28549350193185807</v>
      </c>
      <c r="Y121" s="9">
        <f t="shared" si="50"/>
        <v>0.17769582016157359</v>
      </c>
      <c r="Z121" s="9">
        <f t="shared" si="51"/>
        <v>0.10649806814190375</v>
      </c>
      <c r="AA121" s="9">
        <f t="shared" si="52"/>
        <v>0.12677672403699802</v>
      </c>
      <c r="AB121" s="9">
        <f t="shared" si="53"/>
        <v>2.6050813722046599E-2</v>
      </c>
      <c r="AC121" s="9"/>
      <c r="AD121" s="183">
        <v>253</v>
      </c>
      <c r="AE121" s="183">
        <v>70</v>
      </c>
      <c r="AF121" s="183">
        <v>-33</v>
      </c>
      <c r="AG121" s="183">
        <v>142</v>
      </c>
      <c r="AH121" s="183">
        <v>218</v>
      </c>
      <c r="AI121" s="183">
        <v>153</v>
      </c>
      <c r="AJ121" s="183">
        <v>159</v>
      </c>
      <c r="AK121" s="183">
        <v>108</v>
      </c>
      <c r="AL121" s="183">
        <v>1070</v>
      </c>
      <c r="AM121" s="5"/>
      <c r="AN121" s="180">
        <v>-9</v>
      </c>
      <c r="AO121" s="180">
        <v>-11</v>
      </c>
      <c r="AP121" s="180">
        <v>-60</v>
      </c>
      <c r="AQ121" s="180">
        <v>-62</v>
      </c>
      <c r="AR121" s="180">
        <v>-19</v>
      </c>
      <c r="AS121" s="180">
        <v>-36</v>
      </c>
      <c r="AT121" s="180">
        <v>-9</v>
      </c>
      <c r="AU121" s="180">
        <v>28</v>
      </c>
      <c r="AV121" s="180">
        <v>-178</v>
      </c>
      <c r="AW121">
        <f t="shared" si="54"/>
        <v>9</v>
      </c>
      <c r="AX121">
        <f t="shared" si="55"/>
        <v>11</v>
      </c>
      <c r="AY121">
        <f t="shared" si="56"/>
        <v>60</v>
      </c>
      <c r="AZ121">
        <f t="shared" si="57"/>
        <v>62</v>
      </c>
      <c r="BA121">
        <f t="shared" si="58"/>
        <v>19</v>
      </c>
      <c r="BB121">
        <f t="shared" si="59"/>
        <v>36</v>
      </c>
      <c r="BC121">
        <f t="shared" si="60"/>
        <v>9</v>
      </c>
      <c r="BD121">
        <f t="shared" si="61"/>
        <v>-28</v>
      </c>
      <c r="BE121">
        <f t="shared" si="62"/>
        <v>178</v>
      </c>
      <c r="BH121" s="175">
        <v>909107.3</v>
      </c>
      <c r="BI121" s="106" t="str">
        <f t="shared" si="63"/>
        <v>0</v>
      </c>
      <c r="BJ121" s="107">
        <f t="shared" si="64"/>
        <v>5454643.8000000007</v>
      </c>
      <c r="BK121" s="26">
        <f t="shared" si="64"/>
        <v>0</v>
      </c>
      <c r="BL121" s="24" t="str">
        <f t="shared" si="65"/>
        <v>100%</v>
      </c>
      <c r="BM121" s="25" t="str">
        <f t="shared" si="66"/>
        <v>0%</v>
      </c>
      <c r="BN121" s="137">
        <f t="shared" si="69"/>
        <v>909107.3</v>
      </c>
      <c r="BO121" s="173">
        <v>912934.97222222225</v>
      </c>
      <c r="BP121" s="132" t="str">
        <f t="shared" si="70"/>
        <v>0</v>
      </c>
      <c r="BQ121" s="132">
        <f t="shared" si="85"/>
        <v>5477609.833333334</v>
      </c>
      <c r="BR121" s="132">
        <f t="shared" si="86"/>
        <v>0</v>
      </c>
      <c r="BS121" s="137">
        <f t="shared" si="71"/>
        <v>912934.97222222225</v>
      </c>
      <c r="BT121" s="172">
        <v>1140727.1177777778</v>
      </c>
      <c r="BU121" s="132" t="str">
        <f t="shared" si="72"/>
        <v>0</v>
      </c>
      <c r="BV121" s="132">
        <f t="shared" si="87"/>
        <v>6844362.706666667</v>
      </c>
      <c r="BW121" s="132">
        <f t="shared" si="73"/>
        <v>0</v>
      </c>
      <c r="BX121" s="137">
        <f t="shared" si="74"/>
        <v>1140727.1177777778</v>
      </c>
      <c r="BY121" s="172">
        <v>1674893.8666666667</v>
      </c>
      <c r="BZ121" s="132" t="str">
        <f t="shared" si="75"/>
        <v>0</v>
      </c>
      <c r="CA121" s="132">
        <f t="shared" si="88"/>
        <v>10049363.199999999</v>
      </c>
      <c r="CB121" s="132">
        <f t="shared" si="76"/>
        <v>0</v>
      </c>
      <c r="CC121" s="137">
        <f t="shared" si="77"/>
        <v>1674893.8666666667</v>
      </c>
      <c r="CD121" s="172">
        <v>1085597.6044444446</v>
      </c>
      <c r="CE121" s="132" t="str">
        <f t="shared" si="78"/>
        <v>0</v>
      </c>
      <c r="CF121" s="132">
        <f t="shared" si="89"/>
        <v>6513585.6266666679</v>
      </c>
      <c r="CG121" s="132">
        <f t="shared" si="79"/>
        <v>0</v>
      </c>
      <c r="CH121" s="137">
        <f t="shared" si="80"/>
        <v>1085597.6044444446</v>
      </c>
      <c r="CI121" s="211">
        <f t="shared" si="81"/>
        <v>2237539.9666666668</v>
      </c>
      <c r="CJ121" s="132" t="str">
        <f t="shared" si="82"/>
        <v>0</v>
      </c>
      <c r="CK121" s="132">
        <f t="shared" si="90"/>
        <v>13425239.800000001</v>
      </c>
      <c r="CL121" s="132">
        <f t="shared" si="83"/>
        <v>0</v>
      </c>
      <c r="CM121" s="137">
        <f t="shared" si="84"/>
        <v>2237539.9666666668</v>
      </c>
      <c r="CN121" s="172"/>
      <c r="CO121" s="132"/>
      <c r="CP121" s="132"/>
      <c r="CQ121" s="132"/>
      <c r="CR121" s="137"/>
      <c r="CS121" s="132"/>
    </row>
    <row r="122" spans="1:97" ht="13" x14ac:dyDescent="0.3">
      <c r="A122" s="5" t="s">
        <v>585</v>
      </c>
      <c r="B122" s="3" t="s">
        <v>391</v>
      </c>
      <c r="C122" s="3" t="s">
        <v>379</v>
      </c>
      <c r="D122" s="2" t="s">
        <v>127</v>
      </c>
      <c r="E122" s="5">
        <f t="shared" si="67"/>
        <v>37636</v>
      </c>
      <c r="F122" s="177">
        <v>302</v>
      </c>
      <c r="G122" s="17">
        <f t="shared" si="68"/>
        <v>659</v>
      </c>
      <c r="H122" s="201">
        <v>7.3659955426283386</v>
      </c>
      <c r="I122" s="189">
        <v>107</v>
      </c>
      <c r="J122"/>
      <c r="K122" s="183">
        <v>4401</v>
      </c>
      <c r="L122" s="183">
        <v>8085</v>
      </c>
      <c r="M122" s="183">
        <v>7519</v>
      </c>
      <c r="N122" s="183">
        <v>5966</v>
      </c>
      <c r="O122" s="183">
        <v>5740</v>
      </c>
      <c r="P122" s="183">
        <v>3274</v>
      </c>
      <c r="Q122" s="183">
        <v>2426</v>
      </c>
      <c r="R122" s="183">
        <v>225</v>
      </c>
      <c r="S122" s="183">
        <v>37636</v>
      </c>
      <c r="T122" s="5"/>
      <c r="U122" s="9">
        <f t="shared" si="46"/>
        <v>0.11693591242427463</v>
      </c>
      <c r="V122" s="9">
        <f t="shared" si="47"/>
        <v>0.21482091614411733</v>
      </c>
      <c r="W122" s="9">
        <f t="shared" si="48"/>
        <v>0.19978212349877777</v>
      </c>
      <c r="X122" s="9">
        <f t="shared" si="49"/>
        <v>0.15851843979168881</v>
      </c>
      <c r="Y122" s="9">
        <f t="shared" si="50"/>
        <v>0.15251355085556381</v>
      </c>
      <c r="Z122" s="9">
        <f t="shared" si="51"/>
        <v>8.6991178658731003E-2</v>
      </c>
      <c r="AA122" s="9">
        <f t="shared" si="52"/>
        <v>6.4459559995748747E-2</v>
      </c>
      <c r="AB122" s="9">
        <f t="shared" si="53"/>
        <v>5.9783186310978847E-3</v>
      </c>
      <c r="AC122" s="9"/>
      <c r="AD122" s="183">
        <v>55</v>
      </c>
      <c r="AE122" s="183">
        <v>153</v>
      </c>
      <c r="AF122" s="183">
        <v>87</v>
      </c>
      <c r="AG122" s="183">
        <v>113</v>
      </c>
      <c r="AH122" s="183">
        <v>115</v>
      </c>
      <c r="AI122" s="183">
        <v>53</v>
      </c>
      <c r="AJ122" s="183">
        <v>22</v>
      </c>
      <c r="AK122" s="183">
        <v>-2</v>
      </c>
      <c r="AL122" s="183">
        <v>596</v>
      </c>
      <c r="AM122" s="5"/>
      <c r="AN122" s="180">
        <v>-20</v>
      </c>
      <c r="AO122" s="180">
        <v>-19</v>
      </c>
      <c r="AP122" s="180">
        <v>6</v>
      </c>
      <c r="AQ122" s="180">
        <v>-26</v>
      </c>
      <c r="AR122" s="180">
        <v>-1</v>
      </c>
      <c r="AS122" s="180">
        <v>-1</v>
      </c>
      <c r="AT122" s="180">
        <v>-1</v>
      </c>
      <c r="AU122" s="180">
        <v>-1</v>
      </c>
      <c r="AV122" s="180">
        <v>-63</v>
      </c>
      <c r="AW122">
        <f t="shared" si="54"/>
        <v>20</v>
      </c>
      <c r="AX122">
        <f t="shared" si="55"/>
        <v>19</v>
      </c>
      <c r="AY122">
        <f t="shared" si="56"/>
        <v>-6</v>
      </c>
      <c r="AZ122">
        <f t="shared" si="57"/>
        <v>26</v>
      </c>
      <c r="BA122">
        <f t="shared" si="58"/>
        <v>1</v>
      </c>
      <c r="BB122">
        <f t="shared" si="59"/>
        <v>1</v>
      </c>
      <c r="BC122">
        <f t="shared" si="60"/>
        <v>1</v>
      </c>
      <c r="BD122">
        <f t="shared" si="61"/>
        <v>1</v>
      </c>
      <c r="BE122">
        <f t="shared" si="62"/>
        <v>63</v>
      </c>
      <c r="BH122" s="175">
        <v>507756.81599999993</v>
      </c>
      <c r="BI122" s="106">
        <f t="shared" si="63"/>
        <v>126939.20399999998</v>
      </c>
      <c r="BJ122" s="107">
        <f t="shared" si="64"/>
        <v>3046540.8959999997</v>
      </c>
      <c r="BK122" s="26">
        <f t="shared" si="64"/>
        <v>761635.22399999993</v>
      </c>
      <c r="BL122" s="24">
        <f t="shared" si="65"/>
        <v>0.8</v>
      </c>
      <c r="BM122" s="25">
        <f t="shared" si="66"/>
        <v>0.2</v>
      </c>
      <c r="BN122" s="137">
        <f t="shared" si="69"/>
        <v>507756.81599999993</v>
      </c>
      <c r="BO122" s="173">
        <v>340620.34222222224</v>
      </c>
      <c r="BP122" s="132">
        <f t="shared" si="70"/>
        <v>85155.085555555561</v>
      </c>
      <c r="BQ122" s="132">
        <f t="shared" si="85"/>
        <v>2043722.0533333335</v>
      </c>
      <c r="BR122" s="132">
        <f t="shared" si="86"/>
        <v>510930.51333333337</v>
      </c>
      <c r="BS122" s="137">
        <f t="shared" si="71"/>
        <v>340620.34222222224</v>
      </c>
      <c r="BT122" s="172">
        <v>254362.61244444447</v>
      </c>
      <c r="BU122" s="132">
        <f t="shared" si="72"/>
        <v>63590.653111111118</v>
      </c>
      <c r="BV122" s="132">
        <f t="shared" si="87"/>
        <v>1526175.6746666669</v>
      </c>
      <c r="BW122" s="132">
        <f t="shared" si="73"/>
        <v>381543.91866666672</v>
      </c>
      <c r="BX122" s="137">
        <f t="shared" si="74"/>
        <v>254362.61244444447</v>
      </c>
      <c r="BY122" s="172">
        <v>535895.2533333333</v>
      </c>
      <c r="BZ122" s="132">
        <f t="shared" si="75"/>
        <v>133973.81333333332</v>
      </c>
      <c r="CA122" s="132">
        <f t="shared" si="88"/>
        <v>3215371.5199999996</v>
      </c>
      <c r="CB122" s="132">
        <f t="shared" si="76"/>
        <v>803842.87999999989</v>
      </c>
      <c r="CC122" s="137">
        <f t="shared" si="77"/>
        <v>535895.2533333333</v>
      </c>
      <c r="CD122" s="172">
        <v>543522.08355555567</v>
      </c>
      <c r="CE122" s="132">
        <f t="shared" si="78"/>
        <v>135880.52088888892</v>
      </c>
      <c r="CF122" s="132">
        <f t="shared" si="89"/>
        <v>3261132.501333334</v>
      </c>
      <c r="CG122" s="132">
        <f t="shared" si="79"/>
        <v>815283.1253333335</v>
      </c>
      <c r="CH122" s="137">
        <f t="shared" si="80"/>
        <v>543522.08355555567</v>
      </c>
      <c r="CI122" s="211">
        <f t="shared" si="81"/>
        <v>802476.59022222226</v>
      </c>
      <c r="CJ122" s="132">
        <f t="shared" si="82"/>
        <v>200619.14755555557</v>
      </c>
      <c r="CK122" s="132">
        <f t="shared" si="90"/>
        <v>4814859.5413333336</v>
      </c>
      <c r="CL122" s="132">
        <f t="shared" si="83"/>
        <v>1203714.8853333334</v>
      </c>
      <c r="CM122" s="137">
        <f t="shared" si="84"/>
        <v>802476.59022222226</v>
      </c>
      <c r="CN122" s="172"/>
      <c r="CO122" s="132"/>
      <c r="CP122" s="132"/>
      <c r="CQ122" s="132"/>
      <c r="CR122" s="137"/>
      <c r="CS122" s="132"/>
    </row>
    <row r="123" spans="1:97" ht="13" x14ac:dyDescent="0.3">
      <c r="A123" s="5" t="s">
        <v>688</v>
      </c>
      <c r="B123" s="3"/>
      <c r="C123" s="3" t="s">
        <v>385</v>
      </c>
      <c r="D123" s="2" t="s">
        <v>128</v>
      </c>
      <c r="E123" s="5">
        <f t="shared" si="67"/>
        <v>107054</v>
      </c>
      <c r="F123" s="177">
        <v>852</v>
      </c>
      <c r="G123" s="17">
        <f t="shared" si="68"/>
        <v>604</v>
      </c>
      <c r="H123" s="201">
        <v>11.228883736336535</v>
      </c>
      <c r="I123" s="189">
        <v>422</v>
      </c>
      <c r="J123"/>
      <c r="K123" s="183">
        <v>7622</v>
      </c>
      <c r="L123" s="183">
        <v>18560</v>
      </c>
      <c r="M123" s="183">
        <v>33386</v>
      </c>
      <c r="N123" s="183">
        <v>26092</v>
      </c>
      <c r="O123" s="183">
        <v>10729</v>
      </c>
      <c r="P123" s="183">
        <v>5377</v>
      </c>
      <c r="Q123" s="183">
        <v>4606</v>
      </c>
      <c r="R123" s="183">
        <v>682</v>
      </c>
      <c r="S123" s="183">
        <v>107054</v>
      </c>
      <c r="T123" s="5"/>
      <c r="U123" s="9">
        <f t="shared" si="46"/>
        <v>7.1197713303566418E-2</v>
      </c>
      <c r="V123" s="9">
        <f t="shared" si="47"/>
        <v>0.17337044855867131</v>
      </c>
      <c r="W123" s="9">
        <f t="shared" si="48"/>
        <v>0.31186130364115305</v>
      </c>
      <c r="X123" s="9">
        <f t="shared" si="49"/>
        <v>0.24372746464401143</v>
      </c>
      <c r="Y123" s="9">
        <f t="shared" si="50"/>
        <v>0.10022044949277935</v>
      </c>
      <c r="Z123" s="9">
        <f t="shared" si="51"/>
        <v>5.0226988248921106E-2</v>
      </c>
      <c r="AA123" s="9">
        <f t="shared" si="52"/>
        <v>4.3025015412782336E-2</v>
      </c>
      <c r="AB123" s="9">
        <f t="shared" si="53"/>
        <v>6.3706166981149703E-3</v>
      </c>
      <c r="AC123" s="9"/>
      <c r="AD123" s="183">
        <v>219</v>
      </c>
      <c r="AE123" s="183">
        <v>231</v>
      </c>
      <c r="AF123" s="183">
        <v>306</v>
      </c>
      <c r="AG123" s="183">
        <v>143</v>
      </c>
      <c r="AH123" s="183">
        <v>2</v>
      </c>
      <c r="AI123" s="183">
        <v>-13</v>
      </c>
      <c r="AJ123" s="183">
        <v>-14</v>
      </c>
      <c r="AK123" s="183">
        <v>3</v>
      </c>
      <c r="AL123" s="183">
        <v>877</v>
      </c>
      <c r="AM123" s="5"/>
      <c r="AN123" s="180">
        <v>18</v>
      </c>
      <c r="AO123" s="180">
        <v>35</v>
      </c>
      <c r="AP123" s="180">
        <v>82</v>
      </c>
      <c r="AQ123" s="180">
        <v>64</v>
      </c>
      <c r="AR123" s="180">
        <v>48</v>
      </c>
      <c r="AS123" s="180">
        <v>23</v>
      </c>
      <c r="AT123" s="180">
        <v>1</v>
      </c>
      <c r="AU123" s="180">
        <v>2</v>
      </c>
      <c r="AV123" s="180">
        <v>273</v>
      </c>
      <c r="AW123">
        <f t="shared" si="54"/>
        <v>-18</v>
      </c>
      <c r="AX123">
        <f t="shared" si="55"/>
        <v>-35</v>
      </c>
      <c r="AY123">
        <f t="shared" si="56"/>
        <v>-82</v>
      </c>
      <c r="AZ123">
        <f t="shared" si="57"/>
        <v>-64</v>
      </c>
      <c r="BA123">
        <f t="shared" si="58"/>
        <v>-48</v>
      </c>
      <c r="BB123">
        <f t="shared" si="59"/>
        <v>-23</v>
      </c>
      <c r="BC123">
        <f t="shared" si="60"/>
        <v>-1</v>
      </c>
      <c r="BD123">
        <f t="shared" si="61"/>
        <v>-2</v>
      </c>
      <c r="BE123">
        <f t="shared" si="62"/>
        <v>-273</v>
      </c>
      <c r="BH123" s="175">
        <v>955961.90666666673</v>
      </c>
      <c r="BI123" s="106" t="str">
        <f t="shared" si="63"/>
        <v>0</v>
      </c>
      <c r="BJ123" s="107">
        <f t="shared" si="64"/>
        <v>5735771.4400000004</v>
      </c>
      <c r="BK123" s="26">
        <f t="shared" si="64"/>
        <v>0</v>
      </c>
      <c r="BL123" s="24" t="str">
        <f t="shared" si="65"/>
        <v>100%</v>
      </c>
      <c r="BM123" s="25" t="str">
        <f t="shared" si="66"/>
        <v>0%</v>
      </c>
      <c r="BN123" s="137">
        <f t="shared" si="69"/>
        <v>955961.90666666673</v>
      </c>
      <c r="BO123" s="173">
        <v>774063.01555555558</v>
      </c>
      <c r="BP123" s="132" t="str">
        <f t="shared" si="70"/>
        <v>0</v>
      </c>
      <c r="BQ123" s="132">
        <f t="shared" si="85"/>
        <v>4644378.0933333337</v>
      </c>
      <c r="BR123" s="132">
        <f t="shared" si="86"/>
        <v>0</v>
      </c>
      <c r="BS123" s="137">
        <f t="shared" si="71"/>
        <v>774063.01555555558</v>
      </c>
      <c r="BT123" s="172">
        <v>1364746.5233333332</v>
      </c>
      <c r="BU123" s="132" t="str">
        <f t="shared" si="72"/>
        <v>0</v>
      </c>
      <c r="BV123" s="132">
        <f t="shared" si="87"/>
        <v>8188479.1399999987</v>
      </c>
      <c r="BW123" s="132">
        <f t="shared" si="73"/>
        <v>0</v>
      </c>
      <c r="BX123" s="137">
        <f t="shared" si="74"/>
        <v>1364746.5233333332</v>
      </c>
      <c r="BY123" s="172">
        <v>1986302.2666666666</v>
      </c>
      <c r="BZ123" s="132" t="str">
        <f t="shared" si="75"/>
        <v>0</v>
      </c>
      <c r="CA123" s="132">
        <f t="shared" si="88"/>
        <v>11917813.6</v>
      </c>
      <c r="CB123" s="132">
        <f t="shared" si="76"/>
        <v>0</v>
      </c>
      <c r="CC123" s="137">
        <f t="shared" si="77"/>
        <v>1986302.2666666666</v>
      </c>
      <c r="CD123" s="172">
        <v>853412.20888888882</v>
      </c>
      <c r="CE123" s="132" t="str">
        <f t="shared" si="78"/>
        <v>0</v>
      </c>
      <c r="CF123" s="132">
        <f t="shared" si="89"/>
        <v>5120473.2533333329</v>
      </c>
      <c r="CG123" s="132">
        <f t="shared" si="79"/>
        <v>0</v>
      </c>
      <c r="CH123" s="137">
        <f t="shared" si="80"/>
        <v>853412.20888888882</v>
      </c>
      <c r="CI123" s="211">
        <f t="shared" si="81"/>
        <v>790584.66666666651</v>
      </c>
      <c r="CJ123" s="132" t="str">
        <f t="shared" si="82"/>
        <v>0</v>
      </c>
      <c r="CK123" s="132">
        <f t="shared" si="90"/>
        <v>4743507.9999999991</v>
      </c>
      <c r="CL123" s="132">
        <f t="shared" si="83"/>
        <v>0</v>
      </c>
      <c r="CM123" s="137">
        <f t="shared" si="84"/>
        <v>790584.66666666651</v>
      </c>
      <c r="CN123" s="172"/>
      <c r="CO123" s="132"/>
      <c r="CP123" s="132"/>
      <c r="CQ123" s="132"/>
      <c r="CR123" s="137"/>
      <c r="CS123" s="132"/>
    </row>
    <row r="124" spans="1:97" ht="13" x14ac:dyDescent="0.3">
      <c r="A124" s="5" t="s">
        <v>659</v>
      </c>
      <c r="B124" s="3" t="s">
        <v>387</v>
      </c>
      <c r="C124" s="3" t="s">
        <v>384</v>
      </c>
      <c r="D124" s="2" t="s">
        <v>129</v>
      </c>
      <c r="E124" s="5">
        <f t="shared" si="67"/>
        <v>36424</v>
      </c>
      <c r="F124" s="177">
        <v>109</v>
      </c>
      <c r="G124" s="17">
        <f t="shared" si="68"/>
        <v>163</v>
      </c>
      <c r="H124" s="201">
        <v>6.2939098554760946</v>
      </c>
      <c r="I124" s="189">
        <v>131</v>
      </c>
      <c r="J124"/>
      <c r="K124" s="183">
        <v>2278</v>
      </c>
      <c r="L124" s="183">
        <v>7682</v>
      </c>
      <c r="M124" s="183">
        <v>18730</v>
      </c>
      <c r="N124" s="183">
        <v>4226</v>
      </c>
      <c r="O124" s="183">
        <v>2215</v>
      </c>
      <c r="P124" s="183">
        <v>885</v>
      </c>
      <c r="Q124" s="183">
        <v>393</v>
      </c>
      <c r="R124" s="183">
        <v>15</v>
      </c>
      <c r="S124" s="183">
        <v>36424</v>
      </c>
      <c r="T124" s="5"/>
      <c r="U124" s="9">
        <f t="shared" si="46"/>
        <v>6.2541181638480117E-2</v>
      </c>
      <c r="V124" s="9">
        <f t="shared" si="47"/>
        <v>0.21090489786953656</v>
      </c>
      <c r="W124" s="9">
        <f t="shared" si="48"/>
        <v>0.5142213924884691</v>
      </c>
      <c r="X124" s="9">
        <f t="shared" si="49"/>
        <v>0.11602240281133319</v>
      </c>
      <c r="Y124" s="9">
        <f t="shared" si="50"/>
        <v>6.0811552822314957E-2</v>
      </c>
      <c r="Z124" s="9">
        <f t="shared" si="51"/>
        <v>2.4297166703272567E-2</v>
      </c>
      <c r="AA124" s="9">
        <f t="shared" si="52"/>
        <v>1.0789589281792225E-2</v>
      </c>
      <c r="AB124" s="9">
        <f t="shared" si="53"/>
        <v>4.1181638480122996E-4</v>
      </c>
      <c r="AC124" s="9"/>
      <c r="AD124" s="183">
        <v>0</v>
      </c>
      <c r="AE124" s="183">
        <v>60</v>
      </c>
      <c r="AF124" s="183">
        <v>20</v>
      </c>
      <c r="AG124" s="183">
        <v>25</v>
      </c>
      <c r="AH124" s="183">
        <v>36</v>
      </c>
      <c r="AI124" s="183">
        <v>5</v>
      </c>
      <c r="AJ124" s="183">
        <v>1</v>
      </c>
      <c r="AK124" s="183">
        <v>0</v>
      </c>
      <c r="AL124" s="183">
        <v>147</v>
      </c>
      <c r="AM124" s="5"/>
      <c r="AN124" s="180">
        <v>2</v>
      </c>
      <c r="AO124" s="180">
        <v>-11</v>
      </c>
      <c r="AP124" s="180">
        <v>-6</v>
      </c>
      <c r="AQ124" s="180">
        <v>0</v>
      </c>
      <c r="AR124" s="180">
        <v>-2</v>
      </c>
      <c r="AS124" s="180">
        <v>-2</v>
      </c>
      <c r="AT124" s="180">
        <v>3</v>
      </c>
      <c r="AU124" s="180">
        <v>0</v>
      </c>
      <c r="AV124" s="180">
        <v>-16</v>
      </c>
      <c r="AW124">
        <f t="shared" si="54"/>
        <v>-2</v>
      </c>
      <c r="AX124">
        <f t="shared" si="55"/>
        <v>11</v>
      </c>
      <c r="AY124">
        <f t="shared" si="56"/>
        <v>6</v>
      </c>
      <c r="AZ124">
        <f t="shared" si="57"/>
        <v>0</v>
      </c>
      <c r="BA124">
        <f t="shared" si="58"/>
        <v>2</v>
      </c>
      <c r="BB124">
        <f t="shared" si="59"/>
        <v>2</v>
      </c>
      <c r="BC124">
        <f t="shared" si="60"/>
        <v>-3</v>
      </c>
      <c r="BD124">
        <f t="shared" si="61"/>
        <v>0</v>
      </c>
      <c r="BE124">
        <f t="shared" si="62"/>
        <v>16</v>
      </c>
      <c r="BH124" s="175">
        <v>231938.2986666667</v>
      </c>
      <c r="BI124" s="106">
        <f t="shared" si="63"/>
        <v>57984.574666666675</v>
      </c>
      <c r="BJ124" s="107">
        <f t="shared" si="64"/>
        <v>1391629.7920000001</v>
      </c>
      <c r="BK124" s="26">
        <f t="shared" si="64"/>
        <v>347907.44800000003</v>
      </c>
      <c r="BL124" s="24">
        <f t="shared" si="65"/>
        <v>0.8</v>
      </c>
      <c r="BM124" s="25">
        <f t="shared" si="66"/>
        <v>0.2</v>
      </c>
      <c r="BN124" s="137">
        <f t="shared" si="69"/>
        <v>231938.2986666667</v>
      </c>
      <c r="BO124" s="173">
        <v>210534.28977777777</v>
      </c>
      <c r="BP124" s="132">
        <f t="shared" si="70"/>
        <v>52633.572444444442</v>
      </c>
      <c r="BQ124" s="132">
        <f t="shared" si="85"/>
        <v>1263205.7386666667</v>
      </c>
      <c r="BR124" s="132">
        <f t="shared" si="86"/>
        <v>315801.43466666667</v>
      </c>
      <c r="BS124" s="137">
        <f t="shared" si="71"/>
        <v>210534.28977777777</v>
      </c>
      <c r="BT124" s="172">
        <v>82991.708444444448</v>
      </c>
      <c r="BU124" s="132">
        <f t="shared" si="72"/>
        <v>20747.927111111112</v>
      </c>
      <c r="BV124" s="132">
        <f t="shared" si="87"/>
        <v>497950.25066666666</v>
      </c>
      <c r="BW124" s="132">
        <f t="shared" si="73"/>
        <v>124487.56266666666</v>
      </c>
      <c r="BX124" s="137">
        <f t="shared" si="74"/>
        <v>82991.708444444448</v>
      </c>
      <c r="BY124" s="172">
        <v>178537.38666666669</v>
      </c>
      <c r="BZ124" s="132">
        <f t="shared" si="75"/>
        <v>44634.346666666672</v>
      </c>
      <c r="CA124" s="132">
        <f t="shared" si="88"/>
        <v>1071224.3200000001</v>
      </c>
      <c r="CB124" s="132">
        <f t="shared" si="76"/>
        <v>267806.08000000002</v>
      </c>
      <c r="CC124" s="137">
        <f t="shared" si="77"/>
        <v>178537.38666666669</v>
      </c>
      <c r="CD124" s="172">
        <v>278396.85866666673</v>
      </c>
      <c r="CE124" s="132">
        <f t="shared" si="78"/>
        <v>69599.214666666681</v>
      </c>
      <c r="CF124" s="132">
        <f t="shared" si="89"/>
        <v>1670381.1520000002</v>
      </c>
      <c r="CG124" s="132">
        <f t="shared" si="79"/>
        <v>417595.28800000006</v>
      </c>
      <c r="CH124" s="137">
        <f t="shared" si="80"/>
        <v>278396.85866666673</v>
      </c>
      <c r="CI124" s="211">
        <f t="shared" si="81"/>
        <v>220907.66755555558</v>
      </c>
      <c r="CJ124" s="132">
        <f t="shared" si="82"/>
        <v>55226.916888888896</v>
      </c>
      <c r="CK124" s="132">
        <f t="shared" si="90"/>
        <v>1325446.0053333335</v>
      </c>
      <c r="CL124" s="132">
        <f t="shared" si="83"/>
        <v>331361.50133333338</v>
      </c>
      <c r="CM124" s="137">
        <f t="shared" si="84"/>
        <v>220907.66755555558</v>
      </c>
      <c r="CN124" s="172"/>
      <c r="CO124" s="132"/>
      <c r="CP124" s="132"/>
      <c r="CQ124" s="132"/>
      <c r="CR124" s="137"/>
      <c r="CS124" s="132"/>
    </row>
    <row r="125" spans="1:97" ht="13" x14ac:dyDescent="0.3">
      <c r="A125" s="5" t="s">
        <v>557</v>
      </c>
      <c r="B125" s="3" t="s">
        <v>403</v>
      </c>
      <c r="C125" s="3" t="s">
        <v>386</v>
      </c>
      <c r="D125" s="2" t="s">
        <v>130</v>
      </c>
      <c r="E125" s="5">
        <f t="shared" si="67"/>
        <v>70835</v>
      </c>
      <c r="F125" s="177">
        <v>811</v>
      </c>
      <c r="G125" s="17">
        <f t="shared" si="68"/>
        <v>102</v>
      </c>
      <c r="H125" s="201">
        <v>8.9391902899967413</v>
      </c>
      <c r="I125" s="189">
        <v>77</v>
      </c>
      <c r="J125"/>
      <c r="K125" s="183">
        <v>8379</v>
      </c>
      <c r="L125" s="183">
        <v>13876</v>
      </c>
      <c r="M125" s="183">
        <v>16375</v>
      </c>
      <c r="N125" s="183">
        <v>10583</v>
      </c>
      <c r="O125" s="183">
        <v>9250</v>
      </c>
      <c r="P125" s="183">
        <v>6258</v>
      </c>
      <c r="Q125" s="183">
        <v>5484</v>
      </c>
      <c r="R125" s="183">
        <v>630</v>
      </c>
      <c r="S125" s="183">
        <v>70835</v>
      </c>
      <c r="T125" s="5"/>
      <c r="U125" s="9">
        <f t="shared" si="46"/>
        <v>0.11828898143573092</v>
      </c>
      <c r="V125" s="9">
        <f t="shared" si="47"/>
        <v>0.19589186136796782</v>
      </c>
      <c r="W125" s="9">
        <f t="shared" si="48"/>
        <v>0.23117103126985247</v>
      </c>
      <c r="X125" s="9">
        <f t="shared" si="49"/>
        <v>0.14940354344603657</v>
      </c>
      <c r="Y125" s="9">
        <f t="shared" si="50"/>
        <v>0.13058516270205406</v>
      </c>
      <c r="Z125" s="9">
        <f t="shared" si="51"/>
        <v>8.8346156561022099E-2</v>
      </c>
      <c r="AA125" s="9">
        <f t="shared" si="52"/>
        <v>7.7419354838709681E-2</v>
      </c>
      <c r="AB125" s="9">
        <f t="shared" si="53"/>
        <v>8.8939083786263844E-3</v>
      </c>
      <c r="AC125" s="9"/>
      <c r="AD125" s="183">
        <v>66</v>
      </c>
      <c r="AE125" s="183">
        <v>110</v>
      </c>
      <c r="AF125" s="183">
        <v>-44</v>
      </c>
      <c r="AG125" s="183">
        <v>-28</v>
      </c>
      <c r="AH125" s="183">
        <v>28</v>
      </c>
      <c r="AI125" s="183">
        <v>35</v>
      </c>
      <c r="AJ125" s="183">
        <v>28</v>
      </c>
      <c r="AK125" s="183">
        <v>9</v>
      </c>
      <c r="AL125" s="183">
        <v>204</v>
      </c>
      <c r="AM125" s="5"/>
      <c r="AN125" s="180">
        <v>21</v>
      </c>
      <c r="AO125" s="180">
        <v>12</v>
      </c>
      <c r="AP125" s="180">
        <v>33</v>
      </c>
      <c r="AQ125" s="180">
        <v>15</v>
      </c>
      <c r="AR125" s="180">
        <v>24</v>
      </c>
      <c r="AS125" s="180">
        <v>1</v>
      </c>
      <c r="AT125" s="180">
        <v>-9</v>
      </c>
      <c r="AU125" s="180">
        <v>5</v>
      </c>
      <c r="AV125" s="180">
        <v>102</v>
      </c>
      <c r="AW125">
        <f t="shared" si="54"/>
        <v>-21</v>
      </c>
      <c r="AX125">
        <f t="shared" si="55"/>
        <v>-12</v>
      </c>
      <c r="AY125">
        <f t="shared" si="56"/>
        <v>-33</v>
      </c>
      <c r="AZ125">
        <f t="shared" si="57"/>
        <v>-15</v>
      </c>
      <c r="BA125">
        <f t="shared" si="58"/>
        <v>-24</v>
      </c>
      <c r="BB125">
        <f t="shared" si="59"/>
        <v>-1</v>
      </c>
      <c r="BC125">
        <f t="shared" si="60"/>
        <v>9</v>
      </c>
      <c r="BD125">
        <f t="shared" si="61"/>
        <v>-5</v>
      </c>
      <c r="BE125">
        <f t="shared" si="62"/>
        <v>-102</v>
      </c>
      <c r="BH125" s="175">
        <v>272620.25066666672</v>
      </c>
      <c r="BI125" s="106">
        <f t="shared" si="63"/>
        <v>68155.062666666679</v>
      </c>
      <c r="BJ125" s="107">
        <f t="shared" si="64"/>
        <v>1635721.5040000002</v>
      </c>
      <c r="BK125" s="26">
        <f t="shared" si="64"/>
        <v>408930.37600000005</v>
      </c>
      <c r="BL125" s="24">
        <f t="shared" si="65"/>
        <v>0.8</v>
      </c>
      <c r="BM125" s="25">
        <f t="shared" si="66"/>
        <v>0.2</v>
      </c>
      <c r="BN125" s="137">
        <f t="shared" si="69"/>
        <v>272620.25066666672</v>
      </c>
      <c r="BO125" s="173">
        <v>352735.97422222228</v>
      </c>
      <c r="BP125" s="132">
        <f t="shared" si="70"/>
        <v>88183.993555555571</v>
      </c>
      <c r="BQ125" s="132">
        <f t="shared" si="85"/>
        <v>2116415.8453333336</v>
      </c>
      <c r="BR125" s="132">
        <f t="shared" si="86"/>
        <v>529103.9613333334</v>
      </c>
      <c r="BS125" s="137">
        <f t="shared" si="71"/>
        <v>352735.97422222228</v>
      </c>
      <c r="BT125" s="172">
        <v>172135.43200000003</v>
      </c>
      <c r="BU125" s="132">
        <f t="shared" si="72"/>
        <v>43033.858000000007</v>
      </c>
      <c r="BV125" s="132">
        <f t="shared" si="87"/>
        <v>1032812.5920000002</v>
      </c>
      <c r="BW125" s="132">
        <f t="shared" si="73"/>
        <v>258203.14800000004</v>
      </c>
      <c r="BX125" s="137">
        <f t="shared" si="74"/>
        <v>172135.43200000003</v>
      </c>
      <c r="BY125" s="172">
        <v>291884.15999999997</v>
      </c>
      <c r="BZ125" s="132">
        <f t="shared" si="75"/>
        <v>72971.039999999994</v>
      </c>
      <c r="CA125" s="132">
        <f t="shared" si="88"/>
        <v>1751304.96</v>
      </c>
      <c r="CB125" s="132">
        <f t="shared" si="76"/>
        <v>437826.24</v>
      </c>
      <c r="CC125" s="137">
        <f t="shared" si="77"/>
        <v>291884.15999999997</v>
      </c>
      <c r="CD125" s="172">
        <v>393815.31555555551</v>
      </c>
      <c r="CE125" s="132">
        <f t="shared" si="78"/>
        <v>98453.828888888878</v>
      </c>
      <c r="CF125" s="132">
        <f t="shared" si="89"/>
        <v>2362891.8933333331</v>
      </c>
      <c r="CG125" s="132">
        <f t="shared" si="79"/>
        <v>590722.97333333327</v>
      </c>
      <c r="CH125" s="137">
        <f t="shared" si="80"/>
        <v>393815.31555555551</v>
      </c>
      <c r="CI125" s="211">
        <f t="shared" si="81"/>
        <v>162137.44711111111</v>
      </c>
      <c r="CJ125" s="132">
        <f t="shared" si="82"/>
        <v>40534.361777777776</v>
      </c>
      <c r="CK125" s="132">
        <f t="shared" si="90"/>
        <v>972824.68266666657</v>
      </c>
      <c r="CL125" s="132">
        <f t="shared" si="83"/>
        <v>243206.17066666664</v>
      </c>
      <c r="CM125" s="137">
        <f t="shared" si="84"/>
        <v>162137.44711111111</v>
      </c>
      <c r="CN125" s="172"/>
      <c r="CO125" s="132"/>
      <c r="CP125" s="132"/>
      <c r="CQ125" s="132"/>
      <c r="CR125" s="137"/>
      <c r="CS125" s="132"/>
    </row>
    <row r="126" spans="1:97" ht="13" x14ac:dyDescent="0.3">
      <c r="A126" s="5" t="s">
        <v>707</v>
      </c>
      <c r="B126" s="3"/>
      <c r="C126" s="3" t="s">
        <v>385</v>
      </c>
      <c r="D126" s="2" t="s">
        <v>131</v>
      </c>
      <c r="E126" s="5">
        <f t="shared" si="67"/>
        <v>89022</v>
      </c>
      <c r="F126" s="177">
        <v>97</v>
      </c>
      <c r="G126" s="17">
        <f t="shared" si="68"/>
        <v>848</v>
      </c>
      <c r="H126" s="201">
        <v>12.473134786613448</v>
      </c>
      <c r="I126" s="189">
        <v>273</v>
      </c>
      <c r="J126"/>
      <c r="K126" s="183">
        <v>604</v>
      </c>
      <c r="L126" s="183">
        <v>3482</v>
      </c>
      <c r="M126" s="183">
        <v>19638</v>
      </c>
      <c r="N126" s="183">
        <v>28329</v>
      </c>
      <c r="O126" s="183">
        <v>21784</v>
      </c>
      <c r="P126" s="183">
        <v>7852</v>
      </c>
      <c r="Q126" s="183">
        <v>6131</v>
      </c>
      <c r="R126" s="183">
        <v>1202</v>
      </c>
      <c r="S126" s="183">
        <v>89022</v>
      </c>
      <c r="T126" s="5"/>
      <c r="U126" s="9">
        <f t="shared" si="46"/>
        <v>6.7848397025454385E-3</v>
      </c>
      <c r="V126" s="9">
        <f t="shared" si="47"/>
        <v>3.9113926894475522E-2</v>
      </c>
      <c r="W126" s="9">
        <f t="shared" si="48"/>
        <v>0.22059715575925051</v>
      </c>
      <c r="X126" s="9">
        <f t="shared" si="49"/>
        <v>0.31822470849902273</v>
      </c>
      <c r="Y126" s="9">
        <f t="shared" si="50"/>
        <v>0.24470355642425468</v>
      </c>
      <c r="Z126" s="9">
        <f t="shared" si="51"/>
        <v>8.8202916133090697E-2</v>
      </c>
      <c r="AA126" s="9">
        <f t="shared" si="52"/>
        <v>6.8870616252162384E-2</v>
      </c>
      <c r="AB126" s="9">
        <f t="shared" si="53"/>
        <v>1.3502280335198041E-2</v>
      </c>
      <c r="AC126" s="9"/>
      <c r="AD126" s="183">
        <v>10</v>
      </c>
      <c r="AE126" s="183">
        <v>59</v>
      </c>
      <c r="AF126" s="183">
        <v>393</v>
      </c>
      <c r="AG126" s="183">
        <v>307</v>
      </c>
      <c r="AH126" s="183">
        <v>-37</v>
      </c>
      <c r="AI126" s="183">
        <v>38</v>
      </c>
      <c r="AJ126" s="183">
        <v>52</v>
      </c>
      <c r="AK126" s="183">
        <v>42</v>
      </c>
      <c r="AL126" s="183">
        <v>864</v>
      </c>
      <c r="AM126" s="5"/>
      <c r="AN126" s="180">
        <v>0</v>
      </c>
      <c r="AO126" s="180">
        <v>0</v>
      </c>
      <c r="AP126" s="180">
        <v>31</v>
      </c>
      <c r="AQ126" s="180">
        <v>14</v>
      </c>
      <c r="AR126" s="180">
        <v>-10</v>
      </c>
      <c r="AS126" s="180">
        <v>-7</v>
      </c>
      <c r="AT126" s="180">
        <v>-12</v>
      </c>
      <c r="AU126" s="180">
        <v>0</v>
      </c>
      <c r="AV126" s="180">
        <v>16</v>
      </c>
      <c r="AW126">
        <f t="shared" si="54"/>
        <v>0</v>
      </c>
      <c r="AX126">
        <f t="shared" si="55"/>
        <v>0</v>
      </c>
      <c r="AY126">
        <f t="shared" si="56"/>
        <v>-31</v>
      </c>
      <c r="AZ126">
        <f t="shared" si="57"/>
        <v>-14</v>
      </c>
      <c r="BA126">
        <f t="shared" si="58"/>
        <v>10</v>
      </c>
      <c r="BB126">
        <f t="shared" si="59"/>
        <v>7</v>
      </c>
      <c r="BC126">
        <f t="shared" si="60"/>
        <v>12</v>
      </c>
      <c r="BD126">
        <f t="shared" si="61"/>
        <v>0</v>
      </c>
      <c r="BE126">
        <f t="shared" si="62"/>
        <v>-16</v>
      </c>
      <c r="BH126" s="175">
        <v>678832.1</v>
      </c>
      <c r="BI126" s="106" t="str">
        <f t="shared" si="63"/>
        <v>0</v>
      </c>
      <c r="BJ126" s="107">
        <f t="shared" si="64"/>
        <v>4072992.5999999996</v>
      </c>
      <c r="BK126" s="26">
        <f t="shared" si="64"/>
        <v>0</v>
      </c>
      <c r="BL126" s="24" t="str">
        <f t="shared" si="65"/>
        <v>100%</v>
      </c>
      <c r="BM126" s="25" t="str">
        <f t="shared" si="66"/>
        <v>0%</v>
      </c>
      <c r="BN126" s="137">
        <f t="shared" si="69"/>
        <v>678832.1</v>
      </c>
      <c r="BO126" s="173">
        <v>1041955.3188888889</v>
      </c>
      <c r="BP126" s="132" t="str">
        <f t="shared" si="70"/>
        <v>0</v>
      </c>
      <c r="BQ126" s="132">
        <f t="shared" si="85"/>
        <v>6251731.913333334</v>
      </c>
      <c r="BR126" s="132">
        <f t="shared" si="86"/>
        <v>0</v>
      </c>
      <c r="BS126" s="137">
        <f t="shared" si="71"/>
        <v>1041955.3188888889</v>
      </c>
      <c r="BT126" s="172">
        <v>1010387.1777777778</v>
      </c>
      <c r="BU126" s="132" t="str">
        <f t="shared" si="72"/>
        <v>0</v>
      </c>
      <c r="BV126" s="132">
        <f t="shared" si="87"/>
        <v>6062323.0666666664</v>
      </c>
      <c r="BW126" s="132">
        <f t="shared" si="73"/>
        <v>0</v>
      </c>
      <c r="BX126" s="137">
        <f t="shared" si="74"/>
        <v>1010387.1777777778</v>
      </c>
      <c r="BY126" s="172">
        <v>214413.86666666664</v>
      </c>
      <c r="BZ126" s="132" t="str">
        <f t="shared" si="75"/>
        <v>0</v>
      </c>
      <c r="CA126" s="132">
        <f t="shared" si="88"/>
        <v>1286483.1999999997</v>
      </c>
      <c r="CB126" s="132">
        <f t="shared" si="76"/>
        <v>0</v>
      </c>
      <c r="CC126" s="137">
        <f t="shared" si="77"/>
        <v>214413.86666666664</v>
      </c>
      <c r="CD126" s="172">
        <v>805370.23111111112</v>
      </c>
      <c r="CE126" s="132" t="str">
        <f t="shared" si="78"/>
        <v>0</v>
      </c>
      <c r="CF126" s="132">
        <f t="shared" si="89"/>
        <v>4832221.3866666667</v>
      </c>
      <c r="CG126" s="132">
        <f t="shared" si="79"/>
        <v>0</v>
      </c>
      <c r="CH126" s="137">
        <f t="shared" si="80"/>
        <v>805370.23111111112</v>
      </c>
      <c r="CI126" s="211">
        <f t="shared" si="81"/>
        <v>1415936.1999999997</v>
      </c>
      <c r="CJ126" s="132" t="str">
        <f t="shared" si="82"/>
        <v>0</v>
      </c>
      <c r="CK126" s="132">
        <f t="shared" si="90"/>
        <v>8495617.1999999993</v>
      </c>
      <c r="CL126" s="132">
        <f t="shared" si="83"/>
        <v>0</v>
      </c>
      <c r="CM126" s="137">
        <f t="shared" si="84"/>
        <v>1415936.1999999997</v>
      </c>
      <c r="CN126" s="172"/>
      <c r="CO126" s="132"/>
      <c r="CP126" s="132"/>
      <c r="CQ126" s="132"/>
      <c r="CR126" s="137"/>
      <c r="CS126" s="132"/>
    </row>
    <row r="127" spans="1:97" ht="13" x14ac:dyDescent="0.3">
      <c r="A127" s="5" t="s">
        <v>743</v>
      </c>
      <c r="B127" s="3" t="s">
        <v>388</v>
      </c>
      <c r="C127" s="3" t="s">
        <v>375</v>
      </c>
      <c r="D127" s="2" t="s">
        <v>132</v>
      </c>
      <c r="E127" s="5">
        <f t="shared" si="67"/>
        <v>37782</v>
      </c>
      <c r="F127" s="177">
        <v>204</v>
      </c>
      <c r="G127" s="17">
        <f t="shared" si="68"/>
        <v>344</v>
      </c>
      <c r="H127" s="201">
        <v>9.4628268618111857</v>
      </c>
      <c r="I127" s="189">
        <v>96</v>
      </c>
      <c r="J127"/>
      <c r="K127" s="183">
        <v>684</v>
      </c>
      <c r="L127" s="183">
        <v>1885</v>
      </c>
      <c r="M127" s="183">
        <v>8664</v>
      </c>
      <c r="N127" s="183">
        <v>8540</v>
      </c>
      <c r="O127" s="183">
        <v>7543</v>
      </c>
      <c r="P127" s="183">
        <v>6587</v>
      </c>
      <c r="Q127" s="183">
        <v>3642</v>
      </c>
      <c r="R127" s="183">
        <v>237</v>
      </c>
      <c r="S127" s="183">
        <v>37782</v>
      </c>
      <c r="T127" s="5"/>
      <c r="U127" s="9">
        <f t="shared" si="46"/>
        <v>1.8103858980466889E-2</v>
      </c>
      <c r="V127" s="9">
        <f t="shared" si="47"/>
        <v>4.9891482716637556E-2</v>
      </c>
      <c r="W127" s="9">
        <f t="shared" si="48"/>
        <v>0.22931554708591392</v>
      </c>
      <c r="X127" s="9">
        <f t="shared" si="49"/>
        <v>0.22603356095495208</v>
      </c>
      <c r="Y127" s="9">
        <f t="shared" si="50"/>
        <v>0.19964533375681542</v>
      </c>
      <c r="Z127" s="9">
        <f t="shared" si="51"/>
        <v>0.17434227939230321</v>
      </c>
      <c r="AA127" s="9">
        <f t="shared" si="52"/>
        <v>9.6395108781959657E-2</v>
      </c>
      <c r="AB127" s="9">
        <f t="shared" si="53"/>
        <v>6.2728283309512467E-3</v>
      </c>
      <c r="AC127" s="9"/>
      <c r="AD127" s="183">
        <v>-7</v>
      </c>
      <c r="AE127" s="183">
        <v>0</v>
      </c>
      <c r="AF127" s="183">
        <v>59</v>
      </c>
      <c r="AG127" s="183">
        <v>115</v>
      </c>
      <c r="AH127" s="183">
        <v>65</v>
      </c>
      <c r="AI127" s="183">
        <v>63</v>
      </c>
      <c r="AJ127" s="183">
        <v>40</v>
      </c>
      <c r="AK127" s="183">
        <v>5</v>
      </c>
      <c r="AL127" s="183">
        <v>340</v>
      </c>
      <c r="AM127" s="5"/>
      <c r="AN127" s="180">
        <v>-13</v>
      </c>
      <c r="AO127" s="180">
        <v>-16</v>
      </c>
      <c r="AP127" s="180">
        <v>4</v>
      </c>
      <c r="AQ127" s="180">
        <v>-2</v>
      </c>
      <c r="AR127" s="180">
        <v>5</v>
      </c>
      <c r="AS127" s="180">
        <v>4</v>
      </c>
      <c r="AT127" s="180">
        <v>11</v>
      </c>
      <c r="AU127" s="180">
        <v>3</v>
      </c>
      <c r="AV127" s="180">
        <v>-4</v>
      </c>
      <c r="AW127">
        <f t="shared" si="54"/>
        <v>13</v>
      </c>
      <c r="AX127">
        <f t="shared" si="55"/>
        <v>16</v>
      </c>
      <c r="AY127">
        <f t="shared" si="56"/>
        <v>-4</v>
      </c>
      <c r="AZ127">
        <f t="shared" si="57"/>
        <v>2</v>
      </c>
      <c r="BA127">
        <f t="shared" si="58"/>
        <v>-5</v>
      </c>
      <c r="BB127">
        <f t="shared" si="59"/>
        <v>-4</v>
      </c>
      <c r="BC127">
        <f t="shared" si="60"/>
        <v>-11</v>
      </c>
      <c r="BD127">
        <f t="shared" si="61"/>
        <v>-3</v>
      </c>
      <c r="BE127">
        <f t="shared" si="62"/>
        <v>4</v>
      </c>
      <c r="BH127" s="175">
        <v>0</v>
      </c>
      <c r="BI127" s="106">
        <f t="shared" si="63"/>
        <v>0</v>
      </c>
      <c r="BJ127" s="107">
        <f t="shared" si="64"/>
        <v>0</v>
      </c>
      <c r="BK127" s="26">
        <f t="shared" si="64"/>
        <v>0</v>
      </c>
      <c r="BL127" s="24">
        <f t="shared" si="65"/>
        <v>0.8</v>
      </c>
      <c r="BM127" s="25">
        <f t="shared" si="66"/>
        <v>0.2</v>
      </c>
      <c r="BN127" s="137">
        <f t="shared" si="69"/>
        <v>0</v>
      </c>
      <c r="BO127" s="173">
        <v>421060.3404444445</v>
      </c>
      <c r="BP127" s="132">
        <f t="shared" si="70"/>
        <v>105265.08511111113</v>
      </c>
      <c r="BQ127" s="132">
        <f t="shared" si="85"/>
        <v>2526362.0426666671</v>
      </c>
      <c r="BR127" s="132">
        <f t="shared" si="86"/>
        <v>631590.51066666679</v>
      </c>
      <c r="BS127" s="137">
        <f t="shared" si="71"/>
        <v>421060.3404444445</v>
      </c>
      <c r="BT127" s="172">
        <v>341135.41511111119</v>
      </c>
      <c r="BU127" s="132">
        <f t="shared" si="72"/>
        <v>85283.853777777796</v>
      </c>
      <c r="BV127" s="132">
        <f t="shared" si="87"/>
        <v>2046812.490666667</v>
      </c>
      <c r="BW127" s="132">
        <f t="shared" si="73"/>
        <v>511703.12266666675</v>
      </c>
      <c r="BX127" s="137">
        <f t="shared" si="74"/>
        <v>341135.41511111119</v>
      </c>
      <c r="BY127" s="172">
        <v>449693.43999999994</v>
      </c>
      <c r="BZ127" s="132">
        <f t="shared" si="75"/>
        <v>112423.35999999999</v>
      </c>
      <c r="CA127" s="132">
        <f t="shared" si="88"/>
        <v>2698160.6399999997</v>
      </c>
      <c r="CB127" s="132">
        <f t="shared" si="76"/>
        <v>674540.15999999992</v>
      </c>
      <c r="CC127" s="137">
        <f t="shared" si="77"/>
        <v>449693.43999999994</v>
      </c>
      <c r="CD127" s="172">
        <v>371091.70488888893</v>
      </c>
      <c r="CE127" s="132">
        <f t="shared" si="78"/>
        <v>92772.926222222231</v>
      </c>
      <c r="CF127" s="132">
        <f t="shared" si="89"/>
        <v>2226550.2293333337</v>
      </c>
      <c r="CG127" s="132">
        <f t="shared" si="79"/>
        <v>556637.55733333342</v>
      </c>
      <c r="CH127" s="137">
        <f t="shared" si="80"/>
        <v>371091.70488888893</v>
      </c>
      <c r="CI127" s="211">
        <f t="shared" si="81"/>
        <v>493581.29955555557</v>
      </c>
      <c r="CJ127" s="132">
        <f t="shared" si="82"/>
        <v>123395.32488888889</v>
      </c>
      <c r="CK127" s="132">
        <f t="shared" si="90"/>
        <v>2961487.7973333336</v>
      </c>
      <c r="CL127" s="132">
        <f t="shared" si="83"/>
        <v>740371.94933333341</v>
      </c>
      <c r="CM127" s="137">
        <f t="shared" si="84"/>
        <v>493581.29955555557</v>
      </c>
      <c r="CN127" s="172"/>
      <c r="CO127" s="132"/>
      <c r="CP127" s="132"/>
      <c r="CQ127" s="132"/>
      <c r="CR127" s="137"/>
      <c r="CS127" s="132"/>
    </row>
    <row r="128" spans="1:97" ht="13" x14ac:dyDescent="0.3">
      <c r="A128" s="5" t="s">
        <v>503</v>
      </c>
      <c r="B128" s="3"/>
      <c r="C128" s="3" t="s">
        <v>404</v>
      </c>
      <c r="D128" s="2" t="s">
        <v>133</v>
      </c>
      <c r="E128" s="5">
        <f t="shared" si="67"/>
        <v>43015</v>
      </c>
      <c r="F128" s="177">
        <v>727</v>
      </c>
      <c r="G128" s="17">
        <f t="shared" si="68"/>
        <v>387</v>
      </c>
      <c r="H128" s="201">
        <v>4.5864207314657053</v>
      </c>
      <c r="I128" s="189">
        <v>132</v>
      </c>
      <c r="J128"/>
      <c r="K128" s="183">
        <v>24043</v>
      </c>
      <c r="L128" s="183">
        <v>7166</v>
      </c>
      <c r="M128" s="183">
        <v>5995</v>
      </c>
      <c r="N128" s="183">
        <v>3115</v>
      </c>
      <c r="O128" s="183">
        <v>1588</v>
      </c>
      <c r="P128" s="183">
        <v>617</v>
      </c>
      <c r="Q128" s="183">
        <v>431</v>
      </c>
      <c r="R128" s="183">
        <v>60</v>
      </c>
      <c r="S128" s="183">
        <v>43015</v>
      </c>
      <c r="T128" s="5"/>
      <c r="U128" s="9">
        <f t="shared" si="46"/>
        <v>0.55894455422527023</v>
      </c>
      <c r="V128" s="9">
        <f t="shared" si="47"/>
        <v>0.16659304893641752</v>
      </c>
      <c r="W128" s="9">
        <f t="shared" si="48"/>
        <v>0.13936998721376265</v>
      </c>
      <c r="X128" s="9">
        <f t="shared" si="49"/>
        <v>7.2416598860862491E-2</v>
      </c>
      <c r="Y128" s="9">
        <f t="shared" si="50"/>
        <v>3.6917354411251886E-2</v>
      </c>
      <c r="Z128" s="9">
        <f t="shared" si="51"/>
        <v>1.434383354643729E-2</v>
      </c>
      <c r="AA128" s="9">
        <f t="shared" si="52"/>
        <v>1.0019760548645821E-2</v>
      </c>
      <c r="AB128" s="9">
        <f t="shared" si="53"/>
        <v>1.3948622573520864E-3</v>
      </c>
      <c r="AC128" s="9"/>
      <c r="AD128" s="183">
        <v>51</v>
      </c>
      <c r="AE128" s="183">
        <v>69</v>
      </c>
      <c r="AF128" s="183">
        <v>125</v>
      </c>
      <c r="AG128" s="183">
        <v>66</v>
      </c>
      <c r="AH128" s="183">
        <v>52</v>
      </c>
      <c r="AI128" s="183">
        <v>17</v>
      </c>
      <c r="AJ128" s="183">
        <v>5</v>
      </c>
      <c r="AK128" s="183">
        <v>2</v>
      </c>
      <c r="AL128" s="183">
        <v>387</v>
      </c>
      <c r="AM128" s="5"/>
      <c r="AN128" s="180">
        <v>14</v>
      </c>
      <c r="AO128" s="180">
        <v>-11</v>
      </c>
      <c r="AP128" s="180">
        <v>7</v>
      </c>
      <c r="AQ128" s="180">
        <v>-4</v>
      </c>
      <c r="AR128" s="180">
        <v>-4</v>
      </c>
      <c r="AS128" s="180">
        <v>-1</v>
      </c>
      <c r="AT128" s="180">
        <v>0</v>
      </c>
      <c r="AU128" s="180">
        <v>-1</v>
      </c>
      <c r="AV128" s="180">
        <v>0</v>
      </c>
      <c r="AW128">
        <f t="shared" si="54"/>
        <v>-14</v>
      </c>
      <c r="AX128">
        <f t="shared" si="55"/>
        <v>11</v>
      </c>
      <c r="AY128">
        <f t="shared" si="56"/>
        <v>-7</v>
      </c>
      <c r="AZ128">
        <f t="shared" si="57"/>
        <v>4</v>
      </c>
      <c r="BA128">
        <f t="shared" si="58"/>
        <v>4</v>
      </c>
      <c r="BB128">
        <f t="shared" si="59"/>
        <v>1</v>
      </c>
      <c r="BC128">
        <f t="shared" si="60"/>
        <v>0</v>
      </c>
      <c r="BD128">
        <f t="shared" si="61"/>
        <v>1</v>
      </c>
      <c r="BE128">
        <f t="shared" si="62"/>
        <v>0</v>
      </c>
      <c r="BH128" s="175">
        <v>277129.80666666658</v>
      </c>
      <c r="BI128" s="106" t="str">
        <f t="shared" si="63"/>
        <v>0</v>
      </c>
      <c r="BJ128" s="107">
        <f t="shared" si="64"/>
        <v>1662778.8399999994</v>
      </c>
      <c r="BK128" s="26">
        <f t="shared" si="64"/>
        <v>0</v>
      </c>
      <c r="BL128" s="24" t="str">
        <f t="shared" si="65"/>
        <v>100%</v>
      </c>
      <c r="BM128" s="25" t="str">
        <f t="shared" si="66"/>
        <v>0%</v>
      </c>
      <c r="BN128" s="137">
        <f t="shared" si="69"/>
        <v>277129.80666666658</v>
      </c>
      <c r="BO128" s="173">
        <v>491257.06444444443</v>
      </c>
      <c r="BP128" s="132" t="str">
        <f t="shared" si="70"/>
        <v>0</v>
      </c>
      <c r="BQ128" s="132">
        <f t="shared" si="85"/>
        <v>2947542.3866666667</v>
      </c>
      <c r="BR128" s="132">
        <f t="shared" si="86"/>
        <v>0</v>
      </c>
      <c r="BS128" s="137">
        <f t="shared" si="71"/>
        <v>491257.06444444443</v>
      </c>
      <c r="BT128" s="172">
        <v>419498.56111111114</v>
      </c>
      <c r="BU128" s="132" t="str">
        <f t="shared" si="72"/>
        <v>0</v>
      </c>
      <c r="BV128" s="132">
        <f t="shared" si="87"/>
        <v>2516991.3666666667</v>
      </c>
      <c r="BW128" s="132">
        <f t="shared" si="73"/>
        <v>0</v>
      </c>
      <c r="BX128" s="137">
        <f t="shared" si="74"/>
        <v>419498.56111111114</v>
      </c>
      <c r="BY128" s="172">
        <v>144674.1333333333</v>
      </c>
      <c r="BZ128" s="132" t="str">
        <f t="shared" si="75"/>
        <v>0</v>
      </c>
      <c r="CA128" s="132">
        <f t="shared" si="88"/>
        <v>868044.79999999981</v>
      </c>
      <c r="CB128" s="132">
        <f t="shared" si="76"/>
        <v>0</v>
      </c>
      <c r="CC128" s="137">
        <f t="shared" si="77"/>
        <v>144674.1333333333</v>
      </c>
      <c r="CD128" s="172">
        <v>350785.75777777779</v>
      </c>
      <c r="CE128" s="132" t="str">
        <f t="shared" si="78"/>
        <v>0</v>
      </c>
      <c r="CF128" s="132">
        <f t="shared" si="89"/>
        <v>2104714.5466666669</v>
      </c>
      <c r="CG128" s="132">
        <f t="shared" si="79"/>
        <v>0</v>
      </c>
      <c r="CH128" s="137">
        <f t="shared" si="80"/>
        <v>350785.75777777779</v>
      </c>
      <c r="CI128" s="211">
        <f t="shared" si="81"/>
        <v>595948.81111111108</v>
      </c>
      <c r="CJ128" s="132" t="str">
        <f t="shared" si="82"/>
        <v>0</v>
      </c>
      <c r="CK128" s="132">
        <f t="shared" si="90"/>
        <v>3575692.8666666662</v>
      </c>
      <c r="CL128" s="132">
        <f t="shared" si="83"/>
        <v>0</v>
      </c>
      <c r="CM128" s="137">
        <f t="shared" si="84"/>
        <v>595948.81111111108</v>
      </c>
      <c r="CN128" s="172"/>
      <c r="CO128" s="132"/>
      <c r="CP128" s="132"/>
      <c r="CQ128" s="132"/>
      <c r="CR128" s="137"/>
      <c r="CS128" s="132"/>
    </row>
    <row r="129" spans="1:97" ht="13" x14ac:dyDescent="0.3">
      <c r="A129" s="5" t="s">
        <v>734</v>
      </c>
      <c r="B129" s="3" t="s">
        <v>406</v>
      </c>
      <c r="C129" s="3" t="s">
        <v>375</v>
      </c>
      <c r="D129" s="2" t="s">
        <v>134</v>
      </c>
      <c r="E129" s="5">
        <f t="shared" si="67"/>
        <v>43008</v>
      </c>
      <c r="F129" s="177">
        <v>533</v>
      </c>
      <c r="G129" s="17">
        <f t="shared" si="68"/>
        <v>342</v>
      </c>
      <c r="H129" s="201">
        <v>6.3906984414941865</v>
      </c>
      <c r="I129" s="189">
        <v>212</v>
      </c>
      <c r="J129"/>
      <c r="K129" s="183">
        <v>14584</v>
      </c>
      <c r="L129" s="183">
        <v>12110</v>
      </c>
      <c r="M129" s="183">
        <v>7470</v>
      </c>
      <c r="N129" s="183">
        <v>5598</v>
      </c>
      <c r="O129" s="183">
        <v>2217</v>
      </c>
      <c r="P129" s="183">
        <v>796</v>
      </c>
      <c r="Q129" s="183">
        <v>192</v>
      </c>
      <c r="R129" s="183">
        <v>41</v>
      </c>
      <c r="S129" s="183">
        <v>43008</v>
      </c>
      <c r="T129" s="5"/>
      <c r="U129" s="9">
        <f t="shared" si="46"/>
        <v>0.33909970238095238</v>
      </c>
      <c r="V129" s="9">
        <f t="shared" si="47"/>
        <v>0.28157552083333331</v>
      </c>
      <c r="W129" s="9">
        <f t="shared" si="48"/>
        <v>0.17368861607142858</v>
      </c>
      <c r="X129" s="9">
        <f t="shared" si="49"/>
        <v>0.13016183035714285</v>
      </c>
      <c r="Y129" s="9">
        <f t="shared" si="50"/>
        <v>5.1548549107142856E-2</v>
      </c>
      <c r="Z129" s="9">
        <f t="shared" si="51"/>
        <v>1.8508184523809524E-2</v>
      </c>
      <c r="AA129" s="9">
        <f t="shared" si="52"/>
        <v>4.464285714285714E-3</v>
      </c>
      <c r="AB129" s="9">
        <f t="shared" si="53"/>
        <v>9.5331101190476188E-4</v>
      </c>
      <c r="AC129" s="9"/>
      <c r="AD129" s="183">
        <v>92</v>
      </c>
      <c r="AE129" s="183">
        <v>106</v>
      </c>
      <c r="AF129" s="183">
        <v>26</v>
      </c>
      <c r="AG129" s="183">
        <v>30</v>
      </c>
      <c r="AH129" s="183">
        <v>19</v>
      </c>
      <c r="AI129" s="183">
        <v>7</v>
      </c>
      <c r="AJ129" s="183">
        <v>8</v>
      </c>
      <c r="AK129" s="183">
        <v>-4</v>
      </c>
      <c r="AL129" s="183">
        <v>284</v>
      </c>
      <c r="AM129" s="5"/>
      <c r="AN129" s="180">
        <v>-54</v>
      </c>
      <c r="AO129" s="180">
        <v>-14</v>
      </c>
      <c r="AP129" s="180">
        <v>-1</v>
      </c>
      <c r="AQ129" s="180">
        <v>4</v>
      </c>
      <c r="AR129" s="180">
        <v>7</v>
      </c>
      <c r="AS129" s="180">
        <v>2</v>
      </c>
      <c r="AT129" s="180">
        <v>0</v>
      </c>
      <c r="AU129" s="180">
        <v>-2</v>
      </c>
      <c r="AV129" s="180">
        <v>-58</v>
      </c>
      <c r="AW129">
        <f t="shared" si="54"/>
        <v>54</v>
      </c>
      <c r="AX129">
        <f t="shared" si="55"/>
        <v>14</v>
      </c>
      <c r="AY129">
        <f t="shared" si="56"/>
        <v>1</v>
      </c>
      <c r="AZ129">
        <f t="shared" si="57"/>
        <v>-4</v>
      </c>
      <c r="BA129">
        <f t="shared" si="58"/>
        <v>-7</v>
      </c>
      <c r="BB129">
        <f t="shared" si="59"/>
        <v>-2</v>
      </c>
      <c r="BC129">
        <f t="shared" si="60"/>
        <v>0</v>
      </c>
      <c r="BD129">
        <f t="shared" si="61"/>
        <v>2</v>
      </c>
      <c r="BE129">
        <f t="shared" si="62"/>
        <v>58</v>
      </c>
      <c r="BH129" s="175">
        <v>194710.47466666671</v>
      </c>
      <c r="BI129" s="106">
        <f t="shared" si="63"/>
        <v>48677.618666666676</v>
      </c>
      <c r="BJ129" s="107">
        <f t="shared" si="64"/>
        <v>1168262.8480000002</v>
      </c>
      <c r="BK129" s="26">
        <f t="shared" si="64"/>
        <v>292065.71200000006</v>
      </c>
      <c r="BL129" s="24">
        <f t="shared" si="65"/>
        <v>0.8</v>
      </c>
      <c r="BM129" s="25">
        <f t="shared" si="66"/>
        <v>0.2</v>
      </c>
      <c r="BN129" s="137">
        <f t="shared" si="69"/>
        <v>194710.47466666671</v>
      </c>
      <c r="BO129" s="173">
        <v>189838.40888888889</v>
      </c>
      <c r="BP129" s="132">
        <f t="shared" si="70"/>
        <v>47459.602222222224</v>
      </c>
      <c r="BQ129" s="132">
        <f t="shared" si="85"/>
        <v>1139030.4533333334</v>
      </c>
      <c r="BR129" s="132">
        <f t="shared" si="86"/>
        <v>284757.61333333334</v>
      </c>
      <c r="BS129" s="137">
        <f t="shared" si="71"/>
        <v>189838.40888888889</v>
      </c>
      <c r="BT129" s="172">
        <v>119096.54933333337</v>
      </c>
      <c r="BU129" s="132">
        <f t="shared" si="72"/>
        <v>29774.137333333343</v>
      </c>
      <c r="BV129" s="132">
        <f t="shared" si="87"/>
        <v>714579.29600000021</v>
      </c>
      <c r="BW129" s="132">
        <f t="shared" si="73"/>
        <v>178644.82400000005</v>
      </c>
      <c r="BX129" s="137">
        <f t="shared" si="74"/>
        <v>119096.54933333337</v>
      </c>
      <c r="BY129" s="172">
        <v>382669.12</v>
      </c>
      <c r="BZ129" s="132">
        <f t="shared" si="75"/>
        <v>95667.28</v>
      </c>
      <c r="CA129" s="132">
        <f t="shared" si="88"/>
        <v>2296014.7199999997</v>
      </c>
      <c r="CB129" s="132">
        <f t="shared" si="76"/>
        <v>574003.67999999993</v>
      </c>
      <c r="CC129" s="137">
        <f t="shared" si="77"/>
        <v>382669.12</v>
      </c>
      <c r="CD129" s="172">
        <v>119542.18133333336</v>
      </c>
      <c r="CE129" s="132">
        <f t="shared" si="78"/>
        <v>29885.545333333339</v>
      </c>
      <c r="CF129" s="132">
        <f t="shared" si="89"/>
        <v>717253.08800000011</v>
      </c>
      <c r="CG129" s="132">
        <f t="shared" si="79"/>
        <v>179313.27200000003</v>
      </c>
      <c r="CH129" s="137">
        <f t="shared" si="80"/>
        <v>119542.18133333336</v>
      </c>
      <c r="CI129" s="211">
        <f t="shared" si="81"/>
        <v>382055.13422222226</v>
      </c>
      <c r="CJ129" s="132">
        <f t="shared" si="82"/>
        <v>95513.783555555565</v>
      </c>
      <c r="CK129" s="132">
        <f t="shared" si="90"/>
        <v>2292330.8053333336</v>
      </c>
      <c r="CL129" s="132">
        <f t="shared" si="83"/>
        <v>573082.70133333339</v>
      </c>
      <c r="CM129" s="137">
        <f t="shared" si="84"/>
        <v>382055.13422222226</v>
      </c>
      <c r="CN129" s="172"/>
      <c r="CO129" s="132"/>
      <c r="CP129" s="132"/>
      <c r="CQ129" s="132"/>
      <c r="CR129" s="137"/>
      <c r="CS129" s="132"/>
    </row>
    <row r="130" spans="1:97" ht="13" x14ac:dyDescent="0.3">
      <c r="A130" s="5" t="s">
        <v>744</v>
      </c>
      <c r="B130" s="3" t="s">
        <v>388</v>
      </c>
      <c r="C130" s="3" t="s">
        <v>375</v>
      </c>
      <c r="D130" s="2" t="s">
        <v>135</v>
      </c>
      <c r="E130" s="5">
        <f t="shared" si="67"/>
        <v>53860</v>
      </c>
      <c r="F130" s="177">
        <v>248</v>
      </c>
      <c r="G130" s="17">
        <f t="shared" si="68"/>
        <v>593</v>
      </c>
      <c r="H130" s="201">
        <v>7.7466398109772632</v>
      </c>
      <c r="I130" s="189">
        <v>228</v>
      </c>
      <c r="J130"/>
      <c r="K130" s="183">
        <v>8345</v>
      </c>
      <c r="L130" s="183">
        <v>14111</v>
      </c>
      <c r="M130" s="183">
        <v>12634</v>
      </c>
      <c r="N130" s="183">
        <v>9786</v>
      </c>
      <c r="O130" s="183">
        <v>5553</v>
      </c>
      <c r="P130" s="183">
        <v>2452</v>
      </c>
      <c r="Q130" s="183">
        <v>939</v>
      </c>
      <c r="R130" s="183">
        <v>40</v>
      </c>
      <c r="S130" s="183">
        <v>53860</v>
      </c>
      <c r="T130" s="5"/>
      <c r="U130" s="9">
        <f t="shared" si="46"/>
        <v>0.15493873004084663</v>
      </c>
      <c r="V130" s="9">
        <f t="shared" si="47"/>
        <v>0.26199405867062753</v>
      </c>
      <c r="W130" s="9">
        <f t="shared" si="48"/>
        <v>0.23457111028592648</v>
      </c>
      <c r="X130" s="9">
        <f t="shared" si="49"/>
        <v>0.18169327887114742</v>
      </c>
      <c r="Y130" s="9">
        <f t="shared" si="50"/>
        <v>0.10310063126624583</v>
      </c>
      <c r="Z130" s="9">
        <f t="shared" si="51"/>
        <v>4.5525436316375789E-2</v>
      </c>
      <c r="AA130" s="9">
        <f t="shared" si="52"/>
        <v>1.7434088377274413E-2</v>
      </c>
      <c r="AB130" s="9">
        <f t="shared" si="53"/>
        <v>7.4266617155588561E-4</v>
      </c>
      <c r="AC130" s="9"/>
      <c r="AD130" s="183">
        <v>65</v>
      </c>
      <c r="AE130" s="183">
        <v>69</v>
      </c>
      <c r="AF130" s="183">
        <v>272</v>
      </c>
      <c r="AG130" s="183">
        <v>40</v>
      </c>
      <c r="AH130" s="183">
        <v>74</v>
      </c>
      <c r="AI130" s="183">
        <v>55</v>
      </c>
      <c r="AJ130" s="183">
        <v>4</v>
      </c>
      <c r="AK130" s="183">
        <v>0</v>
      </c>
      <c r="AL130" s="183">
        <v>579</v>
      </c>
      <c r="AM130" s="5"/>
      <c r="AN130" s="180">
        <v>-7</v>
      </c>
      <c r="AO130" s="180">
        <v>-11</v>
      </c>
      <c r="AP130" s="180">
        <v>18</v>
      </c>
      <c r="AQ130" s="180">
        <v>-5</v>
      </c>
      <c r="AR130" s="180">
        <v>-6</v>
      </c>
      <c r="AS130" s="180">
        <v>-5</v>
      </c>
      <c r="AT130" s="180">
        <v>2</v>
      </c>
      <c r="AU130" s="180">
        <v>0</v>
      </c>
      <c r="AV130" s="180">
        <v>-14</v>
      </c>
      <c r="AW130">
        <f t="shared" si="54"/>
        <v>7</v>
      </c>
      <c r="AX130">
        <f t="shared" si="55"/>
        <v>11</v>
      </c>
      <c r="AY130">
        <f t="shared" si="56"/>
        <v>-18</v>
      </c>
      <c r="AZ130">
        <f t="shared" si="57"/>
        <v>5</v>
      </c>
      <c r="BA130">
        <f t="shared" si="58"/>
        <v>6</v>
      </c>
      <c r="BB130">
        <f t="shared" si="59"/>
        <v>5</v>
      </c>
      <c r="BC130">
        <f t="shared" si="60"/>
        <v>-2</v>
      </c>
      <c r="BD130">
        <f t="shared" si="61"/>
        <v>0</v>
      </c>
      <c r="BE130">
        <f t="shared" si="62"/>
        <v>14</v>
      </c>
      <c r="BH130" s="175">
        <v>124476.53866666666</v>
      </c>
      <c r="BI130" s="106">
        <f t="shared" si="63"/>
        <v>31119.134666666665</v>
      </c>
      <c r="BJ130" s="107">
        <f t="shared" si="64"/>
        <v>746859.23199999996</v>
      </c>
      <c r="BK130" s="26">
        <f t="shared" si="64"/>
        <v>186714.80799999999</v>
      </c>
      <c r="BL130" s="24">
        <f t="shared" si="65"/>
        <v>0.8</v>
      </c>
      <c r="BM130" s="25">
        <f t="shared" si="66"/>
        <v>0.2</v>
      </c>
      <c r="BN130" s="137">
        <f t="shared" si="69"/>
        <v>124476.53866666666</v>
      </c>
      <c r="BO130" s="173">
        <v>187809.1288888889</v>
      </c>
      <c r="BP130" s="132">
        <f t="shared" si="70"/>
        <v>46952.282222222224</v>
      </c>
      <c r="BQ130" s="132">
        <f t="shared" si="85"/>
        <v>1126854.7733333334</v>
      </c>
      <c r="BR130" s="132">
        <f t="shared" si="86"/>
        <v>281713.69333333336</v>
      </c>
      <c r="BS130" s="137">
        <f t="shared" si="71"/>
        <v>187809.1288888889</v>
      </c>
      <c r="BT130" s="172">
        <v>139891.21066666665</v>
      </c>
      <c r="BU130" s="132">
        <f t="shared" si="72"/>
        <v>34972.802666666663</v>
      </c>
      <c r="BV130" s="132">
        <f t="shared" si="87"/>
        <v>839347.26399999997</v>
      </c>
      <c r="BW130" s="132">
        <f t="shared" si="73"/>
        <v>209836.81599999999</v>
      </c>
      <c r="BX130" s="137">
        <f t="shared" si="74"/>
        <v>139891.21066666665</v>
      </c>
      <c r="BY130" s="172">
        <v>331449.17333333334</v>
      </c>
      <c r="BZ130" s="132">
        <f t="shared" si="75"/>
        <v>82862.293333333335</v>
      </c>
      <c r="CA130" s="132">
        <f t="shared" si="88"/>
        <v>1988695.04</v>
      </c>
      <c r="CB130" s="132">
        <f t="shared" si="76"/>
        <v>497173.76000000001</v>
      </c>
      <c r="CC130" s="137">
        <f t="shared" si="77"/>
        <v>331449.17333333334</v>
      </c>
      <c r="CD130" s="172">
        <v>293359.26577777776</v>
      </c>
      <c r="CE130" s="132">
        <f t="shared" si="78"/>
        <v>73339.816444444441</v>
      </c>
      <c r="CF130" s="132">
        <f t="shared" si="89"/>
        <v>1760155.5946666666</v>
      </c>
      <c r="CG130" s="132">
        <f t="shared" si="79"/>
        <v>440038.89866666665</v>
      </c>
      <c r="CH130" s="137">
        <f t="shared" si="80"/>
        <v>293359.26577777776</v>
      </c>
      <c r="CI130" s="211">
        <f t="shared" si="81"/>
        <v>738901.8684444445</v>
      </c>
      <c r="CJ130" s="132">
        <f t="shared" si="82"/>
        <v>184725.46711111112</v>
      </c>
      <c r="CK130" s="132">
        <f t="shared" si="90"/>
        <v>4433411.2106666667</v>
      </c>
      <c r="CL130" s="132">
        <f t="shared" si="83"/>
        <v>1108352.8026666667</v>
      </c>
      <c r="CM130" s="137">
        <f t="shared" si="84"/>
        <v>738901.8684444445</v>
      </c>
      <c r="CN130" s="172"/>
      <c r="CO130" s="132"/>
      <c r="CP130" s="132"/>
      <c r="CQ130" s="132"/>
      <c r="CR130" s="137"/>
      <c r="CS130" s="132"/>
    </row>
    <row r="131" spans="1:97" ht="13" x14ac:dyDescent="0.3">
      <c r="A131" s="5" t="s">
        <v>708</v>
      </c>
      <c r="B131" s="3"/>
      <c r="C131" s="3" t="s">
        <v>385</v>
      </c>
      <c r="D131" s="2" t="s">
        <v>136</v>
      </c>
      <c r="E131" s="5">
        <f t="shared" si="67"/>
        <v>103288</v>
      </c>
      <c r="F131" s="177">
        <v>499</v>
      </c>
      <c r="G131" s="17">
        <f t="shared" si="68"/>
        <v>1352</v>
      </c>
      <c r="H131" s="201">
        <v>7.7489668044260762</v>
      </c>
      <c r="I131" s="189">
        <v>784</v>
      </c>
      <c r="J131"/>
      <c r="K131" s="183">
        <v>5207</v>
      </c>
      <c r="L131" s="183">
        <v>10822</v>
      </c>
      <c r="M131" s="183">
        <v>26892</v>
      </c>
      <c r="N131" s="183">
        <v>35598</v>
      </c>
      <c r="O131" s="183">
        <v>15100</v>
      </c>
      <c r="P131" s="183">
        <v>6329</v>
      </c>
      <c r="Q131" s="183">
        <v>3031</v>
      </c>
      <c r="R131" s="183">
        <v>309</v>
      </c>
      <c r="S131" s="183">
        <v>103288</v>
      </c>
      <c r="T131" s="5"/>
      <c r="U131" s="9">
        <f t="shared" si="46"/>
        <v>5.0412439005499188E-2</v>
      </c>
      <c r="V131" s="9">
        <f t="shared" si="47"/>
        <v>0.10477499806366664</v>
      </c>
      <c r="W131" s="9">
        <f t="shared" si="48"/>
        <v>0.26035938347145843</v>
      </c>
      <c r="X131" s="9">
        <f t="shared" si="49"/>
        <v>0.34464797459530633</v>
      </c>
      <c r="Y131" s="9">
        <f t="shared" si="50"/>
        <v>0.14619316861590892</v>
      </c>
      <c r="Z131" s="9">
        <f t="shared" si="51"/>
        <v>6.1275269150336924E-2</v>
      </c>
      <c r="AA131" s="9">
        <f t="shared" si="52"/>
        <v>2.9345132057935094E-2</v>
      </c>
      <c r="AB131" s="9">
        <f t="shared" si="53"/>
        <v>2.9916350398884674E-3</v>
      </c>
      <c r="AC131" s="9"/>
      <c r="AD131" s="183">
        <v>94</v>
      </c>
      <c r="AE131" s="183">
        <v>229</v>
      </c>
      <c r="AF131" s="183">
        <v>477</v>
      </c>
      <c r="AG131" s="183">
        <v>372</v>
      </c>
      <c r="AH131" s="183">
        <v>78</v>
      </c>
      <c r="AI131" s="183">
        <v>31</v>
      </c>
      <c r="AJ131" s="183">
        <v>4</v>
      </c>
      <c r="AK131" s="183">
        <v>8</v>
      </c>
      <c r="AL131" s="183">
        <v>1293</v>
      </c>
      <c r="AM131" s="5"/>
      <c r="AN131" s="180">
        <v>-70</v>
      </c>
      <c r="AO131" s="180">
        <v>14</v>
      </c>
      <c r="AP131" s="180">
        <v>-1</v>
      </c>
      <c r="AQ131" s="180">
        <v>4</v>
      </c>
      <c r="AR131" s="180">
        <v>-5</v>
      </c>
      <c r="AS131" s="180">
        <v>8</v>
      </c>
      <c r="AT131" s="180">
        <v>-9</v>
      </c>
      <c r="AU131" s="180">
        <v>0</v>
      </c>
      <c r="AV131" s="180">
        <v>-59</v>
      </c>
      <c r="AW131">
        <f t="shared" si="54"/>
        <v>70</v>
      </c>
      <c r="AX131">
        <f t="shared" si="55"/>
        <v>-14</v>
      </c>
      <c r="AY131">
        <f t="shared" si="56"/>
        <v>1</v>
      </c>
      <c r="AZ131">
        <f t="shared" si="57"/>
        <v>-4</v>
      </c>
      <c r="BA131">
        <f t="shared" si="58"/>
        <v>5</v>
      </c>
      <c r="BB131">
        <f t="shared" si="59"/>
        <v>-8</v>
      </c>
      <c r="BC131">
        <f t="shared" si="60"/>
        <v>9</v>
      </c>
      <c r="BD131">
        <f t="shared" si="61"/>
        <v>0</v>
      </c>
      <c r="BE131">
        <f t="shared" si="62"/>
        <v>59</v>
      </c>
      <c r="BH131" s="175">
        <v>396744.98</v>
      </c>
      <c r="BI131" s="106" t="str">
        <f t="shared" si="63"/>
        <v>0</v>
      </c>
      <c r="BJ131" s="107">
        <f t="shared" si="64"/>
        <v>2380469.88</v>
      </c>
      <c r="BK131" s="26">
        <f t="shared" si="64"/>
        <v>0</v>
      </c>
      <c r="BL131" s="24" t="str">
        <f t="shared" si="65"/>
        <v>100%</v>
      </c>
      <c r="BM131" s="25" t="str">
        <f t="shared" si="66"/>
        <v>0%</v>
      </c>
      <c r="BN131" s="137">
        <f t="shared" si="69"/>
        <v>396744.98</v>
      </c>
      <c r="BO131" s="173">
        <v>439993.04555555555</v>
      </c>
      <c r="BP131" s="132" t="str">
        <f t="shared" si="70"/>
        <v>0</v>
      </c>
      <c r="BQ131" s="132">
        <f t="shared" si="85"/>
        <v>2639958.2733333334</v>
      </c>
      <c r="BR131" s="132">
        <f t="shared" si="86"/>
        <v>0</v>
      </c>
      <c r="BS131" s="137">
        <f t="shared" si="71"/>
        <v>439993.04555555555</v>
      </c>
      <c r="BT131" s="172">
        <v>960610.77333333355</v>
      </c>
      <c r="BU131" s="132" t="str">
        <f t="shared" si="72"/>
        <v>0</v>
      </c>
      <c r="BV131" s="132">
        <f t="shared" si="87"/>
        <v>5763664.6400000015</v>
      </c>
      <c r="BW131" s="132">
        <f t="shared" si="73"/>
        <v>0</v>
      </c>
      <c r="BX131" s="137">
        <f t="shared" si="74"/>
        <v>960610.77333333355</v>
      </c>
      <c r="BY131" s="172">
        <v>1616414.2666666666</v>
      </c>
      <c r="BZ131" s="132" t="str">
        <f t="shared" si="75"/>
        <v>0</v>
      </c>
      <c r="CA131" s="132">
        <f t="shared" si="88"/>
        <v>9698485.5999999996</v>
      </c>
      <c r="CB131" s="132">
        <f t="shared" si="76"/>
        <v>0</v>
      </c>
      <c r="CC131" s="137">
        <f t="shared" si="77"/>
        <v>1616414.2666666666</v>
      </c>
      <c r="CD131" s="172">
        <v>1428516.6711111113</v>
      </c>
      <c r="CE131" s="132" t="str">
        <f t="shared" si="78"/>
        <v>0</v>
      </c>
      <c r="CF131" s="132">
        <f t="shared" si="89"/>
        <v>8571100.0266666673</v>
      </c>
      <c r="CG131" s="132">
        <f t="shared" si="79"/>
        <v>0</v>
      </c>
      <c r="CH131" s="137">
        <f t="shared" si="80"/>
        <v>1428516.6711111113</v>
      </c>
      <c r="CI131" s="211">
        <f t="shared" si="81"/>
        <v>2116676.6755555556</v>
      </c>
      <c r="CJ131" s="132" t="str">
        <f t="shared" si="82"/>
        <v>0</v>
      </c>
      <c r="CK131" s="132">
        <f t="shared" si="90"/>
        <v>12700060.053333335</v>
      </c>
      <c r="CL131" s="132">
        <f t="shared" si="83"/>
        <v>0</v>
      </c>
      <c r="CM131" s="137">
        <f t="shared" si="84"/>
        <v>2116676.6755555556</v>
      </c>
      <c r="CN131" s="172"/>
      <c r="CO131" s="132"/>
      <c r="CP131" s="132"/>
      <c r="CQ131" s="132"/>
      <c r="CR131" s="137"/>
      <c r="CS131" s="132"/>
    </row>
    <row r="132" spans="1:97" ht="13" x14ac:dyDescent="0.3">
      <c r="A132" s="5" t="s">
        <v>611</v>
      </c>
      <c r="B132" s="3"/>
      <c r="C132" s="3" t="s">
        <v>390</v>
      </c>
      <c r="D132" s="2" t="s">
        <v>137</v>
      </c>
      <c r="E132" s="5">
        <f t="shared" si="67"/>
        <v>83501</v>
      </c>
      <c r="F132" s="177">
        <v>419</v>
      </c>
      <c r="G132" s="17">
        <f t="shared" si="68"/>
        <v>600</v>
      </c>
      <c r="H132" s="201">
        <v>8.8903839684751791</v>
      </c>
      <c r="I132" s="189">
        <v>176</v>
      </c>
      <c r="J132"/>
      <c r="K132" s="183">
        <v>12891</v>
      </c>
      <c r="L132" s="183">
        <v>19470</v>
      </c>
      <c r="M132" s="183">
        <v>16358</v>
      </c>
      <c r="N132" s="183">
        <v>13046</v>
      </c>
      <c r="O132" s="183">
        <v>11382</v>
      </c>
      <c r="P132" s="183">
        <v>6650</v>
      </c>
      <c r="Q132" s="183">
        <v>3519</v>
      </c>
      <c r="R132" s="183">
        <v>185</v>
      </c>
      <c r="S132" s="183">
        <v>83501</v>
      </c>
      <c r="T132" s="5"/>
      <c r="U132" s="9">
        <f t="shared" si="46"/>
        <v>0.154381384654076</v>
      </c>
      <c r="V132" s="9">
        <f t="shared" si="47"/>
        <v>0.23317086022921882</v>
      </c>
      <c r="W132" s="9">
        <f t="shared" si="48"/>
        <v>0.19590184548688039</v>
      </c>
      <c r="X132" s="9">
        <f t="shared" si="49"/>
        <v>0.1562376498485048</v>
      </c>
      <c r="Y132" s="9">
        <f t="shared" si="50"/>
        <v>0.13630974479347552</v>
      </c>
      <c r="Z132" s="9">
        <f t="shared" si="51"/>
        <v>7.9639764793236006E-2</v>
      </c>
      <c r="AA132" s="9">
        <f t="shared" si="52"/>
        <v>4.2143207865774066E-2</v>
      </c>
      <c r="AB132" s="9">
        <f t="shared" si="53"/>
        <v>2.2155423288343851E-3</v>
      </c>
      <c r="AC132" s="9"/>
      <c r="AD132" s="183">
        <v>26</v>
      </c>
      <c r="AE132" s="183">
        <v>119</v>
      </c>
      <c r="AF132" s="183">
        <v>47</v>
      </c>
      <c r="AG132" s="183">
        <v>54</v>
      </c>
      <c r="AH132" s="183">
        <v>92</v>
      </c>
      <c r="AI132" s="183">
        <v>47</v>
      </c>
      <c r="AJ132" s="183">
        <v>30</v>
      </c>
      <c r="AK132" s="183">
        <v>1</v>
      </c>
      <c r="AL132" s="183">
        <v>416</v>
      </c>
      <c r="AM132" s="5"/>
      <c r="AN132" s="180">
        <v>-41</v>
      </c>
      <c r="AO132" s="180">
        <v>-41</v>
      </c>
      <c r="AP132" s="180">
        <v>-42</v>
      </c>
      <c r="AQ132" s="180">
        <v>-20</v>
      </c>
      <c r="AR132" s="180">
        <v>-21</v>
      </c>
      <c r="AS132" s="180">
        <v>-11</v>
      </c>
      <c r="AT132" s="180">
        <v>-7</v>
      </c>
      <c r="AU132" s="180">
        <v>-1</v>
      </c>
      <c r="AV132" s="180">
        <v>-184</v>
      </c>
      <c r="AW132">
        <f t="shared" si="54"/>
        <v>41</v>
      </c>
      <c r="AX132">
        <f t="shared" si="55"/>
        <v>41</v>
      </c>
      <c r="AY132">
        <f t="shared" si="56"/>
        <v>42</v>
      </c>
      <c r="AZ132">
        <f t="shared" si="57"/>
        <v>20</v>
      </c>
      <c r="BA132">
        <f t="shared" si="58"/>
        <v>21</v>
      </c>
      <c r="BB132">
        <f t="shared" si="59"/>
        <v>11</v>
      </c>
      <c r="BC132">
        <f t="shared" si="60"/>
        <v>7</v>
      </c>
      <c r="BD132">
        <f t="shared" si="61"/>
        <v>1</v>
      </c>
      <c r="BE132">
        <f t="shared" si="62"/>
        <v>184</v>
      </c>
      <c r="BH132" s="175">
        <v>590719.85333333351</v>
      </c>
      <c r="BI132" s="106" t="str">
        <f t="shared" si="63"/>
        <v>0</v>
      </c>
      <c r="BJ132" s="107">
        <f t="shared" si="64"/>
        <v>3544319.120000001</v>
      </c>
      <c r="BK132" s="26">
        <f t="shared" si="64"/>
        <v>0</v>
      </c>
      <c r="BL132" s="24" t="str">
        <f t="shared" si="65"/>
        <v>100%</v>
      </c>
      <c r="BM132" s="25" t="str">
        <f t="shared" si="66"/>
        <v>0%</v>
      </c>
      <c r="BN132" s="137">
        <f t="shared" si="69"/>
        <v>590719.85333333351</v>
      </c>
      <c r="BO132" s="173">
        <v>824210.28444444435</v>
      </c>
      <c r="BP132" s="132" t="str">
        <f t="shared" si="70"/>
        <v>0</v>
      </c>
      <c r="BQ132" s="132">
        <f t="shared" si="85"/>
        <v>4945261.7066666661</v>
      </c>
      <c r="BR132" s="132">
        <f t="shared" si="86"/>
        <v>0</v>
      </c>
      <c r="BS132" s="137">
        <f t="shared" si="71"/>
        <v>824210.28444444435</v>
      </c>
      <c r="BT132" s="172">
        <v>654545.8044444446</v>
      </c>
      <c r="BU132" s="132" t="str">
        <f t="shared" si="72"/>
        <v>0</v>
      </c>
      <c r="BV132" s="132">
        <f t="shared" si="87"/>
        <v>3927274.8266666676</v>
      </c>
      <c r="BW132" s="132">
        <f t="shared" si="73"/>
        <v>0</v>
      </c>
      <c r="BX132" s="137">
        <f t="shared" si="74"/>
        <v>654545.8044444446</v>
      </c>
      <c r="BY132" s="172">
        <v>737502.66666666663</v>
      </c>
      <c r="BZ132" s="132" t="str">
        <f t="shared" si="75"/>
        <v>0</v>
      </c>
      <c r="CA132" s="132">
        <f t="shared" si="88"/>
        <v>4425016</v>
      </c>
      <c r="CB132" s="132">
        <f t="shared" si="76"/>
        <v>0</v>
      </c>
      <c r="CC132" s="137">
        <f t="shared" si="77"/>
        <v>737502.66666666663</v>
      </c>
      <c r="CD132" s="172">
        <v>784403.68222222233</v>
      </c>
      <c r="CE132" s="132" t="str">
        <f t="shared" si="78"/>
        <v>0</v>
      </c>
      <c r="CF132" s="132">
        <f t="shared" si="89"/>
        <v>4706422.0933333337</v>
      </c>
      <c r="CG132" s="132">
        <f t="shared" si="79"/>
        <v>0</v>
      </c>
      <c r="CH132" s="137">
        <f t="shared" si="80"/>
        <v>784403.68222222233</v>
      </c>
      <c r="CI132" s="211">
        <f t="shared" si="81"/>
        <v>966254.11555555544</v>
      </c>
      <c r="CJ132" s="132" t="str">
        <f t="shared" si="82"/>
        <v>0</v>
      </c>
      <c r="CK132" s="132">
        <f t="shared" si="90"/>
        <v>5797524.6933333324</v>
      </c>
      <c r="CL132" s="132">
        <f t="shared" si="83"/>
        <v>0</v>
      </c>
      <c r="CM132" s="137">
        <f t="shared" si="84"/>
        <v>966254.11555555544</v>
      </c>
      <c r="CN132" s="172"/>
      <c r="CO132" s="132"/>
      <c r="CP132" s="132"/>
      <c r="CQ132" s="132"/>
      <c r="CR132" s="137"/>
      <c r="CS132" s="132"/>
    </row>
    <row r="133" spans="1:97" ht="13" x14ac:dyDescent="0.3">
      <c r="A133" s="5" t="s">
        <v>666</v>
      </c>
      <c r="B133" s="3" t="s">
        <v>395</v>
      </c>
      <c r="C133" s="3" t="s">
        <v>384</v>
      </c>
      <c r="D133" s="2" t="s">
        <v>138</v>
      </c>
      <c r="E133" s="5">
        <f t="shared" si="67"/>
        <v>42447</v>
      </c>
      <c r="F133" s="177">
        <v>268</v>
      </c>
      <c r="G133" s="17">
        <f t="shared" si="68"/>
        <v>280</v>
      </c>
      <c r="H133" s="201">
        <v>11.129860338204143</v>
      </c>
      <c r="I133" s="189">
        <v>19</v>
      </c>
      <c r="J133"/>
      <c r="K133" s="183">
        <v>581</v>
      </c>
      <c r="L133" s="183">
        <v>2915</v>
      </c>
      <c r="M133" s="183">
        <v>6623</v>
      </c>
      <c r="N133" s="183">
        <v>13977</v>
      </c>
      <c r="O133" s="183">
        <v>8651</v>
      </c>
      <c r="P133" s="183">
        <v>4250</v>
      </c>
      <c r="Q133" s="183">
        <v>4417</v>
      </c>
      <c r="R133" s="183">
        <v>1033</v>
      </c>
      <c r="S133" s="183">
        <v>42447</v>
      </c>
      <c r="T133" s="5"/>
      <c r="U133" s="9">
        <f t="shared" si="46"/>
        <v>1.3687657549414565E-2</v>
      </c>
      <c r="V133" s="9">
        <f t="shared" si="47"/>
        <v>6.86738756567013E-2</v>
      </c>
      <c r="W133" s="9">
        <f t="shared" si="48"/>
        <v>0.1560298725469409</v>
      </c>
      <c r="X133" s="9">
        <f t="shared" si="49"/>
        <v>0.32928122128772352</v>
      </c>
      <c r="Y133" s="9">
        <f t="shared" si="50"/>
        <v>0.2038071006195962</v>
      </c>
      <c r="Z133" s="9">
        <f t="shared" si="51"/>
        <v>0.1001248615921031</v>
      </c>
      <c r="AA133" s="9">
        <f t="shared" si="52"/>
        <v>0.10405917968289867</v>
      </c>
      <c r="AB133" s="9">
        <f t="shared" si="53"/>
        <v>2.4336231064621763E-2</v>
      </c>
      <c r="AC133" s="9"/>
      <c r="AD133" s="183">
        <v>27</v>
      </c>
      <c r="AE133" s="183">
        <v>21</v>
      </c>
      <c r="AF133" s="183">
        <v>56</v>
      </c>
      <c r="AG133" s="183">
        <v>76</v>
      </c>
      <c r="AH133" s="183">
        <v>9</v>
      </c>
      <c r="AI133" s="183">
        <v>51</v>
      </c>
      <c r="AJ133" s="183">
        <v>42</v>
      </c>
      <c r="AK133" s="183">
        <v>64</v>
      </c>
      <c r="AL133" s="183">
        <v>346</v>
      </c>
      <c r="AM133" s="5"/>
      <c r="AN133" s="180">
        <v>1</v>
      </c>
      <c r="AO133" s="180">
        <v>-1</v>
      </c>
      <c r="AP133" s="180">
        <v>9</v>
      </c>
      <c r="AQ133" s="180">
        <v>24</v>
      </c>
      <c r="AR133" s="180">
        <v>7</v>
      </c>
      <c r="AS133" s="180">
        <v>0</v>
      </c>
      <c r="AT133" s="180">
        <v>17</v>
      </c>
      <c r="AU133" s="180">
        <v>9</v>
      </c>
      <c r="AV133" s="180">
        <v>66</v>
      </c>
      <c r="AW133">
        <f t="shared" si="54"/>
        <v>-1</v>
      </c>
      <c r="AX133">
        <f t="shared" si="55"/>
        <v>1</v>
      </c>
      <c r="AY133">
        <f t="shared" si="56"/>
        <v>-9</v>
      </c>
      <c r="AZ133">
        <f t="shared" si="57"/>
        <v>-24</v>
      </c>
      <c r="BA133">
        <f t="shared" si="58"/>
        <v>-7</v>
      </c>
      <c r="BB133">
        <f t="shared" si="59"/>
        <v>0</v>
      </c>
      <c r="BC133">
        <f t="shared" si="60"/>
        <v>-17</v>
      </c>
      <c r="BD133">
        <f t="shared" si="61"/>
        <v>-9</v>
      </c>
      <c r="BE133">
        <f t="shared" si="62"/>
        <v>-66</v>
      </c>
      <c r="BH133" s="175">
        <v>305114.64</v>
      </c>
      <c r="BI133" s="106">
        <f t="shared" si="63"/>
        <v>76278.66</v>
      </c>
      <c r="BJ133" s="107">
        <f t="shared" si="64"/>
        <v>1830687.84</v>
      </c>
      <c r="BK133" s="26">
        <f t="shared" si="64"/>
        <v>457671.96</v>
      </c>
      <c r="BL133" s="24">
        <f t="shared" si="65"/>
        <v>0.8</v>
      </c>
      <c r="BM133" s="25">
        <f t="shared" si="66"/>
        <v>0.2</v>
      </c>
      <c r="BN133" s="137">
        <f t="shared" si="69"/>
        <v>305114.64</v>
      </c>
      <c r="BO133" s="173">
        <v>266699.15199999994</v>
      </c>
      <c r="BP133" s="132">
        <f t="shared" si="70"/>
        <v>66674.787999999986</v>
      </c>
      <c r="BQ133" s="132">
        <f t="shared" si="85"/>
        <v>1600194.9119999995</v>
      </c>
      <c r="BR133" s="132">
        <f t="shared" si="86"/>
        <v>400048.72799999989</v>
      </c>
      <c r="BS133" s="137">
        <f t="shared" si="71"/>
        <v>266699.15199999994</v>
      </c>
      <c r="BT133" s="172">
        <v>368315.68177777785</v>
      </c>
      <c r="BU133" s="132">
        <f t="shared" si="72"/>
        <v>92078.920444444462</v>
      </c>
      <c r="BV133" s="132">
        <f t="shared" si="87"/>
        <v>2209894.0906666671</v>
      </c>
      <c r="BW133" s="132">
        <f t="shared" si="73"/>
        <v>552473.52266666677</v>
      </c>
      <c r="BX133" s="137">
        <f t="shared" si="74"/>
        <v>368315.68177777785</v>
      </c>
      <c r="BY133" s="172">
        <v>380797.97333333339</v>
      </c>
      <c r="BZ133" s="132">
        <f t="shared" si="75"/>
        <v>95199.493333333347</v>
      </c>
      <c r="CA133" s="132">
        <f t="shared" si="88"/>
        <v>2284787.8400000003</v>
      </c>
      <c r="CB133" s="132">
        <f t="shared" si="76"/>
        <v>571196.96000000008</v>
      </c>
      <c r="CC133" s="137">
        <f t="shared" si="77"/>
        <v>380797.97333333339</v>
      </c>
      <c r="CD133" s="172">
        <v>606487.58755555551</v>
      </c>
      <c r="CE133" s="132">
        <f t="shared" si="78"/>
        <v>151621.89688888888</v>
      </c>
      <c r="CF133" s="132">
        <f t="shared" si="89"/>
        <v>3638925.5253333328</v>
      </c>
      <c r="CG133" s="132">
        <f t="shared" si="79"/>
        <v>909731.38133333321</v>
      </c>
      <c r="CH133" s="137">
        <f t="shared" si="80"/>
        <v>606487.58755555551</v>
      </c>
      <c r="CI133" s="211">
        <f t="shared" si="81"/>
        <v>427843.58399999992</v>
      </c>
      <c r="CJ133" s="132">
        <f t="shared" si="82"/>
        <v>106960.89599999998</v>
      </c>
      <c r="CK133" s="132">
        <f t="shared" si="90"/>
        <v>2567061.5039999997</v>
      </c>
      <c r="CL133" s="132">
        <f t="shared" si="83"/>
        <v>641765.37599999993</v>
      </c>
      <c r="CM133" s="137">
        <f t="shared" si="84"/>
        <v>427843.58399999992</v>
      </c>
      <c r="CN133" s="172"/>
      <c r="CO133" s="132"/>
      <c r="CP133" s="132"/>
      <c r="CQ133" s="132"/>
      <c r="CR133" s="137"/>
      <c r="CS133" s="132"/>
    </row>
    <row r="134" spans="1:97" ht="13" x14ac:dyDescent="0.3">
      <c r="A134" s="5" t="s">
        <v>580</v>
      </c>
      <c r="B134" s="3" t="s">
        <v>378</v>
      </c>
      <c r="C134" s="3" t="s">
        <v>379</v>
      </c>
      <c r="D134" s="2" t="s">
        <v>139</v>
      </c>
      <c r="E134" s="5">
        <f t="shared" si="67"/>
        <v>41197</v>
      </c>
      <c r="F134" s="177">
        <v>580</v>
      </c>
      <c r="G134" s="17">
        <f t="shared" si="68"/>
        <v>138</v>
      </c>
      <c r="H134" s="201">
        <v>6.9007320371147483</v>
      </c>
      <c r="I134" s="189">
        <v>57</v>
      </c>
      <c r="J134"/>
      <c r="K134" s="183">
        <v>8441</v>
      </c>
      <c r="L134" s="183">
        <v>12773</v>
      </c>
      <c r="M134" s="183">
        <v>8694</v>
      </c>
      <c r="N134" s="183">
        <v>4704</v>
      </c>
      <c r="O134" s="183">
        <v>3638</v>
      </c>
      <c r="P134" s="183">
        <v>2074</v>
      </c>
      <c r="Q134" s="183">
        <v>826</v>
      </c>
      <c r="R134" s="183">
        <v>47</v>
      </c>
      <c r="S134" s="183">
        <v>41197</v>
      </c>
      <c r="T134" s="5"/>
      <c r="U134" s="9">
        <f t="shared" ref="U134:U197" si="91">K134/S134</f>
        <v>0.20489356021069496</v>
      </c>
      <c r="V134" s="9">
        <f t="shared" ref="V134:V197" si="92">L134/S134</f>
        <v>0.31004684807146149</v>
      </c>
      <c r="W134" s="9">
        <f t="shared" ref="W134:W197" si="93">M134/S134</f>
        <v>0.21103478408621987</v>
      </c>
      <c r="X134" s="9">
        <f t="shared" ref="X134:X197" si="94">N134/S134</f>
        <v>0.11418307158288225</v>
      </c>
      <c r="Y134" s="9">
        <f t="shared" ref="Y134:Y197" si="95">O134/S134</f>
        <v>8.8307401024346435E-2</v>
      </c>
      <c r="Z134" s="9">
        <f t="shared" ref="Z134:Z197" si="96">P134/S134</f>
        <v>5.0343471612010582E-2</v>
      </c>
      <c r="AA134" s="9">
        <f t="shared" ref="AA134:AA197" si="97">Q134/S134</f>
        <v>2.0050003641041824E-2</v>
      </c>
      <c r="AB134" s="9">
        <f t="shared" ref="AB134:AB197" si="98">R134/S134</f>
        <v>1.1408597713425735E-3</v>
      </c>
      <c r="AC134" s="9"/>
      <c r="AD134" s="183">
        <v>18</v>
      </c>
      <c r="AE134" s="183">
        <v>61</v>
      </c>
      <c r="AF134" s="183">
        <v>70</v>
      </c>
      <c r="AG134" s="183">
        <v>20</v>
      </c>
      <c r="AH134" s="183">
        <v>22</v>
      </c>
      <c r="AI134" s="183">
        <v>11</v>
      </c>
      <c r="AJ134" s="183">
        <v>1</v>
      </c>
      <c r="AK134" s="183">
        <v>0</v>
      </c>
      <c r="AL134" s="183">
        <v>203</v>
      </c>
      <c r="AM134" s="5"/>
      <c r="AN134" s="180">
        <v>-22</v>
      </c>
      <c r="AO134" s="180">
        <v>39</v>
      </c>
      <c r="AP134" s="180">
        <v>30</v>
      </c>
      <c r="AQ134" s="180">
        <v>14</v>
      </c>
      <c r="AR134" s="180">
        <v>-4</v>
      </c>
      <c r="AS134" s="180">
        <v>10</v>
      </c>
      <c r="AT134" s="180">
        <v>-1</v>
      </c>
      <c r="AU134" s="180">
        <v>-1</v>
      </c>
      <c r="AV134" s="180">
        <v>65</v>
      </c>
      <c r="AW134">
        <f t="shared" ref="AW134:AW197" si="99">AN134*$AV$3</f>
        <v>22</v>
      </c>
      <c r="AX134">
        <f t="shared" ref="AX134:AX197" si="100">AO134*$AV$3</f>
        <v>-39</v>
      </c>
      <c r="AY134">
        <f t="shared" ref="AY134:AY197" si="101">AP134*$AV$3</f>
        <v>-30</v>
      </c>
      <c r="AZ134">
        <f t="shared" ref="AZ134:AZ197" si="102">AQ134*$AV$3</f>
        <v>-14</v>
      </c>
      <c r="BA134">
        <f t="shared" ref="BA134:BA197" si="103">AR134*$AV$3</f>
        <v>4</v>
      </c>
      <c r="BB134">
        <f t="shared" ref="BB134:BB197" si="104">AS134*$AV$3</f>
        <v>-10</v>
      </c>
      <c r="BC134">
        <f t="shared" ref="BC134:BC197" si="105">AT134*$AV$3</f>
        <v>1</v>
      </c>
      <c r="BD134">
        <f t="shared" ref="BD134:BD197" si="106">AU134*$AV$3</f>
        <v>1</v>
      </c>
      <c r="BE134">
        <f t="shared" ref="BE134:BE197" si="107">AV134*$AV$3</f>
        <v>-65</v>
      </c>
      <c r="BH134" s="175">
        <v>0</v>
      </c>
      <c r="BI134" s="106">
        <f t="shared" ref="BI134:BI197" si="108">IF(B134="","0",(25%*BH134))</f>
        <v>0</v>
      </c>
      <c r="BJ134" s="107">
        <f t="shared" ref="BJ134:BJ197" si="109">BH134*6</f>
        <v>0</v>
      </c>
      <c r="BK134" s="26">
        <f t="shared" ref="BK134:BK197" si="110">BI134*6</f>
        <v>0</v>
      </c>
      <c r="BL134" s="24">
        <f t="shared" ref="BL134:BL197" si="111">IF(B134="","100%",80%)</f>
        <v>0.8</v>
      </c>
      <c r="BM134" s="25">
        <f t="shared" ref="BM134:BM197" si="112">IF(B134="","0%",20%)</f>
        <v>0.2</v>
      </c>
      <c r="BN134" s="137">
        <f t="shared" si="69"/>
        <v>0</v>
      </c>
      <c r="BO134" s="173">
        <v>147406.25066666672</v>
      </c>
      <c r="BP134" s="132">
        <f t="shared" si="70"/>
        <v>36851.562666666679</v>
      </c>
      <c r="BQ134" s="132">
        <f t="shared" si="85"/>
        <v>884437.50400000031</v>
      </c>
      <c r="BR134" s="132">
        <f t="shared" si="86"/>
        <v>221109.37600000008</v>
      </c>
      <c r="BS134" s="137">
        <f t="shared" si="71"/>
        <v>147406.25066666672</v>
      </c>
      <c r="BT134" s="172">
        <v>170947.25600000005</v>
      </c>
      <c r="BU134" s="132">
        <f t="shared" si="72"/>
        <v>42736.814000000013</v>
      </c>
      <c r="BV134" s="132">
        <f t="shared" si="87"/>
        <v>1025683.5360000003</v>
      </c>
      <c r="BW134" s="132">
        <f t="shared" si="73"/>
        <v>256420.88400000008</v>
      </c>
      <c r="BX134" s="137">
        <f t="shared" si="74"/>
        <v>170947.25600000005</v>
      </c>
      <c r="BY134" s="172">
        <v>132603.09333333335</v>
      </c>
      <c r="BZ134" s="132">
        <f t="shared" si="75"/>
        <v>33150.773333333338</v>
      </c>
      <c r="CA134" s="132">
        <f t="shared" si="88"/>
        <v>795618.56</v>
      </c>
      <c r="CB134" s="132">
        <f t="shared" si="76"/>
        <v>198904.64</v>
      </c>
      <c r="CC134" s="137">
        <f t="shared" si="77"/>
        <v>132603.09333333335</v>
      </c>
      <c r="CD134" s="172">
        <v>159362.81422222222</v>
      </c>
      <c r="CE134" s="132">
        <f t="shared" si="78"/>
        <v>39840.703555555556</v>
      </c>
      <c r="CF134" s="132">
        <f t="shared" si="89"/>
        <v>956176.8853333334</v>
      </c>
      <c r="CG134" s="132">
        <f t="shared" si="79"/>
        <v>239044.22133333335</v>
      </c>
      <c r="CH134" s="137">
        <f t="shared" si="80"/>
        <v>159362.81422222222</v>
      </c>
      <c r="CI134" s="211">
        <f t="shared" si="81"/>
        <v>162999.26222222226</v>
      </c>
      <c r="CJ134" s="132">
        <f t="shared" si="82"/>
        <v>40749.815555555564</v>
      </c>
      <c r="CK134" s="132">
        <f t="shared" si="90"/>
        <v>977995.57333333348</v>
      </c>
      <c r="CL134" s="132">
        <f t="shared" si="83"/>
        <v>244498.89333333337</v>
      </c>
      <c r="CM134" s="137">
        <f t="shared" si="84"/>
        <v>162999.26222222226</v>
      </c>
      <c r="CN134" s="172"/>
      <c r="CO134" s="132"/>
      <c r="CP134" s="132"/>
      <c r="CQ134" s="132"/>
      <c r="CR134" s="137"/>
      <c r="CS134" s="132"/>
    </row>
    <row r="135" spans="1:97" ht="13" x14ac:dyDescent="0.3">
      <c r="A135" s="5" t="s">
        <v>709</v>
      </c>
      <c r="B135" s="3"/>
      <c r="C135" s="3" t="s">
        <v>385</v>
      </c>
      <c r="D135" s="2" t="s">
        <v>140</v>
      </c>
      <c r="E135" s="5">
        <f t="shared" ref="E135:E198" si="113">S135</f>
        <v>108975</v>
      </c>
      <c r="F135" s="177">
        <v>463</v>
      </c>
      <c r="G135" s="17">
        <f t="shared" ref="G135:G198" si="114">AL135+BE135</f>
        <v>648</v>
      </c>
      <c r="H135" s="201">
        <v>7.9278338383689801</v>
      </c>
      <c r="I135" s="189">
        <v>289</v>
      </c>
      <c r="J135"/>
      <c r="K135" s="183">
        <v>903</v>
      </c>
      <c r="L135" s="183">
        <v>5733</v>
      </c>
      <c r="M135" s="183">
        <v>23594</v>
      </c>
      <c r="N135" s="183">
        <v>45286</v>
      </c>
      <c r="O135" s="183">
        <v>18321</v>
      </c>
      <c r="P135" s="183">
        <v>9708</v>
      </c>
      <c r="Q135" s="183">
        <v>4994</v>
      </c>
      <c r="R135" s="183">
        <v>436</v>
      </c>
      <c r="S135" s="183">
        <v>108975</v>
      </c>
      <c r="T135" s="5"/>
      <c r="U135" s="9">
        <f t="shared" si="91"/>
        <v>8.2863041982105985E-3</v>
      </c>
      <c r="V135" s="9">
        <f t="shared" si="92"/>
        <v>5.2608396421197523E-2</v>
      </c>
      <c r="W135" s="9">
        <f t="shared" si="93"/>
        <v>0.216508373480156</v>
      </c>
      <c r="X135" s="9">
        <f t="shared" si="94"/>
        <v>0.41556320256939666</v>
      </c>
      <c r="Y135" s="9">
        <f t="shared" si="95"/>
        <v>0.16812112869924295</v>
      </c>
      <c r="Z135" s="9">
        <f t="shared" si="96"/>
        <v>8.9084652443220919E-2</v>
      </c>
      <c r="AA135" s="9">
        <f t="shared" si="97"/>
        <v>4.5827024546914431E-2</v>
      </c>
      <c r="AB135" s="9">
        <f t="shared" si="98"/>
        <v>4.0009176416609315E-3</v>
      </c>
      <c r="AC135" s="9"/>
      <c r="AD135" s="183">
        <v>24</v>
      </c>
      <c r="AE135" s="183">
        <v>35</v>
      </c>
      <c r="AF135" s="183">
        <v>226</v>
      </c>
      <c r="AG135" s="183">
        <v>137</v>
      </c>
      <c r="AH135" s="183">
        <v>112</v>
      </c>
      <c r="AI135" s="183">
        <v>43</v>
      </c>
      <c r="AJ135" s="183">
        <v>48</v>
      </c>
      <c r="AK135" s="183">
        <v>17</v>
      </c>
      <c r="AL135" s="183">
        <v>642</v>
      </c>
      <c r="AM135" s="5"/>
      <c r="AN135" s="180">
        <v>-10</v>
      </c>
      <c r="AO135" s="180">
        <v>-6</v>
      </c>
      <c r="AP135" s="180">
        <v>0</v>
      </c>
      <c r="AQ135" s="180">
        <v>10</v>
      </c>
      <c r="AR135" s="180">
        <v>2</v>
      </c>
      <c r="AS135" s="180">
        <v>7</v>
      </c>
      <c r="AT135" s="180">
        <v>-8</v>
      </c>
      <c r="AU135" s="180">
        <v>-1</v>
      </c>
      <c r="AV135" s="180">
        <v>-6</v>
      </c>
      <c r="AW135">
        <f t="shared" si="99"/>
        <v>10</v>
      </c>
      <c r="AX135">
        <f t="shared" si="100"/>
        <v>6</v>
      </c>
      <c r="AY135">
        <f t="shared" si="101"/>
        <v>0</v>
      </c>
      <c r="AZ135">
        <f t="shared" si="102"/>
        <v>-10</v>
      </c>
      <c r="BA135">
        <f t="shared" si="103"/>
        <v>-2</v>
      </c>
      <c r="BB135">
        <f t="shared" si="104"/>
        <v>-7</v>
      </c>
      <c r="BC135">
        <f t="shared" si="105"/>
        <v>8</v>
      </c>
      <c r="BD135">
        <f t="shared" si="106"/>
        <v>1</v>
      </c>
      <c r="BE135">
        <f t="shared" si="107"/>
        <v>6</v>
      </c>
      <c r="BH135" s="175">
        <v>1848758.0466666666</v>
      </c>
      <c r="BI135" s="106" t="str">
        <f t="shared" si="108"/>
        <v>0</v>
      </c>
      <c r="BJ135" s="107">
        <f t="shared" si="109"/>
        <v>11092548.279999999</v>
      </c>
      <c r="BK135" s="26">
        <f t="shared" si="110"/>
        <v>0</v>
      </c>
      <c r="BL135" s="24" t="str">
        <f t="shared" si="111"/>
        <v>100%</v>
      </c>
      <c r="BM135" s="25" t="str">
        <f t="shared" si="112"/>
        <v>0%</v>
      </c>
      <c r="BN135" s="137">
        <f t="shared" ref="BN135:BN198" si="115">BH135</f>
        <v>1848758.0466666666</v>
      </c>
      <c r="BO135" s="173">
        <v>1120350.2311111111</v>
      </c>
      <c r="BP135" s="132" t="str">
        <f t="shared" ref="BP135:BP198" si="116">IF($B135="","0",(25%*BO135))</f>
        <v>0</v>
      </c>
      <c r="BQ135" s="132">
        <f t="shared" si="85"/>
        <v>6722101.3866666667</v>
      </c>
      <c r="BR135" s="132">
        <f t="shared" si="86"/>
        <v>0</v>
      </c>
      <c r="BS135" s="137">
        <f t="shared" ref="BS135:BS198" si="117">BO135</f>
        <v>1120350.2311111111</v>
      </c>
      <c r="BT135" s="172">
        <v>2354192.0177777782</v>
      </c>
      <c r="BU135" s="132" t="str">
        <f t="shared" ref="BU135:BU198" si="118">IF($B135="","0",(25%*BT135))</f>
        <v>0</v>
      </c>
      <c r="BV135" s="132">
        <f t="shared" si="87"/>
        <v>14125152.106666669</v>
      </c>
      <c r="BW135" s="132">
        <f t="shared" ref="BW135:BW198" si="119">BU135*6</f>
        <v>0</v>
      </c>
      <c r="BX135" s="137">
        <f t="shared" ref="BX135:BX198" si="120">BT135</f>
        <v>2354192.0177777782</v>
      </c>
      <c r="BY135" s="172">
        <v>1462767.8666666665</v>
      </c>
      <c r="BZ135" s="132" t="str">
        <f t="shared" ref="BZ135:BZ198" si="121">IF($B135="","0",(25%*BY135))</f>
        <v>0</v>
      </c>
      <c r="CA135" s="132">
        <f t="shared" si="88"/>
        <v>8776607.1999999993</v>
      </c>
      <c r="CB135" s="132">
        <f t="shared" ref="CB135:CB198" si="122">BZ135*6</f>
        <v>0</v>
      </c>
      <c r="CC135" s="137">
        <f t="shared" ref="CC135:CC198" si="123">BY135</f>
        <v>1462767.8666666665</v>
      </c>
      <c r="CD135" s="172">
        <v>1159645.888888889</v>
      </c>
      <c r="CE135" s="132" t="str">
        <f t="shared" ref="CE135:CE198" si="124">IF($B135="","0",(25%*CD135))</f>
        <v>0</v>
      </c>
      <c r="CF135" s="132">
        <f t="shared" si="89"/>
        <v>6957875.333333334</v>
      </c>
      <c r="CG135" s="132">
        <f t="shared" ref="CG135:CG198" si="125">CE135*6</f>
        <v>0</v>
      </c>
      <c r="CH135" s="137">
        <f t="shared" ref="CH135:CH198" si="126">CD135</f>
        <v>1159645.888888889</v>
      </c>
      <c r="CI135" s="211">
        <f t="shared" ref="CI135:CI198" si="127">IF(B135="",1,0.8)*(IF(SUMPRODUCT($CU$10:$DB$10,AD135:AK135)+SUMPRODUCT($CU$10:$DB$10,AW135:BD135)&gt;0,SUMPRODUCT($CU$10:$DB$10,AD135:AK135)+SUMPRODUCT($CU$10:$DB$10,AW135:BD135),0)+I135*350)</f>
        <v>1137018.5244444443</v>
      </c>
      <c r="CJ135" s="132" t="str">
        <f t="shared" ref="CJ135:CJ198" si="128">IF($B135="","0",(25%*CI135))</f>
        <v>0</v>
      </c>
      <c r="CK135" s="132">
        <f t="shared" si="90"/>
        <v>6822111.1466666665</v>
      </c>
      <c r="CL135" s="132">
        <f t="shared" ref="CL135:CL198" si="129">CJ135*6</f>
        <v>0</v>
      </c>
      <c r="CM135" s="137">
        <f t="shared" ref="CM135:CM198" si="130">CI135</f>
        <v>1137018.5244444443</v>
      </c>
      <c r="CN135" s="172"/>
      <c r="CO135" s="132"/>
      <c r="CP135" s="132"/>
      <c r="CQ135" s="132"/>
      <c r="CR135" s="137"/>
      <c r="CS135" s="132"/>
    </row>
    <row r="136" spans="1:97" ht="13" x14ac:dyDescent="0.3">
      <c r="A136" s="5" t="s">
        <v>586</v>
      </c>
      <c r="B136" s="3" t="s">
        <v>391</v>
      </c>
      <c r="C136" s="3" t="s">
        <v>379</v>
      </c>
      <c r="D136" s="2" t="s">
        <v>141</v>
      </c>
      <c r="E136" s="5">
        <f t="shared" si="113"/>
        <v>48447</v>
      </c>
      <c r="F136" s="177">
        <v>379</v>
      </c>
      <c r="G136" s="17">
        <f t="shared" si="114"/>
        <v>760</v>
      </c>
      <c r="H136" s="201">
        <v>5.817561278312132</v>
      </c>
      <c r="I136" s="189">
        <v>251</v>
      </c>
      <c r="J136"/>
      <c r="K136" s="183">
        <v>8283</v>
      </c>
      <c r="L136" s="183">
        <v>15271</v>
      </c>
      <c r="M136" s="183">
        <v>10710</v>
      </c>
      <c r="N136" s="183">
        <v>7104</v>
      </c>
      <c r="O136" s="183">
        <v>4010</v>
      </c>
      <c r="P136" s="183">
        <v>2041</v>
      </c>
      <c r="Q136" s="183">
        <v>965</v>
      </c>
      <c r="R136" s="183">
        <v>63</v>
      </c>
      <c r="S136" s="183">
        <v>48447</v>
      </c>
      <c r="T136" s="5"/>
      <c r="U136" s="9">
        <f t="shared" si="91"/>
        <v>0.17097033872066381</v>
      </c>
      <c r="V136" s="9">
        <f t="shared" si="92"/>
        <v>0.31521043614671701</v>
      </c>
      <c r="W136" s="9">
        <f t="shared" si="93"/>
        <v>0.22106631989596878</v>
      </c>
      <c r="X136" s="9">
        <f t="shared" si="94"/>
        <v>0.14663446653043533</v>
      </c>
      <c r="Y136" s="9">
        <f t="shared" si="95"/>
        <v>8.2770863004933221E-2</v>
      </c>
      <c r="Z136" s="9">
        <f t="shared" si="96"/>
        <v>4.2128511569343816E-2</v>
      </c>
      <c r="AA136" s="9">
        <f t="shared" si="97"/>
        <v>1.9918674014902885E-2</v>
      </c>
      <c r="AB136" s="9">
        <f t="shared" si="98"/>
        <v>1.3003901170351106E-3</v>
      </c>
      <c r="AC136" s="9"/>
      <c r="AD136" s="183">
        <v>37</v>
      </c>
      <c r="AE136" s="183">
        <v>291</v>
      </c>
      <c r="AF136" s="183">
        <v>115</v>
      </c>
      <c r="AG136" s="183">
        <v>141</v>
      </c>
      <c r="AH136" s="183">
        <v>137</v>
      </c>
      <c r="AI136" s="183">
        <v>46</v>
      </c>
      <c r="AJ136" s="183">
        <v>0</v>
      </c>
      <c r="AK136" s="183">
        <v>0</v>
      </c>
      <c r="AL136" s="183">
        <v>767</v>
      </c>
      <c r="AM136" s="5"/>
      <c r="AN136" s="180">
        <v>20</v>
      </c>
      <c r="AO136" s="180">
        <v>8</v>
      </c>
      <c r="AP136" s="180">
        <v>-16</v>
      </c>
      <c r="AQ136" s="180">
        <v>-3</v>
      </c>
      <c r="AR136" s="180">
        <v>-4</v>
      </c>
      <c r="AS136" s="180">
        <v>5</v>
      </c>
      <c r="AT136" s="180">
        <v>-1</v>
      </c>
      <c r="AU136" s="180">
        <v>-2</v>
      </c>
      <c r="AV136" s="180">
        <v>7</v>
      </c>
      <c r="AW136">
        <f t="shared" si="99"/>
        <v>-20</v>
      </c>
      <c r="AX136">
        <f t="shared" si="100"/>
        <v>-8</v>
      </c>
      <c r="AY136">
        <f t="shared" si="101"/>
        <v>16</v>
      </c>
      <c r="AZ136">
        <f t="shared" si="102"/>
        <v>3</v>
      </c>
      <c r="BA136">
        <f t="shared" si="103"/>
        <v>4</v>
      </c>
      <c r="BB136">
        <f t="shared" si="104"/>
        <v>-5</v>
      </c>
      <c r="BC136">
        <f t="shared" si="105"/>
        <v>1</v>
      </c>
      <c r="BD136">
        <f t="shared" si="106"/>
        <v>2</v>
      </c>
      <c r="BE136">
        <f t="shared" si="107"/>
        <v>-7</v>
      </c>
      <c r="BH136" s="175">
        <v>349762.44266666664</v>
      </c>
      <c r="BI136" s="106">
        <f t="shared" si="108"/>
        <v>87440.61066666666</v>
      </c>
      <c r="BJ136" s="107">
        <f t="shared" si="109"/>
        <v>2098574.656</v>
      </c>
      <c r="BK136" s="26">
        <f t="shared" si="110"/>
        <v>524643.66399999999</v>
      </c>
      <c r="BL136" s="24">
        <f t="shared" si="111"/>
        <v>0.8</v>
      </c>
      <c r="BM136" s="25">
        <f t="shared" si="112"/>
        <v>0.2</v>
      </c>
      <c r="BN136" s="137">
        <f t="shared" si="115"/>
        <v>349762.44266666664</v>
      </c>
      <c r="BO136" s="173">
        <v>361527.14044444443</v>
      </c>
      <c r="BP136" s="132">
        <f t="shared" si="116"/>
        <v>90381.785111111109</v>
      </c>
      <c r="BQ136" s="132">
        <f t="shared" ref="BQ136:BQ199" si="131">BO136*6</f>
        <v>2169162.8426666665</v>
      </c>
      <c r="BR136" s="132">
        <f t="shared" ref="BR136:BR199" si="132">IF(BP136="","",(6*BP136))</f>
        <v>542290.71066666662</v>
      </c>
      <c r="BS136" s="137">
        <f t="shared" si="117"/>
        <v>361527.14044444443</v>
      </c>
      <c r="BT136" s="172">
        <v>311968.8835555556</v>
      </c>
      <c r="BU136" s="132">
        <f t="shared" si="118"/>
        <v>77992.2208888889</v>
      </c>
      <c r="BV136" s="132">
        <f t="shared" ref="BV136:BV199" si="133">BT136*6</f>
        <v>1871813.3013333336</v>
      </c>
      <c r="BW136" s="132">
        <f t="shared" si="119"/>
        <v>467953.3253333334</v>
      </c>
      <c r="BX136" s="137">
        <f t="shared" si="120"/>
        <v>311968.8835555556</v>
      </c>
      <c r="BY136" s="172">
        <v>370846.4</v>
      </c>
      <c r="BZ136" s="132">
        <f t="shared" si="121"/>
        <v>92711.6</v>
      </c>
      <c r="CA136" s="132">
        <f t="shared" ref="CA136:CA199" si="134">BY136*6</f>
        <v>2225078.4000000004</v>
      </c>
      <c r="CB136" s="132">
        <f t="shared" si="122"/>
        <v>556269.60000000009</v>
      </c>
      <c r="CC136" s="137">
        <f t="shared" si="123"/>
        <v>370846.4</v>
      </c>
      <c r="CD136" s="172">
        <v>580637.3280000001</v>
      </c>
      <c r="CE136" s="132">
        <f t="shared" si="124"/>
        <v>145159.33200000002</v>
      </c>
      <c r="CF136" s="132">
        <f t="shared" ref="CF136:CF199" si="135">CD136*6</f>
        <v>3483823.9680000003</v>
      </c>
      <c r="CG136" s="132">
        <f t="shared" si="125"/>
        <v>870955.99200000009</v>
      </c>
      <c r="CH136" s="137">
        <f t="shared" si="126"/>
        <v>580637.3280000001</v>
      </c>
      <c r="CI136" s="211">
        <f t="shared" si="127"/>
        <v>935635.7297777778</v>
      </c>
      <c r="CJ136" s="132">
        <f t="shared" si="128"/>
        <v>233908.93244444445</v>
      </c>
      <c r="CK136" s="132">
        <f t="shared" ref="CK136:CK199" si="136">CI136*6</f>
        <v>5613814.3786666673</v>
      </c>
      <c r="CL136" s="132">
        <f t="shared" si="129"/>
        <v>1403453.5946666668</v>
      </c>
      <c r="CM136" s="137">
        <f t="shared" si="130"/>
        <v>935635.7297777778</v>
      </c>
      <c r="CN136" s="172"/>
      <c r="CO136" s="132"/>
      <c r="CP136" s="132"/>
      <c r="CQ136" s="132"/>
      <c r="CR136" s="137"/>
      <c r="CS136" s="132"/>
    </row>
    <row r="137" spans="1:97" ht="13" x14ac:dyDescent="0.3">
      <c r="A137" s="5" t="s">
        <v>781</v>
      </c>
      <c r="B137" s="3" t="s">
        <v>374</v>
      </c>
      <c r="C137" s="3" t="s">
        <v>375</v>
      </c>
      <c r="D137" s="2" t="s">
        <v>142</v>
      </c>
      <c r="E137" s="5">
        <f t="shared" si="113"/>
        <v>59009</v>
      </c>
      <c r="F137" s="177">
        <v>297</v>
      </c>
      <c r="G137" s="17">
        <f t="shared" si="114"/>
        <v>1081</v>
      </c>
      <c r="H137" s="201">
        <v>11.036245353159851</v>
      </c>
      <c r="I137" s="189">
        <v>161</v>
      </c>
      <c r="J137"/>
      <c r="K137" s="183">
        <v>2205</v>
      </c>
      <c r="L137" s="183">
        <v>5670</v>
      </c>
      <c r="M137" s="183">
        <v>12183</v>
      </c>
      <c r="N137" s="183">
        <v>12831</v>
      </c>
      <c r="O137" s="183">
        <v>10450</v>
      </c>
      <c r="P137" s="183">
        <v>7722</v>
      </c>
      <c r="Q137" s="183">
        <v>7180</v>
      </c>
      <c r="R137" s="183">
        <v>768</v>
      </c>
      <c r="S137" s="183">
        <v>59009</v>
      </c>
      <c r="T137" s="5"/>
      <c r="U137" s="9">
        <f t="shared" si="91"/>
        <v>3.7367181277432257E-2</v>
      </c>
      <c r="V137" s="9">
        <f t="shared" si="92"/>
        <v>9.6087037570540088E-2</v>
      </c>
      <c r="W137" s="9">
        <f t="shared" si="93"/>
        <v>0.20646003152061551</v>
      </c>
      <c r="X137" s="9">
        <f t="shared" si="94"/>
        <v>0.21744140724296293</v>
      </c>
      <c r="Y137" s="9">
        <f t="shared" si="95"/>
        <v>0.17709163009032519</v>
      </c>
      <c r="Z137" s="9">
        <f t="shared" si="96"/>
        <v>0.13086139402464031</v>
      </c>
      <c r="AA137" s="9">
        <f t="shared" si="97"/>
        <v>0.12167635445440526</v>
      </c>
      <c r="AB137" s="9">
        <f t="shared" si="98"/>
        <v>1.3014963819078445E-2</v>
      </c>
      <c r="AC137" s="9"/>
      <c r="AD137" s="183">
        <v>22</v>
      </c>
      <c r="AE137" s="183">
        <v>99</v>
      </c>
      <c r="AF137" s="183">
        <v>258</v>
      </c>
      <c r="AG137" s="183">
        <v>274</v>
      </c>
      <c r="AH137" s="183">
        <v>210</v>
      </c>
      <c r="AI137" s="183">
        <v>83</v>
      </c>
      <c r="AJ137" s="183">
        <v>116</v>
      </c>
      <c r="AK137" s="183">
        <v>1</v>
      </c>
      <c r="AL137" s="183">
        <v>1063</v>
      </c>
      <c r="AM137" s="5"/>
      <c r="AN137" s="180">
        <v>-8</v>
      </c>
      <c r="AO137" s="180">
        <v>20</v>
      </c>
      <c r="AP137" s="180">
        <v>-7</v>
      </c>
      <c r="AQ137" s="180">
        <v>1</v>
      </c>
      <c r="AR137" s="180">
        <v>-20</v>
      </c>
      <c r="AS137" s="180">
        <v>-1</v>
      </c>
      <c r="AT137" s="180">
        <v>-1</v>
      </c>
      <c r="AU137" s="180">
        <v>-2</v>
      </c>
      <c r="AV137" s="180">
        <v>-18</v>
      </c>
      <c r="AW137">
        <f t="shared" si="99"/>
        <v>8</v>
      </c>
      <c r="AX137">
        <f t="shared" si="100"/>
        <v>-20</v>
      </c>
      <c r="AY137">
        <f t="shared" si="101"/>
        <v>7</v>
      </c>
      <c r="AZ137">
        <f t="shared" si="102"/>
        <v>-1</v>
      </c>
      <c r="BA137">
        <f t="shared" si="103"/>
        <v>20</v>
      </c>
      <c r="BB137">
        <f t="shared" si="104"/>
        <v>1</v>
      </c>
      <c r="BC137">
        <f t="shared" si="105"/>
        <v>1</v>
      </c>
      <c r="BD137">
        <f t="shared" si="106"/>
        <v>2</v>
      </c>
      <c r="BE137">
        <f t="shared" si="107"/>
        <v>18</v>
      </c>
      <c r="BH137" s="175">
        <v>378802.70400000003</v>
      </c>
      <c r="BI137" s="106">
        <f t="shared" si="108"/>
        <v>94700.676000000007</v>
      </c>
      <c r="BJ137" s="107">
        <f t="shared" si="109"/>
        <v>2272816.2240000004</v>
      </c>
      <c r="BK137" s="26">
        <f t="shared" si="110"/>
        <v>568204.0560000001</v>
      </c>
      <c r="BL137" s="24">
        <f t="shared" si="111"/>
        <v>0.8</v>
      </c>
      <c r="BM137" s="25">
        <f t="shared" si="112"/>
        <v>0.2</v>
      </c>
      <c r="BN137" s="137">
        <f t="shared" si="115"/>
        <v>378802.70400000003</v>
      </c>
      <c r="BO137" s="173">
        <v>390579.05066666665</v>
      </c>
      <c r="BP137" s="132">
        <f t="shared" si="116"/>
        <v>97644.762666666662</v>
      </c>
      <c r="BQ137" s="132">
        <f t="shared" si="131"/>
        <v>2343474.304</v>
      </c>
      <c r="BR137" s="132">
        <f t="shared" si="132"/>
        <v>585868.576</v>
      </c>
      <c r="BS137" s="137">
        <f t="shared" si="117"/>
        <v>390579.05066666665</v>
      </c>
      <c r="BT137" s="172">
        <v>397081.14222222229</v>
      </c>
      <c r="BU137" s="132">
        <f t="shared" si="118"/>
        <v>99270.285555555573</v>
      </c>
      <c r="BV137" s="132">
        <f t="shared" si="133"/>
        <v>2382486.8533333335</v>
      </c>
      <c r="BW137" s="132">
        <f t="shared" si="119"/>
        <v>595621.71333333338</v>
      </c>
      <c r="BX137" s="137">
        <f t="shared" si="120"/>
        <v>397081.14222222229</v>
      </c>
      <c r="BY137" s="172">
        <v>776436.16</v>
      </c>
      <c r="BZ137" s="132">
        <f t="shared" si="121"/>
        <v>194109.04</v>
      </c>
      <c r="CA137" s="132">
        <f t="shared" si="134"/>
        <v>4658616.96</v>
      </c>
      <c r="CB137" s="132">
        <f t="shared" si="122"/>
        <v>1164654.24</v>
      </c>
      <c r="CC137" s="137">
        <f t="shared" si="123"/>
        <v>776436.16</v>
      </c>
      <c r="CD137" s="172">
        <v>993864.90666666673</v>
      </c>
      <c r="CE137" s="132">
        <f t="shared" si="124"/>
        <v>248466.22666666668</v>
      </c>
      <c r="CF137" s="132">
        <f t="shared" si="135"/>
        <v>5963189.4400000004</v>
      </c>
      <c r="CG137" s="132">
        <f t="shared" si="125"/>
        <v>1490797.36</v>
      </c>
      <c r="CH137" s="137">
        <f t="shared" si="126"/>
        <v>993864.90666666673</v>
      </c>
      <c r="CI137" s="211">
        <f t="shared" si="127"/>
        <v>1461536.2471111109</v>
      </c>
      <c r="CJ137" s="132">
        <f t="shared" si="128"/>
        <v>365384.06177777774</v>
      </c>
      <c r="CK137" s="132">
        <f t="shared" si="136"/>
        <v>8769217.4826666657</v>
      </c>
      <c r="CL137" s="132">
        <f t="shared" si="129"/>
        <v>2192304.3706666664</v>
      </c>
      <c r="CM137" s="137">
        <f t="shared" si="130"/>
        <v>1461536.2471111109</v>
      </c>
      <c r="CN137" s="172"/>
      <c r="CO137" s="132"/>
      <c r="CP137" s="132"/>
      <c r="CQ137" s="132"/>
      <c r="CR137" s="137"/>
      <c r="CS137" s="132"/>
    </row>
    <row r="138" spans="1:97" ht="13" x14ac:dyDescent="0.3">
      <c r="A138" s="5" t="s">
        <v>710</v>
      </c>
      <c r="B138" s="3"/>
      <c r="C138" s="3" t="s">
        <v>385</v>
      </c>
      <c r="D138" s="2" t="s">
        <v>143</v>
      </c>
      <c r="E138" s="5">
        <f t="shared" si="113"/>
        <v>99671</v>
      </c>
      <c r="F138" s="177">
        <v>403</v>
      </c>
      <c r="G138" s="17">
        <f t="shared" si="114"/>
        <v>1282</v>
      </c>
      <c r="H138" s="201">
        <v>8.5138615361308894</v>
      </c>
      <c r="I138" s="189">
        <v>729</v>
      </c>
      <c r="J138"/>
      <c r="K138" s="183">
        <v>2079</v>
      </c>
      <c r="L138" s="183">
        <v>8715</v>
      </c>
      <c r="M138" s="183">
        <v>25966</v>
      </c>
      <c r="N138" s="183">
        <v>37577</v>
      </c>
      <c r="O138" s="183">
        <v>14888</v>
      </c>
      <c r="P138" s="183">
        <v>5710</v>
      </c>
      <c r="Q138" s="183">
        <v>3853</v>
      </c>
      <c r="R138" s="183">
        <v>883</v>
      </c>
      <c r="S138" s="183">
        <v>99671</v>
      </c>
      <c r="T138" s="5"/>
      <c r="U138" s="9">
        <f t="shared" si="91"/>
        <v>2.085862487584152E-2</v>
      </c>
      <c r="V138" s="9">
        <f t="shared" si="92"/>
        <v>8.743766993408314E-2</v>
      </c>
      <c r="W138" s="9">
        <f t="shared" si="93"/>
        <v>0.2605171012631558</v>
      </c>
      <c r="X138" s="9">
        <f t="shared" si="94"/>
        <v>0.37701036409788202</v>
      </c>
      <c r="Y138" s="9">
        <f t="shared" si="95"/>
        <v>0.14937143201131722</v>
      </c>
      <c r="Z138" s="9">
        <f t="shared" si="96"/>
        <v>5.7288479096226586E-2</v>
      </c>
      <c r="AA138" s="9">
        <f t="shared" si="97"/>
        <v>3.8657182129205082E-2</v>
      </c>
      <c r="AB138" s="9">
        <f t="shared" si="98"/>
        <v>8.8591465922886296E-3</v>
      </c>
      <c r="AC138" s="9"/>
      <c r="AD138" s="183">
        <v>93</v>
      </c>
      <c r="AE138" s="183">
        <v>10</v>
      </c>
      <c r="AF138" s="183">
        <v>222</v>
      </c>
      <c r="AG138" s="183">
        <v>265</v>
      </c>
      <c r="AH138" s="183">
        <v>215</v>
      </c>
      <c r="AI138" s="183">
        <v>90</v>
      </c>
      <c r="AJ138" s="183">
        <v>26</v>
      </c>
      <c r="AK138" s="183">
        <v>26</v>
      </c>
      <c r="AL138" s="183">
        <v>947</v>
      </c>
      <c r="AM138" s="5"/>
      <c r="AN138" s="180">
        <v>-34</v>
      </c>
      <c r="AO138" s="180">
        <v>-74</v>
      </c>
      <c r="AP138" s="180">
        <v>-68</v>
      </c>
      <c r="AQ138" s="180">
        <v>-95</v>
      </c>
      <c r="AR138" s="180">
        <v>-32</v>
      </c>
      <c r="AS138" s="180">
        <v>-16</v>
      </c>
      <c r="AT138" s="180">
        <v>-12</v>
      </c>
      <c r="AU138" s="180">
        <v>-4</v>
      </c>
      <c r="AV138" s="180">
        <v>-335</v>
      </c>
      <c r="AW138">
        <f t="shared" si="99"/>
        <v>34</v>
      </c>
      <c r="AX138">
        <f t="shared" si="100"/>
        <v>74</v>
      </c>
      <c r="AY138">
        <f t="shared" si="101"/>
        <v>68</v>
      </c>
      <c r="AZ138">
        <f t="shared" si="102"/>
        <v>95</v>
      </c>
      <c r="BA138">
        <f t="shared" si="103"/>
        <v>32</v>
      </c>
      <c r="BB138">
        <f t="shared" si="104"/>
        <v>16</v>
      </c>
      <c r="BC138">
        <f t="shared" si="105"/>
        <v>12</v>
      </c>
      <c r="BD138">
        <f t="shared" si="106"/>
        <v>4</v>
      </c>
      <c r="BE138">
        <f t="shared" si="107"/>
        <v>335</v>
      </c>
      <c r="BH138" s="175">
        <v>1362781.4266666663</v>
      </c>
      <c r="BI138" s="106" t="str">
        <f t="shared" si="108"/>
        <v>0</v>
      </c>
      <c r="BJ138" s="107">
        <f t="shared" si="109"/>
        <v>8176688.5599999977</v>
      </c>
      <c r="BK138" s="26">
        <f t="shared" si="110"/>
        <v>0</v>
      </c>
      <c r="BL138" s="24" t="str">
        <f t="shared" si="111"/>
        <v>100%</v>
      </c>
      <c r="BM138" s="25" t="str">
        <f t="shared" si="112"/>
        <v>0%</v>
      </c>
      <c r="BN138" s="137">
        <f t="shared" si="115"/>
        <v>1362781.4266666663</v>
      </c>
      <c r="BO138" s="173">
        <v>2151968.0811111107</v>
      </c>
      <c r="BP138" s="132" t="str">
        <f t="shared" si="116"/>
        <v>0</v>
      </c>
      <c r="BQ138" s="132">
        <f t="shared" si="131"/>
        <v>12911808.486666664</v>
      </c>
      <c r="BR138" s="132">
        <f t="shared" si="132"/>
        <v>0</v>
      </c>
      <c r="BS138" s="137">
        <f t="shared" si="117"/>
        <v>2151968.0811111107</v>
      </c>
      <c r="BT138" s="172">
        <v>1191347.7677777777</v>
      </c>
      <c r="BU138" s="132" t="str">
        <f t="shared" si="118"/>
        <v>0</v>
      </c>
      <c r="BV138" s="132">
        <f t="shared" si="133"/>
        <v>7148086.6066666665</v>
      </c>
      <c r="BW138" s="132">
        <f t="shared" si="119"/>
        <v>0</v>
      </c>
      <c r="BX138" s="137">
        <f t="shared" si="120"/>
        <v>1191347.7677777777</v>
      </c>
      <c r="BY138" s="172">
        <v>518942.79999999993</v>
      </c>
      <c r="BZ138" s="132" t="str">
        <f t="shared" si="121"/>
        <v>0</v>
      </c>
      <c r="CA138" s="132">
        <f t="shared" si="134"/>
        <v>3113656.8</v>
      </c>
      <c r="CB138" s="132">
        <f t="shared" si="122"/>
        <v>0</v>
      </c>
      <c r="CC138" s="137">
        <f t="shared" si="123"/>
        <v>518942.79999999993</v>
      </c>
      <c r="CD138" s="172">
        <v>571012.41111111105</v>
      </c>
      <c r="CE138" s="132" t="str">
        <f t="shared" si="124"/>
        <v>0</v>
      </c>
      <c r="CF138" s="132">
        <f t="shared" si="135"/>
        <v>3426074.4666666663</v>
      </c>
      <c r="CG138" s="132">
        <f t="shared" si="125"/>
        <v>0</v>
      </c>
      <c r="CH138" s="137">
        <f t="shared" si="126"/>
        <v>571012.41111111105</v>
      </c>
      <c r="CI138" s="211">
        <f t="shared" si="127"/>
        <v>2252213.5222222218</v>
      </c>
      <c r="CJ138" s="132" t="str">
        <f t="shared" si="128"/>
        <v>0</v>
      </c>
      <c r="CK138" s="132">
        <f t="shared" si="136"/>
        <v>13513281.133333331</v>
      </c>
      <c r="CL138" s="132">
        <f t="shared" si="129"/>
        <v>0</v>
      </c>
      <c r="CM138" s="137">
        <f t="shared" si="130"/>
        <v>2252213.5222222218</v>
      </c>
      <c r="CN138" s="172"/>
      <c r="CO138" s="132"/>
      <c r="CP138" s="132"/>
      <c r="CQ138" s="132"/>
      <c r="CR138" s="137"/>
      <c r="CS138" s="132"/>
    </row>
    <row r="139" spans="1:97" ht="13" x14ac:dyDescent="0.3">
      <c r="A139" s="5" t="s">
        <v>650</v>
      </c>
      <c r="B139" s="3" t="s">
        <v>397</v>
      </c>
      <c r="C139" s="3" t="s">
        <v>384</v>
      </c>
      <c r="D139" s="2" t="s">
        <v>459</v>
      </c>
      <c r="E139" s="5">
        <f t="shared" si="113"/>
        <v>74842</v>
      </c>
      <c r="F139" s="177">
        <v>427</v>
      </c>
      <c r="G139" s="17">
        <f>AL139+BE139</f>
        <v>463</v>
      </c>
      <c r="H139" s="201">
        <v>6.8437407517016871</v>
      </c>
      <c r="I139" s="189">
        <v>165</v>
      </c>
      <c r="J139"/>
      <c r="K139" s="183">
        <v>11493</v>
      </c>
      <c r="L139" s="183">
        <v>19770</v>
      </c>
      <c r="M139" s="183">
        <v>17584</v>
      </c>
      <c r="N139" s="183">
        <v>11650</v>
      </c>
      <c r="O139" s="183">
        <v>8809</v>
      </c>
      <c r="P139" s="183">
        <v>3651</v>
      </c>
      <c r="Q139" s="183">
        <v>1721</v>
      </c>
      <c r="R139" s="183">
        <v>164</v>
      </c>
      <c r="S139" s="183">
        <v>74842</v>
      </c>
      <c r="T139" s="5"/>
      <c r="U139" s="9">
        <f t="shared" si="91"/>
        <v>0.15356350712166966</v>
      </c>
      <c r="V139" s="9">
        <f t="shared" si="92"/>
        <v>0.26415648967157479</v>
      </c>
      <c r="W139" s="9">
        <f t="shared" si="93"/>
        <v>0.23494829106651346</v>
      </c>
      <c r="X139" s="9">
        <f t="shared" si="94"/>
        <v>0.15566125972047781</v>
      </c>
      <c r="Y139" s="9">
        <f t="shared" si="95"/>
        <v>0.11770129071911493</v>
      </c>
      <c r="Z139" s="9">
        <f t="shared" si="96"/>
        <v>4.8782769033430429E-2</v>
      </c>
      <c r="AA139" s="9">
        <f t="shared" si="97"/>
        <v>2.2995109697763288E-2</v>
      </c>
      <c r="AB139" s="9">
        <f t="shared" si="98"/>
        <v>2.191282969455653E-3</v>
      </c>
      <c r="AC139" s="9"/>
      <c r="AD139" s="183">
        <v>37</v>
      </c>
      <c r="AE139" s="183">
        <v>285</v>
      </c>
      <c r="AF139" s="183">
        <v>67</v>
      </c>
      <c r="AG139" s="183">
        <v>47</v>
      </c>
      <c r="AH139" s="183">
        <v>84</v>
      </c>
      <c r="AI139" s="183">
        <v>43</v>
      </c>
      <c r="AJ139" s="183">
        <v>19</v>
      </c>
      <c r="AK139" s="183">
        <v>1</v>
      </c>
      <c r="AL139" s="183">
        <v>583</v>
      </c>
      <c r="AM139" s="5"/>
      <c r="AN139" s="180">
        <v>22</v>
      </c>
      <c r="AO139" s="180">
        <v>30</v>
      </c>
      <c r="AP139" s="180">
        <v>1</v>
      </c>
      <c r="AQ139" s="180">
        <v>37</v>
      </c>
      <c r="AR139" s="180">
        <v>20</v>
      </c>
      <c r="AS139" s="180">
        <v>5</v>
      </c>
      <c r="AT139" s="180">
        <v>4</v>
      </c>
      <c r="AU139" s="180">
        <v>1</v>
      </c>
      <c r="AV139" s="180">
        <v>120</v>
      </c>
      <c r="AW139">
        <f t="shared" si="99"/>
        <v>-22</v>
      </c>
      <c r="AX139">
        <f t="shared" si="100"/>
        <v>-30</v>
      </c>
      <c r="AY139">
        <f t="shared" si="101"/>
        <v>-1</v>
      </c>
      <c r="AZ139">
        <f t="shared" si="102"/>
        <v>-37</v>
      </c>
      <c r="BA139">
        <f t="shared" si="103"/>
        <v>-20</v>
      </c>
      <c r="BB139">
        <f t="shared" si="104"/>
        <v>-5</v>
      </c>
      <c r="BC139">
        <f t="shared" si="105"/>
        <v>-4</v>
      </c>
      <c r="BD139">
        <f t="shared" si="106"/>
        <v>-1</v>
      </c>
      <c r="BE139">
        <f t="shared" si="107"/>
        <v>-120</v>
      </c>
      <c r="BH139" s="175">
        <v>831677.26400000008</v>
      </c>
      <c r="BI139" s="106">
        <f t="shared" si="108"/>
        <v>207919.31600000002</v>
      </c>
      <c r="BJ139" s="107">
        <f t="shared" si="109"/>
        <v>4990063.5840000007</v>
      </c>
      <c r="BK139" s="26">
        <f t="shared" si="110"/>
        <v>1247515.8960000002</v>
      </c>
      <c r="BL139" s="24">
        <f t="shared" si="111"/>
        <v>0.8</v>
      </c>
      <c r="BM139" s="25">
        <f t="shared" si="112"/>
        <v>0.2</v>
      </c>
      <c r="BN139" s="137">
        <f t="shared" si="115"/>
        <v>831677.26400000008</v>
      </c>
      <c r="BO139" s="173">
        <v>1081790.6533333333</v>
      </c>
      <c r="BP139" s="132">
        <f t="shared" si="116"/>
        <v>270447.66333333333</v>
      </c>
      <c r="BQ139" s="132">
        <f t="shared" si="131"/>
        <v>6490743.9199999999</v>
      </c>
      <c r="BR139" s="132">
        <f t="shared" si="132"/>
        <v>1622685.98</v>
      </c>
      <c r="BS139" s="137">
        <f t="shared" si="117"/>
        <v>1081790.6533333333</v>
      </c>
      <c r="BT139" s="172">
        <v>992361.79288888897</v>
      </c>
      <c r="BU139" s="132">
        <f t="shared" si="118"/>
        <v>248090.44822222224</v>
      </c>
      <c r="BV139" s="132">
        <f t="shared" si="133"/>
        <v>5954170.7573333336</v>
      </c>
      <c r="BW139" s="132">
        <f t="shared" si="119"/>
        <v>1488542.6893333334</v>
      </c>
      <c r="BX139" s="137">
        <f t="shared" si="120"/>
        <v>992361.79288888897</v>
      </c>
      <c r="BY139" s="172">
        <v>438409.49333333329</v>
      </c>
      <c r="BZ139" s="132">
        <f t="shared" si="121"/>
        <v>109602.37333333332</v>
      </c>
      <c r="CA139" s="132">
        <f t="shared" si="134"/>
        <v>2630456.96</v>
      </c>
      <c r="CB139" s="132">
        <f t="shared" si="122"/>
        <v>657614.24</v>
      </c>
      <c r="CC139" s="137">
        <f t="shared" si="123"/>
        <v>438409.49333333329</v>
      </c>
      <c r="CD139" s="172">
        <v>1058603.7084444447</v>
      </c>
      <c r="CE139" s="132">
        <f t="shared" si="124"/>
        <v>264650.92711111117</v>
      </c>
      <c r="CF139" s="132">
        <f t="shared" si="135"/>
        <v>6351622.2506666686</v>
      </c>
      <c r="CG139" s="132">
        <f t="shared" si="125"/>
        <v>1587905.5626666672</v>
      </c>
      <c r="CH139" s="137">
        <f t="shared" si="126"/>
        <v>1058603.7084444447</v>
      </c>
      <c r="CI139" s="211">
        <f t="shared" si="127"/>
        <v>562617.71377777774</v>
      </c>
      <c r="CJ139" s="132">
        <f t="shared" si="128"/>
        <v>140654.42844444443</v>
      </c>
      <c r="CK139" s="132">
        <f t="shared" si="136"/>
        <v>3375706.2826666664</v>
      </c>
      <c r="CL139" s="132">
        <f t="shared" si="129"/>
        <v>843926.57066666661</v>
      </c>
      <c r="CM139" s="137">
        <f t="shared" si="130"/>
        <v>562617.71377777774</v>
      </c>
      <c r="CN139" s="172"/>
      <c r="CO139" s="132"/>
      <c r="CP139" s="132"/>
      <c r="CQ139" s="132"/>
      <c r="CR139" s="137"/>
      <c r="CS139" s="132"/>
    </row>
    <row r="140" spans="1:97" ht="13" x14ac:dyDescent="0.3">
      <c r="A140" s="5" t="s">
        <v>536</v>
      </c>
      <c r="B140" s="3" t="s">
        <v>396</v>
      </c>
      <c r="C140" s="3" t="s">
        <v>377</v>
      </c>
      <c r="D140" s="2" t="s">
        <v>144</v>
      </c>
      <c r="E140" s="5">
        <f t="shared" si="113"/>
        <v>36641</v>
      </c>
      <c r="F140" s="177">
        <v>788</v>
      </c>
      <c r="G140" s="17">
        <f t="shared" si="114"/>
        <v>198</v>
      </c>
      <c r="H140" s="201">
        <v>4.0399455288243304</v>
      </c>
      <c r="I140" s="189">
        <v>26</v>
      </c>
      <c r="J140"/>
      <c r="K140" s="183">
        <v>21726</v>
      </c>
      <c r="L140" s="183">
        <v>5462</v>
      </c>
      <c r="M140" s="183">
        <v>5492</v>
      </c>
      <c r="N140" s="183">
        <v>2641</v>
      </c>
      <c r="O140" s="183">
        <v>858</v>
      </c>
      <c r="P140" s="183">
        <v>279</v>
      </c>
      <c r="Q140" s="183">
        <v>169</v>
      </c>
      <c r="R140" s="183">
        <v>14</v>
      </c>
      <c r="S140" s="183">
        <v>36641</v>
      </c>
      <c r="T140" s="5"/>
      <c r="U140" s="9">
        <f t="shared" si="91"/>
        <v>0.59294233235992466</v>
      </c>
      <c r="V140" s="9">
        <f t="shared" si="92"/>
        <v>0.14906798395240303</v>
      </c>
      <c r="W140" s="9">
        <f t="shared" si="93"/>
        <v>0.14988673889904752</v>
      </c>
      <c r="X140" s="9">
        <f t="shared" si="94"/>
        <v>7.2077727136268116E-2</v>
      </c>
      <c r="Y140" s="9">
        <f t="shared" si="95"/>
        <v>2.3416391474031822E-2</v>
      </c>
      <c r="Z140" s="9">
        <f t="shared" si="96"/>
        <v>7.614421003793565E-3</v>
      </c>
      <c r="AA140" s="9">
        <f t="shared" si="97"/>
        <v>4.6123195327638436E-3</v>
      </c>
      <c r="AB140" s="9">
        <f t="shared" si="98"/>
        <v>3.8208564176741899E-4</v>
      </c>
      <c r="AC140" s="9"/>
      <c r="AD140" s="183">
        <v>57</v>
      </c>
      <c r="AE140" s="183">
        <v>-5</v>
      </c>
      <c r="AF140" s="183">
        <v>35</v>
      </c>
      <c r="AG140" s="183">
        <v>-3</v>
      </c>
      <c r="AH140" s="183">
        <v>-6</v>
      </c>
      <c r="AI140" s="183">
        <v>4</v>
      </c>
      <c r="AJ140" s="183">
        <v>3</v>
      </c>
      <c r="AK140" s="183">
        <v>0</v>
      </c>
      <c r="AL140" s="183">
        <v>85</v>
      </c>
      <c r="AM140" s="5"/>
      <c r="AN140" s="180">
        <v>-97</v>
      </c>
      <c r="AO140" s="180">
        <v>-2</v>
      </c>
      <c r="AP140" s="180">
        <v>-9</v>
      </c>
      <c r="AQ140" s="180">
        <v>-2</v>
      </c>
      <c r="AR140" s="180">
        <v>-5</v>
      </c>
      <c r="AS140" s="180">
        <v>2</v>
      </c>
      <c r="AT140" s="180">
        <v>0</v>
      </c>
      <c r="AU140" s="180">
        <v>0</v>
      </c>
      <c r="AV140" s="180">
        <v>-113</v>
      </c>
      <c r="AW140">
        <f t="shared" si="99"/>
        <v>97</v>
      </c>
      <c r="AX140">
        <f t="shared" si="100"/>
        <v>2</v>
      </c>
      <c r="AY140">
        <f t="shared" si="101"/>
        <v>9</v>
      </c>
      <c r="AZ140">
        <f t="shared" si="102"/>
        <v>2</v>
      </c>
      <c r="BA140">
        <f t="shared" si="103"/>
        <v>5</v>
      </c>
      <c r="BB140">
        <f t="shared" si="104"/>
        <v>-2</v>
      </c>
      <c r="BC140">
        <f t="shared" si="105"/>
        <v>0</v>
      </c>
      <c r="BD140">
        <f t="shared" si="106"/>
        <v>0</v>
      </c>
      <c r="BE140">
        <f t="shared" si="107"/>
        <v>113</v>
      </c>
      <c r="BH140" s="175">
        <v>62941.888000000014</v>
      </c>
      <c r="BI140" s="106">
        <f t="shared" si="108"/>
        <v>15735.472000000003</v>
      </c>
      <c r="BJ140" s="107">
        <f t="shared" si="109"/>
        <v>377651.3280000001</v>
      </c>
      <c r="BK140" s="26">
        <f t="shared" si="110"/>
        <v>94412.832000000024</v>
      </c>
      <c r="BL140" s="24">
        <f t="shared" si="111"/>
        <v>0.8</v>
      </c>
      <c r="BM140" s="25">
        <f t="shared" si="112"/>
        <v>0.2</v>
      </c>
      <c r="BN140" s="137">
        <f t="shared" si="115"/>
        <v>62941.888000000014</v>
      </c>
      <c r="BO140" s="173">
        <v>52370.619555555553</v>
      </c>
      <c r="BP140" s="132">
        <f t="shared" si="116"/>
        <v>13092.654888888888</v>
      </c>
      <c r="BQ140" s="132">
        <f t="shared" si="131"/>
        <v>314223.71733333333</v>
      </c>
      <c r="BR140" s="132">
        <f t="shared" si="132"/>
        <v>78555.929333333333</v>
      </c>
      <c r="BS140" s="137">
        <f t="shared" si="117"/>
        <v>52370.619555555553</v>
      </c>
      <c r="BT140" s="172">
        <v>5320</v>
      </c>
      <c r="BU140" s="132">
        <f t="shared" si="118"/>
        <v>1330</v>
      </c>
      <c r="BV140" s="132">
        <f t="shared" si="133"/>
        <v>31920</v>
      </c>
      <c r="BW140" s="132">
        <f t="shared" si="119"/>
        <v>7980</v>
      </c>
      <c r="BX140" s="137">
        <f t="shared" si="120"/>
        <v>5320</v>
      </c>
      <c r="BY140" s="172">
        <v>226142.61333333334</v>
      </c>
      <c r="BZ140" s="132">
        <f t="shared" si="121"/>
        <v>56535.653333333335</v>
      </c>
      <c r="CA140" s="132">
        <f t="shared" si="134"/>
        <v>1356855.6800000002</v>
      </c>
      <c r="CB140" s="132">
        <f t="shared" si="122"/>
        <v>339213.92000000004</v>
      </c>
      <c r="CC140" s="137">
        <f t="shared" si="123"/>
        <v>226142.61333333334</v>
      </c>
      <c r="CD140" s="172">
        <v>105011.98044444445</v>
      </c>
      <c r="CE140" s="132">
        <f t="shared" si="124"/>
        <v>26252.995111111111</v>
      </c>
      <c r="CF140" s="132">
        <f t="shared" si="135"/>
        <v>630071.88266666664</v>
      </c>
      <c r="CG140" s="132">
        <f t="shared" si="125"/>
        <v>157517.97066666666</v>
      </c>
      <c r="CH140" s="137">
        <f t="shared" si="126"/>
        <v>105011.98044444445</v>
      </c>
      <c r="CI140" s="211">
        <f t="shared" si="127"/>
        <v>179507.1537777778</v>
      </c>
      <c r="CJ140" s="132">
        <f t="shared" si="128"/>
        <v>44876.78844444445</v>
      </c>
      <c r="CK140" s="132">
        <f t="shared" si="136"/>
        <v>1077042.9226666668</v>
      </c>
      <c r="CL140" s="132">
        <f t="shared" si="129"/>
        <v>269260.7306666667</v>
      </c>
      <c r="CM140" s="137">
        <f t="shared" si="130"/>
        <v>179507.1537777778</v>
      </c>
      <c r="CN140" s="172"/>
      <c r="CO140" s="132"/>
      <c r="CP140" s="132"/>
      <c r="CQ140" s="132"/>
      <c r="CR140" s="137"/>
      <c r="CS140" s="132"/>
    </row>
    <row r="141" spans="1:97" ht="13" x14ac:dyDescent="0.3">
      <c r="A141" s="5" t="s">
        <v>679</v>
      </c>
      <c r="B141" s="3" t="s">
        <v>383</v>
      </c>
      <c r="C141" s="3" t="s">
        <v>384</v>
      </c>
      <c r="D141" s="2" t="s">
        <v>145</v>
      </c>
      <c r="E141" s="5">
        <f t="shared" si="113"/>
        <v>60147</v>
      </c>
      <c r="F141" s="177">
        <v>482</v>
      </c>
      <c r="G141" s="17">
        <f t="shared" si="114"/>
        <v>503</v>
      </c>
      <c r="H141" s="201">
        <v>5.2973014471613373</v>
      </c>
      <c r="I141" s="189">
        <v>236</v>
      </c>
      <c r="J141"/>
      <c r="K141" s="183">
        <v>18742</v>
      </c>
      <c r="L141" s="183">
        <v>22596</v>
      </c>
      <c r="M141" s="183">
        <v>11081</v>
      </c>
      <c r="N141" s="183">
        <v>4249</v>
      </c>
      <c r="O141" s="183">
        <v>2225</v>
      </c>
      <c r="P141" s="183">
        <v>883</v>
      </c>
      <c r="Q141" s="183">
        <v>353</v>
      </c>
      <c r="R141" s="183">
        <v>18</v>
      </c>
      <c r="S141" s="183">
        <v>60147</v>
      </c>
      <c r="T141" s="5"/>
      <c r="U141" s="9">
        <f t="shared" si="91"/>
        <v>0.31160323873177381</v>
      </c>
      <c r="V141" s="9">
        <f t="shared" si="92"/>
        <v>0.37567958501670906</v>
      </c>
      <c r="W141" s="9">
        <f t="shared" si="93"/>
        <v>0.18423196501903669</v>
      </c>
      <c r="X141" s="9">
        <f t="shared" si="94"/>
        <v>7.0643589871481532E-2</v>
      </c>
      <c r="Y141" s="9">
        <f t="shared" si="95"/>
        <v>3.6992701215355715E-2</v>
      </c>
      <c r="Z141" s="9">
        <f t="shared" si="96"/>
        <v>1.4680698954228806E-2</v>
      </c>
      <c r="AA141" s="9">
        <f t="shared" si="97"/>
        <v>5.8689543950654231E-3</v>
      </c>
      <c r="AB141" s="9">
        <f t="shared" si="98"/>
        <v>2.9926679634894508E-4</v>
      </c>
      <c r="AC141" s="9"/>
      <c r="AD141" s="183">
        <v>158</v>
      </c>
      <c r="AE141" s="183">
        <v>328</v>
      </c>
      <c r="AF141" s="183">
        <v>35</v>
      </c>
      <c r="AG141" s="183">
        <v>16</v>
      </c>
      <c r="AH141" s="183">
        <v>30</v>
      </c>
      <c r="AI141" s="183">
        <v>-1</v>
      </c>
      <c r="AJ141" s="183">
        <v>-4</v>
      </c>
      <c r="AK141" s="183">
        <v>2</v>
      </c>
      <c r="AL141" s="183">
        <v>564</v>
      </c>
      <c r="AM141" s="5"/>
      <c r="AN141" s="180">
        <v>36</v>
      </c>
      <c r="AO141" s="180">
        <v>26</v>
      </c>
      <c r="AP141" s="180">
        <v>-6</v>
      </c>
      <c r="AQ141" s="180">
        <v>-2</v>
      </c>
      <c r="AR141" s="180">
        <v>3</v>
      </c>
      <c r="AS141" s="180">
        <v>4</v>
      </c>
      <c r="AT141" s="180">
        <v>-1</v>
      </c>
      <c r="AU141" s="180">
        <v>1</v>
      </c>
      <c r="AV141" s="180">
        <v>61</v>
      </c>
      <c r="AW141">
        <f t="shared" si="99"/>
        <v>-36</v>
      </c>
      <c r="AX141">
        <f t="shared" si="100"/>
        <v>-26</v>
      </c>
      <c r="AY141">
        <f t="shared" si="101"/>
        <v>6</v>
      </c>
      <c r="AZ141">
        <f t="shared" si="102"/>
        <v>2</v>
      </c>
      <c r="BA141">
        <f t="shared" si="103"/>
        <v>-3</v>
      </c>
      <c r="BB141">
        <f t="shared" si="104"/>
        <v>-4</v>
      </c>
      <c r="BC141">
        <f t="shared" si="105"/>
        <v>1</v>
      </c>
      <c r="BD141">
        <f t="shared" si="106"/>
        <v>-1</v>
      </c>
      <c r="BE141">
        <f t="shared" si="107"/>
        <v>-61</v>
      </c>
      <c r="BH141" s="175">
        <v>416286.38933333335</v>
      </c>
      <c r="BI141" s="106">
        <f t="shared" si="108"/>
        <v>104071.59733333334</v>
      </c>
      <c r="BJ141" s="107">
        <f t="shared" si="109"/>
        <v>2497718.3360000001</v>
      </c>
      <c r="BK141" s="26">
        <f t="shared" si="110"/>
        <v>624429.58400000003</v>
      </c>
      <c r="BL141" s="24">
        <f t="shared" si="111"/>
        <v>0.8</v>
      </c>
      <c r="BM141" s="25">
        <f t="shared" si="112"/>
        <v>0.2</v>
      </c>
      <c r="BN141" s="137">
        <f t="shared" si="115"/>
        <v>416286.38933333335</v>
      </c>
      <c r="BO141" s="173">
        <v>596549.46933333331</v>
      </c>
      <c r="BP141" s="132">
        <f t="shared" si="116"/>
        <v>149137.36733333333</v>
      </c>
      <c r="BQ141" s="132">
        <f t="shared" si="131"/>
        <v>3579296.8159999996</v>
      </c>
      <c r="BR141" s="132">
        <f t="shared" si="132"/>
        <v>894824.20399999991</v>
      </c>
      <c r="BS141" s="137">
        <f t="shared" si="117"/>
        <v>596549.46933333331</v>
      </c>
      <c r="BT141" s="172">
        <v>241271.47733333334</v>
      </c>
      <c r="BU141" s="132">
        <f t="shared" si="118"/>
        <v>60317.869333333336</v>
      </c>
      <c r="BV141" s="132">
        <f t="shared" si="133"/>
        <v>1447628.8640000001</v>
      </c>
      <c r="BW141" s="132">
        <f t="shared" si="119"/>
        <v>361907.21600000001</v>
      </c>
      <c r="BX141" s="137">
        <f t="shared" si="120"/>
        <v>241271.47733333334</v>
      </c>
      <c r="BY141" s="172">
        <v>281127.89333333337</v>
      </c>
      <c r="BZ141" s="132">
        <f t="shared" si="121"/>
        <v>70281.973333333342</v>
      </c>
      <c r="CA141" s="132">
        <f t="shared" si="134"/>
        <v>1686767.3600000003</v>
      </c>
      <c r="CB141" s="132">
        <f t="shared" si="122"/>
        <v>421691.84000000008</v>
      </c>
      <c r="CC141" s="137">
        <f t="shared" si="123"/>
        <v>281127.89333333337</v>
      </c>
      <c r="CD141" s="172">
        <v>248773.59111111113</v>
      </c>
      <c r="CE141" s="132">
        <f t="shared" si="124"/>
        <v>62193.397777777784</v>
      </c>
      <c r="CF141" s="132">
        <f t="shared" si="135"/>
        <v>1492641.5466666669</v>
      </c>
      <c r="CG141" s="132">
        <f t="shared" si="125"/>
        <v>373160.38666666672</v>
      </c>
      <c r="CH141" s="137">
        <f t="shared" si="126"/>
        <v>248773.59111111113</v>
      </c>
      <c r="CI141" s="211">
        <f t="shared" si="127"/>
        <v>533045.04711111111</v>
      </c>
      <c r="CJ141" s="132">
        <f t="shared" si="128"/>
        <v>133261.26177777778</v>
      </c>
      <c r="CK141" s="132">
        <f t="shared" si="136"/>
        <v>3198270.2826666664</v>
      </c>
      <c r="CL141" s="132">
        <f t="shared" si="129"/>
        <v>799567.57066666661</v>
      </c>
      <c r="CM141" s="137">
        <f t="shared" si="130"/>
        <v>533045.04711111111</v>
      </c>
      <c r="CN141" s="172"/>
      <c r="CO141" s="132"/>
      <c r="CP141" s="132"/>
      <c r="CQ141" s="132"/>
      <c r="CR141" s="137"/>
      <c r="CS141" s="132"/>
    </row>
    <row r="142" spans="1:97" ht="13" x14ac:dyDescent="0.3">
      <c r="A142" s="5" t="s">
        <v>719</v>
      </c>
      <c r="B142" s="3"/>
      <c r="C142" s="3" t="s">
        <v>375</v>
      </c>
      <c r="D142" s="2" t="s">
        <v>146</v>
      </c>
      <c r="E142" s="5">
        <f t="shared" si="113"/>
        <v>70078</v>
      </c>
      <c r="F142" s="177">
        <v>674</v>
      </c>
      <c r="G142" s="17">
        <f t="shared" si="114"/>
        <v>634</v>
      </c>
      <c r="H142" s="201">
        <v>7.2666249478514811</v>
      </c>
      <c r="I142" s="189">
        <v>167</v>
      </c>
      <c r="J142"/>
      <c r="K142" s="183">
        <v>10088</v>
      </c>
      <c r="L142" s="183">
        <v>18026</v>
      </c>
      <c r="M142" s="183">
        <v>17102</v>
      </c>
      <c r="N142" s="183">
        <v>13098</v>
      </c>
      <c r="O142" s="183">
        <v>7027</v>
      </c>
      <c r="P142" s="183">
        <v>3100</v>
      </c>
      <c r="Q142" s="183">
        <v>1494</v>
      </c>
      <c r="R142" s="183">
        <v>143</v>
      </c>
      <c r="S142" s="183">
        <v>70078</v>
      </c>
      <c r="T142" s="5"/>
      <c r="U142" s="9">
        <f t="shared" si="91"/>
        <v>0.1439538799623277</v>
      </c>
      <c r="V142" s="9">
        <f t="shared" si="92"/>
        <v>0.25722766060675245</v>
      </c>
      <c r="W142" s="9">
        <f t="shared" si="93"/>
        <v>0.24404235280687234</v>
      </c>
      <c r="X142" s="9">
        <f t="shared" si="94"/>
        <v>0.18690601900739176</v>
      </c>
      <c r="Y142" s="9">
        <f t="shared" si="95"/>
        <v>0.10027398042181569</v>
      </c>
      <c r="Z142" s="9">
        <f t="shared" si="96"/>
        <v>4.4236422272325125E-2</v>
      </c>
      <c r="AA142" s="9">
        <f t="shared" si="97"/>
        <v>2.1319101572533462E-2</v>
      </c>
      <c r="AB142" s="9">
        <f t="shared" si="98"/>
        <v>2.0405833499814491E-3</v>
      </c>
      <c r="AC142" s="9"/>
      <c r="AD142" s="183">
        <v>153</v>
      </c>
      <c r="AE142" s="183">
        <v>123</v>
      </c>
      <c r="AF142" s="183">
        <v>165</v>
      </c>
      <c r="AG142" s="183">
        <v>43</v>
      </c>
      <c r="AH142" s="183">
        <v>56</v>
      </c>
      <c r="AI142" s="183">
        <v>-3</v>
      </c>
      <c r="AJ142" s="183">
        <v>10</v>
      </c>
      <c r="AK142" s="183">
        <v>-1</v>
      </c>
      <c r="AL142" s="183">
        <v>546</v>
      </c>
      <c r="AM142" s="5"/>
      <c r="AN142" s="180">
        <v>-21</v>
      </c>
      <c r="AO142" s="180">
        <v>-35</v>
      </c>
      <c r="AP142" s="180">
        <v>0</v>
      </c>
      <c r="AQ142" s="180">
        <v>-16</v>
      </c>
      <c r="AR142" s="180">
        <v>-5</v>
      </c>
      <c r="AS142" s="180">
        <v>-21</v>
      </c>
      <c r="AT142" s="180">
        <v>10</v>
      </c>
      <c r="AU142" s="180">
        <v>0</v>
      </c>
      <c r="AV142" s="180">
        <v>-88</v>
      </c>
      <c r="AW142">
        <f t="shared" si="99"/>
        <v>21</v>
      </c>
      <c r="AX142">
        <f t="shared" si="100"/>
        <v>35</v>
      </c>
      <c r="AY142">
        <f t="shared" si="101"/>
        <v>0</v>
      </c>
      <c r="AZ142">
        <f t="shared" si="102"/>
        <v>16</v>
      </c>
      <c r="BA142">
        <f t="shared" si="103"/>
        <v>5</v>
      </c>
      <c r="BB142">
        <f t="shared" si="104"/>
        <v>21</v>
      </c>
      <c r="BC142">
        <f t="shared" si="105"/>
        <v>-10</v>
      </c>
      <c r="BD142">
        <f t="shared" si="106"/>
        <v>0</v>
      </c>
      <c r="BE142">
        <f t="shared" si="107"/>
        <v>88</v>
      </c>
      <c r="BH142" s="175">
        <v>484537.4</v>
      </c>
      <c r="BI142" s="106" t="str">
        <f t="shared" si="108"/>
        <v>0</v>
      </c>
      <c r="BJ142" s="107">
        <f t="shared" si="109"/>
        <v>2907224.4000000004</v>
      </c>
      <c r="BK142" s="26">
        <f t="shared" si="110"/>
        <v>0</v>
      </c>
      <c r="BL142" s="24" t="str">
        <f t="shared" si="111"/>
        <v>100%</v>
      </c>
      <c r="BM142" s="25" t="str">
        <f t="shared" si="112"/>
        <v>0%</v>
      </c>
      <c r="BN142" s="137">
        <f t="shared" si="115"/>
        <v>484537.4</v>
      </c>
      <c r="BO142" s="173">
        <v>657819.59222222213</v>
      </c>
      <c r="BP142" s="132" t="str">
        <f t="shared" si="116"/>
        <v>0</v>
      </c>
      <c r="BQ142" s="132">
        <f t="shared" si="131"/>
        <v>3946917.5533333328</v>
      </c>
      <c r="BR142" s="132">
        <f t="shared" si="132"/>
        <v>0</v>
      </c>
      <c r="BS142" s="137">
        <f t="shared" si="117"/>
        <v>657819.59222222213</v>
      </c>
      <c r="BT142" s="172">
        <v>585739.89777777775</v>
      </c>
      <c r="BU142" s="132" t="str">
        <f t="shared" si="118"/>
        <v>0</v>
      </c>
      <c r="BV142" s="132">
        <f t="shared" si="133"/>
        <v>3514439.3866666667</v>
      </c>
      <c r="BW142" s="132">
        <f t="shared" si="119"/>
        <v>0</v>
      </c>
      <c r="BX142" s="137">
        <f t="shared" si="120"/>
        <v>585739.89777777775</v>
      </c>
      <c r="BY142" s="172">
        <v>766125.60000000009</v>
      </c>
      <c r="BZ142" s="132" t="str">
        <f t="shared" si="121"/>
        <v>0</v>
      </c>
      <c r="CA142" s="132">
        <f t="shared" si="134"/>
        <v>4596753.6000000006</v>
      </c>
      <c r="CB142" s="132">
        <f t="shared" si="122"/>
        <v>0</v>
      </c>
      <c r="CC142" s="137">
        <f t="shared" si="123"/>
        <v>766125.60000000009</v>
      </c>
      <c r="CD142" s="172">
        <v>561865.4933333334</v>
      </c>
      <c r="CE142" s="132" t="str">
        <f t="shared" si="124"/>
        <v>0</v>
      </c>
      <c r="CF142" s="132">
        <f t="shared" si="135"/>
        <v>3371192.9600000004</v>
      </c>
      <c r="CG142" s="132">
        <f t="shared" si="125"/>
        <v>0</v>
      </c>
      <c r="CH142" s="137">
        <f t="shared" si="126"/>
        <v>561865.4933333334</v>
      </c>
      <c r="CI142" s="211">
        <f t="shared" si="127"/>
        <v>864198.78222222219</v>
      </c>
      <c r="CJ142" s="132" t="str">
        <f t="shared" si="128"/>
        <v>0</v>
      </c>
      <c r="CK142" s="132">
        <f t="shared" si="136"/>
        <v>5185192.6933333334</v>
      </c>
      <c r="CL142" s="132">
        <f t="shared" si="129"/>
        <v>0</v>
      </c>
      <c r="CM142" s="137">
        <f t="shared" si="130"/>
        <v>864198.78222222219</v>
      </c>
      <c r="CN142" s="172"/>
      <c r="CO142" s="132"/>
      <c r="CP142" s="132"/>
      <c r="CQ142" s="132"/>
      <c r="CR142" s="137"/>
      <c r="CS142" s="132"/>
    </row>
    <row r="143" spans="1:97" ht="13" x14ac:dyDescent="0.3">
      <c r="A143" s="5" t="s">
        <v>788</v>
      </c>
      <c r="B143" s="3"/>
      <c r="C143" s="3" t="s">
        <v>389</v>
      </c>
      <c r="D143" s="2" t="s">
        <v>147</v>
      </c>
      <c r="E143" s="5">
        <f t="shared" si="113"/>
        <v>1200</v>
      </c>
      <c r="F143" s="177">
        <v>0</v>
      </c>
      <c r="G143" s="17">
        <f t="shared" si="114"/>
        <v>-2</v>
      </c>
      <c r="H143" s="201">
        <v>6.7197010193299898</v>
      </c>
      <c r="I143" s="189">
        <v>0</v>
      </c>
      <c r="J143"/>
      <c r="K143" s="183">
        <v>15</v>
      </c>
      <c r="L143" s="183">
        <v>35</v>
      </c>
      <c r="M143" s="183">
        <v>92</v>
      </c>
      <c r="N143" s="183">
        <v>260</v>
      </c>
      <c r="O143" s="183">
        <v>339</v>
      </c>
      <c r="P143" s="183">
        <v>301</v>
      </c>
      <c r="Q143" s="183">
        <v>148</v>
      </c>
      <c r="R143" s="183">
        <v>10</v>
      </c>
      <c r="S143" s="183">
        <v>1200</v>
      </c>
      <c r="T143" s="5"/>
      <c r="U143" s="9">
        <f t="shared" si="91"/>
        <v>1.2500000000000001E-2</v>
      </c>
      <c r="V143" s="9">
        <f t="shared" si="92"/>
        <v>2.9166666666666667E-2</v>
      </c>
      <c r="W143" s="9">
        <f t="shared" si="93"/>
        <v>7.6666666666666661E-2</v>
      </c>
      <c r="X143" s="9">
        <f t="shared" si="94"/>
        <v>0.21666666666666667</v>
      </c>
      <c r="Y143" s="9">
        <f t="shared" si="95"/>
        <v>0.28249999999999997</v>
      </c>
      <c r="Z143" s="9">
        <f t="shared" si="96"/>
        <v>0.25083333333333335</v>
      </c>
      <c r="AA143" s="9">
        <f t="shared" si="97"/>
        <v>0.12333333333333334</v>
      </c>
      <c r="AB143" s="9">
        <f t="shared" si="98"/>
        <v>8.3333333333333332E-3</v>
      </c>
      <c r="AC143" s="9"/>
      <c r="AD143" s="183">
        <v>0</v>
      </c>
      <c r="AE143" s="183">
        <v>1</v>
      </c>
      <c r="AF143" s="183">
        <v>1</v>
      </c>
      <c r="AG143" s="183">
        <v>1</v>
      </c>
      <c r="AH143" s="183">
        <v>-2</v>
      </c>
      <c r="AI143" s="183">
        <v>-2</v>
      </c>
      <c r="AJ143" s="183">
        <v>-1</v>
      </c>
      <c r="AK143" s="183">
        <v>0</v>
      </c>
      <c r="AL143" s="183">
        <v>-2</v>
      </c>
      <c r="AM143" s="5"/>
      <c r="AN143" s="180">
        <v>0</v>
      </c>
      <c r="AO143" s="180">
        <v>0</v>
      </c>
      <c r="AP143" s="180">
        <v>0</v>
      </c>
      <c r="AQ143" s="180">
        <v>0</v>
      </c>
      <c r="AR143" s="180">
        <v>0</v>
      </c>
      <c r="AS143" s="180">
        <v>0</v>
      </c>
      <c r="AT143" s="180">
        <v>0</v>
      </c>
      <c r="AU143" s="180">
        <v>0</v>
      </c>
      <c r="AV143" s="180">
        <v>0</v>
      </c>
      <c r="AW143">
        <f t="shared" si="99"/>
        <v>0</v>
      </c>
      <c r="AX143">
        <f t="shared" si="100"/>
        <v>0</v>
      </c>
      <c r="AY143">
        <f t="shared" si="101"/>
        <v>0</v>
      </c>
      <c r="AZ143">
        <f t="shared" si="102"/>
        <v>0</v>
      </c>
      <c r="BA143">
        <f t="shared" si="103"/>
        <v>0</v>
      </c>
      <c r="BB143">
        <f t="shared" si="104"/>
        <v>0</v>
      </c>
      <c r="BC143">
        <f t="shared" si="105"/>
        <v>0</v>
      </c>
      <c r="BD143">
        <f t="shared" si="106"/>
        <v>0</v>
      </c>
      <c r="BE143">
        <f t="shared" si="107"/>
        <v>0</v>
      </c>
      <c r="BH143" s="175">
        <v>0</v>
      </c>
      <c r="BI143" s="106" t="str">
        <f t="shared" si="108"/>
        <v>0</v>
      </c>
      <c r="BJ143" s="107">
        <f t="shared" si="109"/>
        <v>0</v>
      </c>
      <c r="BK143" s="26">
        <f t="shared" si="110"/>
        <v>0</v>
      </c>
      <c r="BL143" s="24" t="str">
        <f t="shared" si="111"/>
        <v>100%</v>
      </c>
      <c r="BM143" s="25" t="str">
        <f t="shared" si="112"/>
        <v>0%</v>
      </c>
      <c r="BN143" s="137">
        <f t="shared" si="115"/>
        <v>0</v>
      </c>
      <c r="BO143" s="173">
        <v>22920.471111111106</v>
      </c>
      <c r="BP143" s="132" t="str">
        <f t="shared" si="116"/>
        <v>0</v>
      </c>
      <c r="BQ143" s="132">
        <f t="shared" si="131"/>
        <v>137522.82666666663</v>
      </c>
      <c r="BR143" s="132">
        <f t="shared" si="132"/>
        <v>0</v>
      </c>
      <c r="BS143" s="137">
        <f t="shared" si="117"/>
        <v>22920.471111111106</v>
      </c>
      <c r="BT143" s="172">
        <v>6899.7322222222228</v>
      </c>
      <c r="BU143" s="132" t="str">
        <f t="shared" si="118"/>
        <v>0</v>
      </c>
      <c r="BV143" s="132">
        <f t="shared" si="133"/>
        <v>41398.393333333341</v>
      </c>
      <c r="BW143" s="132">
        <f t="shared" si="119"/>
        <v>0</v>
      </c>
      <c r="BX143" s="137">
        <f t="shared" si="120"/>
        <v>6899.7322222222228</v>
      </c>
      <c r="BY143" s="172">
        <v>18114.133333333331</v>
      </c>
      <c r="BZ143" s="132" t="str">
        <f t="shared" si="121"/>
        <v>0</v>
      </c>
      <c r="CA143" s="132">
        <f t="shared" si="134"/>
        <v>108684.79999999999</v>
      </c>
      <c r="CB143" s="132">
        <f t="shared" si="122"/>
        <v>0</v>
      </c>
      <c r="CC143" s="137">
        <f t="shared" si="123"/>
        <v>18114.133333333331</v>
      </c>
      <c r="CD143" s="172">
        <v>9460.315555555555</v>
      </c>
      <c r="CE143" s="132" t="str">
        <f t="shared" si="124"/>
        <v>0</v>
      </c>
      <c r="CF143" s="132">
        <f t="shared" si="135"/>
        <v>56761.893333333326</v>
      </c>
      <c r="CG143" s="132">
        <f t="shared" si="125"/>
        <v>0</v>
      </c>
      <c r="CH143" s="137">
        <f t="shared" si="126"/>
        <v>9460.315555555555</v>
      </c>
      <c r="CI143" s="211">
        <f t="shared" si="127"/>
        <v>0</v>
      </c>
      <c r="CJ143" s="132" t="str">
        <f t="shared" si="128"/>
        <v>0</v>
      </c>
      <c r="CK143" s="132">
        <f t="shared" si="136"/>
        <v>0</v>
      </c>
      <c r="CL143" s="132">
        <f t="shared" si="129"/>
        <v>0</v>
      </c>
      <c r="CM143" s="137">
        <f t="shared" si="130"/>
        <v>0</v>
      </c>
      <c r="CN143" s="172"/>
      <c r="CO143" s="132"/>
      <c r="CP143" s="132"/>
      <c r="CQ143" s="132"/>
      <c r="CR143" s="137"/>
      <c r="CS143" s="132"/>
    </row>
    <row r="144" spans="1:97" ht="13" x14ac:dyDescent="0.3">
      <c r="A144" s="5" t="s">
        <v>689</v>
      </c>
      <c r="B144" s="3"/>
      <c r="C144" s="3" t="s">
        <v>385</v>
      </c>
      <c r="D144" s="2" t="s">
        <v>148</v>
      </c>
      <c r="E144" s="5">
        <f t="shared" si="113"/>
        <v>105596</v>
      </c>
      <c r="F144" s="177">
        <v>953</v>
      </c>
      <c r="G144" s="17">
        <f t="shared" si="114"/>
        <v>1054</v>
      </c>
      <c r="H144" s="201">
        <v>12.517197658420782</v>
      </c>
      <c r="I144" s="189">
        <v>126</v>
      </c>
      <c r="J144"/>
      <c r="K144" s="183">
        <v>4342</v>
      </c>
      <c r="L144" s="183">
        <v>6122</v>
      </c>
      <c r="M144" s="183">
        <v>29390</v>
      </c>
      <c r="N144" s="183">
        <v>31948</v>
      </c>
      <c r="O144" s="183">
        <v>17498</v>
      </c>
      <c r="P144" s="183">
        <v>8665</v>
      </c>
      <c r="Q144" s="183">
        <v>6722</v>
      </c>
      <c r="R144" s="183">
        <v>909</v>
      </c>
      <c r="S144" s="183">
        <v>105596</v>
      </c>
      <c r="T144" s="5"/>
      <c r="U144" s="9">
        <f t="shared" si="91"/>
        <v>4.1118981779612866E-2</v>
      </c>
      <c r="V144" s="9">
        <f t="shared" si="92"/>
        <v>5.7975680897003674E-2</v>
      </c>
      <c r="W144" s="9">
        <f t="shared" si="93"/>
        <v>0.2783249365506269</v>
      </c>
      <c r="X144" s="9">
        <f t="shared" si="94"/>
        <v>0.30254933899011327</v>
      </c>
      <c r="Y144" s="9">
        <f t="shared" si="95"/>
        <v>0.16570703435736203</v>
      </c>
      <c r="Z144" s="9">
        <f t="shared" si="96"/>
        <v>8.2058032501231101E-2</v>
      </c>
      <c r="AA144" s="9">
        <f t="shared" si="97"/>
        <v>6.3657714307360128E-2</v>
      </c>
      <c r="AB144" s="9">
        <f t="shared" si="98"/>
        <v>8.6082806166900266E-3</v>
      </c>
      <c r="AC144" s="9"/>
      <c r="AD144" s="183">
        <v>545</v>
      </c>
      <c r="AE144" s="183">
        <v>110</v>
      </c>
      <c r="AF144" s="183">
        <v>81</v>
      </c>
      <c r="AG144" s="183">
        <v>175</v>
      </c>
      <c r="AH144" s="183">
        <v>294</v>
      </c>
      <c r="AI144" s="183">
        <v>55</v>
      </c>
      <c r="AJ144" s="183">
        <v>75</v>
      </c>
      <c r="AK144" s="183">
        <v>33</v>
      </c>
      <c r="AL144" s="183">
        <v>1368</v>
      </c>
      <c r="AM144" s="5"/>
      <c r="AN144" s="180">
        <v>9</v>
      </c>
      <c r="AO144" s="180">
        <v>14</v>
      </c>
      <c r="AP144" s="180">
        <v>62</v>
      </c>
      <c r="AQ144" s="180">
        <v>85</v>
      </c>
      <c r="AR144" s="180">
        <v>55</v>
      </c>
      <c r="AS144" s="180">
        <v>47</v>
      </c>
      <c r="AT144" s="180">
        <v>34</v>
      </c>
      <c r="AU144" s="180">
        <v>8</v>
      </c>
      <c r="AV144" s="180">
        <v>314</v>
      </c>
      <c r="AW144">
        <f t="shared" si="99"/>
        <v>-9</v>
      </c>
      <c r="AX144">
        <f t="shared" si="100"/>
        <v>-14</v>
      </c>
      <c r="AY144">
        <f t="shared" si="101"/>
        <v>-62</v>
      </c>
      <c r="AZ144">
        <f t="shared" si="102"/>
        <v>-85</v>
      </c>
      <c r="BA144">
        <f t="shared" si="103"/>
        <v>-55</v>
      </c>
      <c r="BB144">
        <f t="shared" si="104"/>
        <v>-47</v>
      </c>
      <c r="BC144">
        <f t="shared" si="105"/>
        <v>-34</v>
      </c>
      <c r="BD144">
        <f t="shared" si="106"/>
        <v>-8</v>
      </c>
      <c r="BE144">
        <f t="shared" si="107"/>
        <v>-314</v>
      </c>
      <c r="BH144" s="175">
        <v>3706471.24</v>
      </c>
      <c r="BI144" s="106" t="str">
        <f t="shared" si="108"/>
        <v>0</v>
      </c>
      <c r="BJ144" s="107">
        <f t="shared" si="109"/>
        <v>22238827.440000001</v>
      </c>
      <c r="BK144" s="26">
        <f t="shared" si="110"/>
        <v>0</v>
      </c>
      <c r="BL144" s="24" t="str">
        <f t="shared" si="111"/>
        <v>100%</v>
      </c>
      <c r="BM144" s="25" t="str">
        <f t="shared" si="112"/>
        <v>0%</v>
      </c>
      <c r="BN144" s="137">
        <f t="shared" si="115"/>
        <v>3706471.24</v>
      </c>
      <c r="BO144" s="173">
        <v>1973696.2444444443</v>
      </c>
      <c r="BP144" s="132" t="str">
        <f t="shared" si="116"/>
        <v>0</v>
      </c>
      <c r="BQ144" s="132">
        <f t="shared" si="131"/>
        <v>11842177.466666665</v>
      </c>
      <c r="BR144" s="132">
        <f t="shared" si="132"/>
        <v>0</v>
      </c>
      <c r="BS144" s="137">
        <f t="shared" si="117"/>
        <v>1973696.2444444443</v>
      </c>
      <c r="BT144" s="172">
        <v>3521448.9633333334</v>
      </c>
      <c r="BU144" s="132" t="str">
        <f t="shared" si="118"/>
        <v>0</v>
      </c>
      <c r="BV144" s="132">
        <f t="shared" si="133"/>
        <v>21128693.780000001</v>
      </c>
      <c r="BW144" s="132">
        <f t="shared" si="119"/>
        <v>0</v>
      </c>
      <c r="BX144" s="137">
        <f t="shared" si="120"/>
        <v>3521448.9633333334</v>
      </c>
      <c r="BY144" s="172">
        <v>2805179.5999999996</v>
      </c>
      <c r="BZ144" s="132" t="str">
        <f t="shared" si="121"/>
        <v>0</v>
      </c>
      <c r="CA144" s="132">
        <f t="shared" si="134"/>
        <v>16831077.599999998</v>
      </c>
      <c r="CB144" s="132">
        <f t="shared" si="122"/>
        <v>0</v>
      </c>
      <c r="CC144" s="137">
        <f t="shared" si="123"/>
        <v>2805179.5999999996</v>
      </c>
      <c r="CD144" s="172">
        <v>1774548.4888888889</v>
      </c>
      <c r="CE144" s="132" t="str">
        <f t="shared" si="124"/>
        <v>0</v>
      </c>
      <c r="CF144" s="132">
        <f t="shared" si="135"/>
        <v>10647290.933333334</v>
      </c>
      <c r="CG144" s="132">
        <f t="shared" si="125"/>
        <v>0</v>
      </c>
      <c r="CH144" s="137">
        <f t="shared" si="126"/>
        <v>1774548.4888888889</v>
      </c>
      <c r="CI144" s="211">
        <f t="shared" si="127"/>
        <v>1469655.537777778</v>
      </c>
      <c r="CJ144" s="132" t="str">
        <f t="shared" si="128"/>
        <v>0</v>
      </c>
      <c r="CK144" s="132">
        <f t="shared" si="136"/>
        <v>8817933.2266666684</v>
      </c>
      <c r="CL144" s="132">
        <f t="shared" si="129"/>
        <v>0</v>
      </c>
      <c r="CM144" s="137">
        <f t="shared" si="130"/>
        <v>1469655.537777778</v>
      </c>
      <c r="CN144" s="172"/>
      <c r="CO144" s="132"/>
      <c r="CP144" s="132"/>
      <c r="CQ144" s="132"/>
      <c r="CR144" s="137"/>
      <c r="CS144" s="132"/>
    </row>
    <row r="145" spans="1:97" ht="13" x14ac:dyDescent="0.3">
      <c r="A145" s="5" t="s">
        <v>690</v>
      </c>
      <c r="B145" s="3"/>
      <c r="C145" s="3" t="s">
        <v>385</v>
      </c>
      <c r="D145" s="2" t="s">
        <v>149</v>
      </c>
      <c r="E145" s="5">
        <f t="shared" si="113"/>
        <v>88218</v>
      </c>
      <c r="F145" s="177">
        <v>1289</v>
      </c>
      <c r="G145" s="17">
        <f t="shared" si="114"/>
        <v>455</v>
      </c>
      <c r="H145" s="201">
        <v>32.578612157791191</v>
      </c>
      <c r="I145" s="189">
        <v>147</v>
      </c>
      <c r="J145"/>
      <c r="K145" s="183">
        <v>1882</v>
      </c>
      <c r="L145" s="183">
        <v>3544</v>
      </c>
      <c r="M145" s="183">
        <v>9439</v>
      </c>
      <c r="N145" s="183">
        <v>13790</v>
      </c>
      <c r="O145" s="183">
        <v>13203</v>
      </c>
      <c r="P145" s="183">
        <v>11911</v>
      </c>
      <c r="Q145" s="183">
        <v>19594</v>
      </c>
      <c r="R145" s="183">
        <v>14855</v>
      </c>
      <c r="S145" s="183">
        <v>88218</v>
      </c>
      <c r="T145" s="5"/>
      <c r="U145" s="9">
        <f t="shared" si="91"/>
        <v>2.1333514702214968E-2</v>
      </c>
      <c r="V145" s="9">
        <f t="shared" si="92"/>
        <v>4.0173207281960596E-2</v>
      </c>
      <c r="W145" s="9">
        <f t="shared" si="93"/>
        <v>0.10699630460903671</v>
      </c>
      <c r="X145" s="9">
        <f t="shared" si="94"/>
        <v>0.15631730485841891</v>
      </c>
      <c r="Y145" s="9">
        <f t="shared" si="95"/>
        <v>0.14966333401346663</v>
      </c>
      <c r="Z145" s="9">
        <f t="shared" si="96"/>
        <v>0.13501779682151036</v>
      </c>
      <c r="AA145" s="9">
        <f t="shared" si="97"/>
        <v>0.22210886667120089</v>
      </c>
      <c r="AB145" s="9">
        <f t="shared" si="98"/>
        <v>0.16838967104219094</v>
      </c>
      <c r="AC145" s="9"/>
      <c r="AD145" s="183">
        <v>21</v>
      </c>
      <c r="AE145" s="183">
        <v>6</v>
      </c>
      <c r="AF145" s="183">
        <v>-7</v>
      </c>
      <c r="AG145" s="183">
        <v>148</v>
      </c>
      <c r="AH145" s="183">
        <v>30</v>
      </c>
      <c r="AI145" s="183">
        <v>60</v>
      </c>
      <c r="AJ145" s="183">
        <v>100</v>
      </c>
      <c r="AK145" s="183">
        <v>136</v>
      </c>
      <c r="AL145" s="183">
        <v>494</v>
      </c>
      <c r="AM145" s="5"/>
      <c r="AN145" s="180">
        <v>-17</v>
      </c>
      <c r="AO145" s="180">
        <v>-10</v>
      </c>
      <c r="AP145" s="180">
        <v>-36</v>
      </c>
      <c r="AQ145" s="180">
        <v>-2</v>
      </c>
      <c r="AR145" s="180">
        <v>51</v>
      </c>
      <c r="AS145" s="180">
        <v>15</v>
      </c>
      <c r="AT145" s="180">
        <v>42</v>
      </c>
      <c r="AU145" s="180">
        <v>-4</v>
      </c>
      <c r="AV145" s="180">
        <v>39</v>
      </c>
      <c r="AW145">
        <f t="shared" si="99"/>
        <v>17</v>
      </c>
      <c r="AX145">
        <f t="shared" si="100"/>
        <v>10</v>
      </c>
      <c r="AY145">
        <f t="shared" si="101"/>
        <v>36</v>
      </c>
      <c r="AZ145">
        <f t="shared" si="102"/>
        <v>2</v>
      </c>
      <c r="BA145">
        <f t="shared" si="103"/>
        <v>-51</v>
      </c>
      <c r="BB145">
        <f t="shared" si="104"/>
        <v>-15</v>
      </c>
      <c r="BC145">
        <f t="shared" si="105"/>
        <v>-42</v>
      </c>
      <c r="BD145">
        <f t="shared" si="106"/>
        <v>4</v>
      </c>
      <c r="BE145">
        <f t="shared" si="107"/>
        <v>-39</v>
      </c>
      <c r="BH145" s="175">
        <v>673395.04666666663</v>
      </c>
      <c r="BI145" s="106" t="str">
        <f t="shared" si="108"/>
        <v>0</v>
      </c>
      <c r="BJ145" s="107">
        <f t="shared" si="109"/>
        <v>4040370.28</v>
      </c>
      <c r="BK145" s="26">
        <f t="shared" si="110"/>
        <v>0</v>
      </c>
      <c r="BL145" s="24" t="str">
        <f t="shared" si="111"/>
        <v>100%</v>
      </c>
      <c r="BM145" s="25" t="str">
        <f t="shared" si="112"/>
        <v>0%</v>
      </c>
      <c r="BN145" s="137">
        <f t="shared" si="115"/>
        <v>673395.04666666663</v>
      </c>
      <c r="BO145" s="173">
        <v>211366.49777777778</v>
      </c>
      <c r="BP145" s="132" t="str">
        <f t="shared" si="116"/>
        <v>0</v>
      </c>
      <c r="BQ145" s="132">
        <f t="shared" si="131"/>
        <v>1268198.9866666668</v>
      </c>
      <c r="BR145" s="132">
        <f t="shared" si="132"/>
        <v>0</v>
      </c>
      <c r="BS145" s="137">
        <f t="shared" si="117"/>
        <v>211366.49777777778</v>
      </c>
      <c r="BT145" s="172">
        <v>210633.3244444445</v>
      </c>
      <c r="BU145" s="132" t="str">
        <f t="shared" si="118"/>
        <v>0</v>
      </c>
      <c r="BV145" s="132">
        <f t="shared" si="133"/>
        <v>1263799.946666667</v>
      </c>
      <c r="BW145" s="132">
        <f t="shared" si="119"/>
        <v>0</v>
      </c>
      <c r="BX145" s="137">
        <f t="shared" si="120"/>
        <v>210633.3244444445</v>
      </c>
      <c r="BY145" s="172">
        <v>49350</v>
      </c>
      <c r="BZ145" s="132" t="str">
        <f t="shared" si="121"/>
        <v>0</v>
      </c>
      <c r="CA145" s="132">
        <f t="shared" si="134"/>
        <v>296100</v>
      </c>
      <c r="CB145" s="132">
        <f t="shared" si="122"/>
        <v>0</v>
      </c>
      <c r="CC145" s="137">
        <f t="shared" si="123"/>
        <v>49350</v>
      </c>
      <c r="CD145" s="172">
        <v>1389398.3333333335</v>
      </c>
      <c r="CE145" s="132" t="str">
        <f t="shared" si="124"/>
        <v>0</v>
      </c>
      <c r="CF145" s="132">
        <f t="shared" si="135"/>
        <v>8336390.0000000009</v>
      </c>
      <c r="CG145" s="132">
        <f t="shared" si="125"/>
        <v>0</v>
      </c>
      <c r="CH145" s="137">
        <f t="shared" si="126"/>
        <v>1389398.3333333335</v>
      </c>
      <c r="CI145" s="211">
        <f t="shared" si="127"/>
        <v>985446.03111111093</v>
      </c>
      <c r="CJ145" s="132" t="str">
        <f t="shared" si="128"/>
        <v>0</v>
      </c>
      <c r="CK145" s="132">
        <f t="shared" si="136"/>
        <v>5912676.1866666656</v>
      </c>
      <c r="CL145" s="132">
        <f t="shared" si="129"/>
        <v>0</v>
      </c>
      <c r="CM145" s="137">
        <f t="shared" si="130"/>
        <v>985446.03111111093</v>
      </c>
      <c r="CN145" s="172"/>
      <c r="CO145" s="132"/>
      <c r="CP145" s="132"/>
      <c r="CQ145" s="132"/>
      <c r="CR145" s="137"/>
      <c r="CS145" s="132"/>
    </row>
    <row r="146" spans="1:97" ht="13" x14ac:dyDescent="0.3">
      <c r="A146" s="5" t="s">
        <v>600</v>
      </c>
      <c r="B146" s="3" t="s">
        <v>402</v>
      </c>
      <c r="C146" s="3" t="s">
        <v>379</v>
      </c>
      <c r="D146" s="2" t="s">
        <v>150</v>
      </c>
      <c r="E146" s="5">
        <f t="shared" si="113"/>
        <v>43058</v>
      </c>
      <c r="F146" s="177">
        <v>334</v>
      </c>
      <c r="G146" s="17">
        <f t="shared" si="114"/>
        <v>400</v>
      </c>
      <c r="H146" s="201">
        <v>5.533854166666667</v>
      </c>
      <c r="I146" s="189">
        <v>121</v>
      </c>
      <c r="J146"/>
      <c r="K146" s="183">
        <v>13218</v>
      </c>
      <c r="L146" s="183">
        <v>11891</v>
      </c>
      <c r="M146" s="183">
        <v>8112</v>
      </c>
      <c r="N146" s="183">
        <v>4810</v>
      </c>
      <c r="O146" s="183">
        <v>3005</v>
      </c>
      <c r="P146" s="183">
        <v>1314</v>
      </c>
      <c r="Q146" s="183">
        <v>655</v>
      </c>
      <c r="R146" s="183">
        <v>53</v>
      </c>
      <c r="S146" s="183">
        <v>43058</v>
      </c>
      <c r="T146" s="5"/>
      <c r="U146" s="9">
        <f t="shared" si="91"/>
        <v>0.30698128106275258</v>
      </c>
      <c r="V146" s="9">
        <f t="shared" si="92"/>
        <v>0.2761623856193971</v>
      </c>
      <c r="W146" s="9">
        <f t="shared" si="93"/>
        <v>0.18839704584513911</v>
      </c>
      <c r="X146" s="9">
        <f t="shared" si="94"/>
        <v>0.11170978679920107</v>
      </c>
      <c r="Y146" s="9">
        <f t="shared" si="95"/>
        <v>6.9789586139625617E-2</v>
      </c>
      <c r="Z146" s="9">
        <f t="shared" si="96"/>
        <v>3.051697710065493E-2</v>
      </c>
      <c r="AA146" s="9">
        <f t="shared" si="97"/>
        <v>1.5212039574527382E-2</v>
      </c>
      <c r="AB146" s="9">
        <f t="shared" si="98"/>
        <v>1.2308978587022156E-3</v>
      </c>
      <c r="AC146" s="9"/>
      <c r="AD146" s="183">
        <v>46</v>
      </c>
      <c r="AE146" s="183">
        <v>136</v>
      </c>
      <c r="AF146" s="183">
        <v>43</v>
      </c>
      <c r="AG146" s="183">
        <v>96</v>
      </c>
      <c r="AH146" s="183">
        <v>82</v>
      </c>
      <c r="AI146" s="183">
        <v>22</v>
      </c>
      <c r="AJ146" s="183">
        <v>6</v>
      </c>
      <c r="AK146" s="183">
        <v>1</v>
      </c>
      <c r="AL146" s="183">
        <v>432</v>
      </c>
      <c r="AM146" s="5"/>
      <c r="AN146" s="180">
        <v>12</v>
      </c>
      <c r="AO146" s="180">
        <v>17</v>
      </c>
      <c r="AP146" s="180">
        <v>-5</v>
      </c>
      <c r="AQ146" s="180">
        <v>2</v>
      </c>
      <c r="AR146" s="180">
        <v>1</v>
      </c>
      <c r="AS146" s="180">
        <v>2</v>
      </c>
      <c r="AT146" s="180">
        <v>3</v>
      </c>
      <c r="AU146" s="180">
        <v>0</v>
      </c>
      <c r="AV146" s="180">
        <v>32</v>
      </c>
      <c r="AW146">
        <f t="shared" si="99"/>
        <v>-12</v>
      </c>
      <c r="AX146">
        <f t="shared" si="100"/>
        <v>-17</v>
      </c>
      <c r="AY146">
        <f t="shared" si="101"/>
        <v>5</v>
      </c>
      <c r="AZ146">
        <f t="shared" si="102"/>
        <v>-2</v>
      </c>
      <c r="BA146">
        <f t="shared" si="103"/>
        <v>-1</v>
      </c>
      <c r="BB146">
        <f t="shared" si="104"/>
        <v>-2</v>
      </c>
      <c r="BC146">
        <f t="shared" si="105"/>
        <v>-3</v>
      </c>
      <c r="BD146">
        <f t="shared" si="106"/>
        <v>0</v>
      </c>
      <c r="BE146">
        <f t="shared" si="107"/>
        <v>-32</v>
      </c>
      <c r="BH146" s="175">
        <v>342982.1173333333</v>
      </c>
      <c r="BI146" s="106">
        <f t="shared" si="108"/>
        <v>85745.529333333325</v>
      </c>
      <c r="BJ146" s="107">
        <f t="shared" si="109"/>
        <v>2057892.7039999999</v>
      </c>
      <c r="BK146" s="26">
        <f t="shared" si="110"/>
        <v>514473.17599999998</v>
      </c>
      <c r="BL146" s="24">
        <f t="shared" si="111"/>
        <v>0.8</v>
      </c>
      <c r="BM146" s="25">
        <f t="shared" si="112"/>
        <v>0.2</v>
      </c>
      <c r="BN146" s="137">
        <f t="shared" si="115"/>
        <v>342982.1173333333</v>
      </c>
      <c r="BO146" s="173">
        <v>536746.69155555556</v>
      </c>
      <c r="BP146" s="132">
        <f t="shared" si="116"/>
        <v>134186.67288888889</v>
      </c>
      <c r="BQ146" s="132">
        <f t="shared" si="131"/>
        <v>3220480.1493333336</v>
      </c>
      <c r="BR146" s="132">
        <f t="shared" si="132"/>
        <v>805120.0373333334</v>
      </c>
      <c r="BS146" s="137">
        <f t="shared" si="117"/>
        <v>536746.69155555556</v>
      </c>
      <c r="BT146" s="172">
        <v>341670.64977777784</v>
      </c>
      <c r="BU146" s="132">
        <f t="shared" si="118"/>
        <v>85417.662444444461</v>
      </c>
      <c r="BV146" s="132">
        <f t="shared" si="133"/>
        <v>2050023.8986666671</v>
      </c>
      <c r="BW146" s="132">
        <f t="shared" si="119"/>
        <v>512505.97466666676</v>
      </c>
      <c r="BX146" s="137">
        <f t="shared" si="120"/>
        <v>341670.64977777784</v>
      </c>
      <c r="BY146" s="172">
        <v>379498.02666666667</v>
      </c>
      <c r="BZ146" s="132">
        <f t="shared" si="121"/>
        <v>94874.506666666668</v>
      </c>
      <c r="CA146" s="132">
        <f t="shared" si="134"/>
        <v>2276988.16</v>
      </c>
      <c r="CB146" s="132">
        <f t="shared" si="122"/>
        <v>569247.04</v>
      </c>
      <c r="CC146" s="137">
        <f t="shared" si="123"/>
        <v>379498.02666666667</v>
      </c>
      <c r="CD146" s="172">
        <v>523081.56622222229</v>
      </c>
      <c r="CE146" s="132">
        <f t="shared" si="124"/>
        <v>130770.39155555557</v>
      </c>
      <c r="CF146" s="132">
        <f t="shared" si="135"/>
        <v>3138489.3973333337</v>
      </c>
      <c r="CG146" s="132">
        <f t="shared" si="125"/>
        <v>784622.34933333343</v>
      </c>
      <c r="CH146" s="137">
        <f t="shared" si="126"/>
        <v>523081.56622222229</v>
      </c>
      <c r="CI146" s="211">
        <f t="shared" si="127"/>
        <v>492932.62044444459</v>
      </c>
      <c r="CJ146" s="132">
        <f t="shared" si="128"/>
        <v>123233.15511111115</v>
      </c>
      <c r="CK146" s="132">
        <f t="shared" si="136"/>
        <v>2957595.7226666678</v>
      </c>
      <c r="CL146" s="132">
        <f t="shared" si="129"/>
        <v>739398.93066666694</v>
      </c>
      <c r="CM146" s="137">
        <f t="shared" si="130"/>
        <v>492932.62044444459</v>
      </c>
      <c r="CN146" s="172"/>
      <c r="CO146" s="132"/>
      <c r="CP146" s="132"/>
      <c r="CQ146" s="132"/>
      <c r="CR146" s="137"/>
      <c r="CS146" s="132"/>
    </row>
    <row r="147" spans="1:97" ht="13" x14ac:dyDescent="0.3">
      <c r="A147" s="5" t="s">
        <v>673</v>
      </c>
      <c r="B147" s="3" t="s">
        <v>393</v>
      </c>
      <c r="C147" s="3" t="s">
        <v>384</v>
      </c>
      <c r="D147" s="2" t="s">
        <v>151</v>
      </c>
      <c r="E147" s="5">
        <f t="shared" si="113"/>
        <v>71806</v>
      </c>
      <c r="F147" s="177">
        <v>783</v>
      </c>
      <c r="G147" s="17">
        <f t="shared" si="114"/>
        <v>308</v>
      </c>
      <c r="H147" s="201">
        <v>5.8442048111002185</v>
      </c>
      <c r="I147" s="189">
        <v>102</v>
      </c>
      <c r="J147"/>
      <c r="K147" s="183">
        <v>23954</v>
      </c>
      <c r="L147" s="183">
        <v>17152</v>
      </c>
      <c r="M147" s="183">
        <v>13258</v>
      </c>
      <c r="N147" s="183">
        <v>9243</v>
      </c>
      <c r="O147" s="183">
        <v>4692</v>
      </c>
      <c r="P147" s="183">
        <v>2379</v>
      </c>
      <c r="Q147" s="183">
        <v>1020</v>
      </c>
      <c r="R147" s="183">
        <v>108</v>
      </c>
      <c r="S147" s="183">
        <v>71806</v>
      </c>
      <c r="T147" s="5"/>
      <c r="U147" s="9">
        <f t="shared" si="91"/>
        <v>0.33359329303957885</v>
      </c>
      <c r="V147" s="9">
        <f t="shared" si="92"/>
        <v>0.23886583293875163</v>
      </c>
      <c r="W147" s="9">
        <f t="shared" si="93"/>
        <v>0.18463638136088906</v>
      </c>
      <c r="X147" s="9">
        <f t="shared" si="94"/>
        <v>0.12872183383004207</v>
      </c>
      <c r="Y147" s="9">
        <f t="shared" si="95"/>
        <v>6.5342729019859061E-2</v>
      </c>
      <c r="Z147" s="9">
        <f t="shared" si="96"/>
        <v>3.3130936133470741E-2</v>
      </c>
      <c r="AA147" s="9">
        <f t="shared" si="97"/>
        <v>1.420494109127371E-2</v>
      </c>
      <c r="AB147" s="9">
        <f t="shared" si="98"/>
        <v>1.5040525861348634E-3</v>
      </c>
      <c r="AC147" s="9"/>
      <c r="AD147" s="183">
        <v>122</v>
      </c>
      <c r="AE147" s="183">
        <v>83</v>
      </c>
      <c r="AF147" s="183">
        <v>27</v>
      </c>
      <c r="AG147" s="183">
        <v>71</v>
      </c>
      <c r="AH147" s="183">
        <v>57</v>
      </c>
      <c r="AI147" s="183">
        <v>19</v>
      </c>
      <c r="AJ147" s="183">
        <v>10</v>
      </c>
      <c r="AK147" s="183">
        <v>3</v>
      </c>
      <c r="AL147" s="183">
        <v>392</v>
      </c>
      <c r="AM147" s="5"/>
      <c r="AN147" s="180">
        <v>18</v>
      </c>
      <c r="AO147" s="180">
        <v>-1</v>
      </c>
      <c r="AP147" s="180">
        <v>29</v>
      </c>
      <c r="AQ147" s="180">
        <v>16</v>
      </c>
      <c r="AR147" s="180">
        <v>11</v>
      </c>
      <c r="AS147" s="180">
        <v>4</v>
      </c>
      <c r="AT147" s="180">
        <v>5</v>
      </c>
      <c r="AU147" s="180">
        <v>2</v>
      </c>
      <c r="AV147" s="180">
        <v>84</v>
      </c>
      <c r="AW147">
        <f t="shared" si="99"/>
        <v>-18</v>
      </c>
      <c r="AX147">
        <f t="shared" si="100"/>
        <v>1</v>
      </c>
      <c r="AY147">
        <f t="shared" si="101"/>
        <v>-29</v>
      </c>
      <c r="AZ147">
        <f t="shared" si="102"/>
        <v>-16</v>
      </c>
      <c r="BA147">
        <f t="shared" si="103"/>
        <v>-11</v>
      </c>
      <c r="BB147">
        <f t="shared" si="104"/>
        <v>-4</v>
      </c>
      <c r="BC147">
        <f t="shared" si="105"/>
        <v>-5</v>
      </c>
      <c r="BD147">
        <f t="shared" si="106"/>
        <v>-2</v>
      </c>
      <c r="BE147">
        <f t="shared" si="107"/>
        <v>-84</v>
      </c>
      <c r="BH147" s="175">
        <v>451595.25333333336</v>
      </c>
      <c r="BI147" s="106">
        <f t="shared" si="108"/>
        <v>112898.81333333334</v>
      </c>
      <c r="BJ147" s="107">
        <f t="shared" si="109"/>
        <v>2709571.52</v>
      </c>
      <c r="BK147" s="26">
        <f t="shared" si="110"/>
        <v>677392.88</v>
      </c>
      <c r="BL147" s="24">
        <f t="shared" si="111"/>
        <v>0.8</v>
      </c>
      <c r="BM147" s="25">
        <f t="shared" si="112"/>
        <v>0.2</v>
      </c>
      <c r="BN147" s="137">
        <f t="shared" si="115"/>
        <v>451595.25333333336</v>
      </c>
      <c r="BO147" s="173">
        <v>601074.53155555553</v>
      </c>
      <c r="BP147" s="132">
        <f t="shared" si="116"/>
        <v>150268.63288888888</v>
      </c>
      <c r="BQ147" s="132">
        <f t="shared" si="131"/>
        <v>3606447.1893333332</v>
      </c>
      <c r="BR147" s="132">
        <f t="shared" si="132"/>
        <v>901611.79733333329</v>
      </c>
      <c r="BS147" s="137">
        <f t="shared" si="117"/>
        <v>601074.53155555553</v>
      </c>
      <c r="BT147" s="172">
        <v>543131.5422222222</v>
      </c>
      <c r="BU147" s="132">
        <f t="shared" si="118"/>
        <v>135782.88555555555</v>
      </c>
      <c r="BV147" s="132">
        <f t="shared" si="133"/>
        <v>3258789.2533333329</v>
      </c>
      <c r="BW147" s="132">
        <f t="shared" si="119"/>
        <v>814697.31333333324</v>
      </c>
      <c r="BX147" s="137">
        <f t="shared" si="120"/>
        <v>543131.5422222222</v>
      </c>
      <c r="BY147" s="172">
        <v>756193.17333333334</v>
      </c>
      <c r="BZ147" s="132">
        <f t="shared" si="121"/>
        <v>189048.29333333333</v>
      </c>
      <c r="CA147" s="132">
        <f t="shared" si="134"/>
        <v>4537159.04</v>
      </c>
      <c r="CB147" s="132">
        <f t="shared" si="122"/>
        <v>1134289.76</v>
      </c>
      <c r="CC147" s="137">
        <f t="shared" si="123"/>
        <v>756193.17333333334</v>
      </c>
      <c r="CD147" s="172">
        <v>566988.04444444447</v>
      </c>
      <c r="CE147" s="132">
        <f t="shared" si="124"/>
        <v>141747.01111111112</v>
      </c>
      <c r="CF147" s="132">
        <f t="shared" si="135"/>
        <v>3401928.2666666666</v>
      </c>
      <c r="CG147" s="132">
        <f t="shared" si="125"/>
        <v>850482.06666666665</v>
      </c>
      <c r="CH147" s="137">
        <f t="shared" si="126"/>
        <v>566988.04444444447</v>
      </c>
      <c r="CI147" s="211">
        <f t="shared" si="127"/>
        <v>356266.33777777781</v>
      </c>
      <c r="CJ147" s="132">
        <f t="shared" si="128"/>
        <v>89066.584444444452</v>
      </c>
      <c r="CK147" s="132">
        <f t="shared" si="136"/>
        <v>2137598.0266666668</v>
      </c>
      <c r="CL147" s="132">
        <f t="shared" si="129"/>
        <v>534399.50666666671</v>
      </c>
      <c r="CM147" s="137">
        <f t="shared" si="130"/>
        <v>356266.33777777781</v>
      </c>
      <c r="CN147" s="172"/>
      <c r="CO147" s="132"/>
      <c r="CP147" s="132"/>
      <c r="CQ147" s="132"/>
      <c r="CR147" s="137"/>
      <c r="CS147" s="132"/>
    </row>
    <row r="148" spans="1:97" ht="13" x14ac:dyDescent="0.3">
      <c r="A148" s="5" t="s">
        <v>551</v>
      </c>
      <c r="B148" s="3"/>
      <c r="C148" s="3" t="s">
        <v>386</v>
      </c>
      <c r="D148" s="2" t="s">
        <v>152</v>
      </c>
      <c r="E148" s="5">
        <f t="shared" si="113"/>
        <v>118703</v>
      </c>
      <c r="F148" s="177">
        <v>1764</v>
      </c>
      <c r="G148" s="17">
        <f t="shared" si="114"/>
        <v>727</v>
      </c>
      <c r="H148" s="201">
        <v>3.8348082595870205</v>
      </c>
      <c r="I148" s="189">
        <v>288</v>
      </c>
      <c r="J148"/>
      <c r="K148" s="183">
        <v>81055</v>
      </c>
      <c r="L148" s="183">
        <v>22049</v>
      </c>
      <c r="M148" s="183">
        <v>9982</v>
      </c>
      <c r="N148" s="183">
        <v>3990</v>
      </c>
      <c r="O148" s="183">
        <v>1223</v>
      </c>
      <c r="P148" s="183">
        <v>303</v>
      </c>
      <c r="Q148" s="183">
        <v>63</v>
      </c>
      <c r="R148" s="183">
        <v>38</v>
      </c>
      <c r="S148" s="183">
        <v>118703</v>
      </c>
      <c r="T148" s="5"/>
      <c r="U148" s="9">
        <f t="shared" si="91"/>
        <v>0.68283868141496007</v>
      </c>
      <c r="V148" s="9">
        <f t="shared" si="92"/>
        <v>0.18574930709417622</v>
      </c>
      <c r="W148" s="9">
        <f t="shared" si="93"/>
        <v>8.4092230187948078E-2</v>
      </c>
      <c r="X148" s="9">
        <f t="shared" si="94"/>
        <v>3.3613303791816554E-2</v>
      </c>
      <c r="Y148" s="9">
        <f t="shared" si="95"/>
        <v>1.0303025197341263E-2</v>
      </c>
      <c r="Z148" s="9">
        <f t="shared" si="96"/>
        <v>2.5525892353183998E-3</v>
      </c>
      <c r="AA148" s="9">
        <f t="shared" si="97"/>
        <v>5.3073637566026133E-4</v>
      </c>
      <c r="AB148" s="9">
        <f t="shared" si="98"/>
        <v>3.2012670277920522E-4</v>
      </c>
      <c r="AC148" s="9"/>
      <c r="AD148" s="183">
        <v>88</v>
      </c>
      <c r="AE148" s="183">
        <v>210</v>
      </c>
      <c r="AF148" s="183">
        <v>182</v>
      </c>
      <c r="AG148" s="183">
        <v>126</v>
      </c>
      <c r="AH148" s="183">
        <v>72</v>
      </c>
      <c r="AI148" s="183">
        <v>9</v>
      </c>
      <c r="AJ148" s="183">
        <v>0</v>
      </c>
      <c r="AK148" s="183">
        <v>0</v>
      </c>
      <c r="AL148" s="183">
        <v>687</v>
      </c>
      <c r="AM148" s="5"/>
      <c r="AN148" s="180">
        <v>-49</v>
      </c>
      <c r="AO148" s="180">
        <v>11</v>
      </c>
      <c r="AP148" s="180">
        <v>1</v>
      </c>
      <c r="AQ148" s="180">
        <v>6</v>
      </c>
      <c r="AR148" s="180">
        <v>-3</v>
      </c>
      <c r="AS148" s="180">
        <v>-5</v>
      </c>
      <c r="AT148" s="180">
        <v>-1</v>
      </c>
      <c r="AU148" s="180">
        <v>0</v>
      </c>
      <c r="AV148" s="180">
        <v>-40</v>
      </c>
      <c r="AW148">
        <f t="shared" si="99"/>
        <v>49</v>
      </c>
      <c r="AX148">
        <f t="shared" si="100"/>
        <v>-11</v>
      </c>
      <c r="AY148">
        <f t="shared" si="101"/>
        <v>-1</v>
      </c>
      <c r="AZ148">
        <f t="shared" si="102"/>
        <v>-6</v>
      </c>
      <c r="BA148">
        <f t="shared" si="103"/>
        <v>3</v>
      </c>
      <c r="BB148">
        <f t="shared" si="104"/>
        <v>5</v>
      </c>
      <c r="BC148">
        <f t="shared" si="105"/>
        <v>1</v>
      </c>
      <c r="BD148">
        <f t="shared" si="106"/>
        <v>0</v>
      </c>
      <c r="BE148">
        <f t="shared" si="107"/>
        <v>40</v>
      </c>
      <c r="BH148" s="175">
        <v>444559.06666666665</v>
      </c>
      <c r="BI148" s="106" t="str">
        <f t="shared" si="108"/>
        <v>0</v>
      </c>
      <c r="BJ148" s="107">
        <f t="shared" si="109"/>
        <v>2667354.4</v>
      </c>
      <c r="BK148" s="26">
        <f t="shared" si="110"/>
        <v>0</v>
      </c>
      <c r="BL148" s="24" t="str">
        <f t="shared" si="111"/>
        <v>100%</v>
      </c>
      <c r="BM148" s="25" t="str">
        <f t="shared" si="112"/>
        <v>0%</v>
      </c>
      <c r="BN148" s="137">
        <f t="shared" si="115"/>
        <v>444559.06666666665</v>
      </c>
      <c r="BO148" s="173">
        <v>500328.15666666662</v>
      </c>
      <c r="BP148" s="132" t="str">
        <f t="shared" si="116"/>
        <v>0</v>
      </c>
      <c r="BQ148" s="132">
        <f t="shared" si="131"/>
        <v>3001968.9399999995</v>
      </c>
      <c r="BR148" s="132">
        <f t="shared" si="132"/>
        <v>0</v>
      </c>
      <c r="BS148" s="137">
        <f t="shared" si="117"/>
        <v>500328.15666666662</v>
      </c>
      <c r="BT148" s="172">
        <v>930757.46555555565</v>
      </c>
      <c r="BU148" s="132" t="str">
        <f t="shared" si="118"/>
        <v>0</v>
      </c>
      <c r="BV148" s="132">
        <f t="shared" si="133"/>
        <v>5584544.7933333339</v>
      </c>
      <c r="BW148" s="132">
        <f t="shared" si="119"/>
        <v>0</v>
      </c>
      <c r="BX148" s="137">
        <f t="shared" si="120"/>
        <v>930757.46555555565</v>
      </c>
      <c r="BY148" s="172">
        <v>318538.66666666663</v>
      </c>
      <c r="BZ148" s="132" t="str">
        <f t="shared" si="121"/>
        <v>0</v>
      </c>
      <c r="CA148" s="132">
        <f t="shared" si="134"/>
        <v>1911231.9999999998</v>
      </c>
      <c r="CB148" s="132">
        <f t="shared" si="122"/>
        <v>0</v>
      </c>
      <c r="CC148" s="137">
        <f t="shared" si="123"/>
        <v>318538.66666666663</v>
      </c>
      <c r="CD148" s="172">
        <v>548819.7177777777</v>
      </c>
      <c r="CE148" s="132" t="str">
        <f t="shared" si="124"/>
        <v>0</v>
      </c>
      <c r="CF148" s="132">
        <f t="shared" si="135"/>
        <v>3292918.3066666662</v>
      </c>
      <c r="CG148" s="132">
        <f t="shared" si="125"/>
        <v>0</v>
      </c>
      <c r="CH148" s="137">
        <f t="shared" si="126"/>
        <v>548819.7177777777</v>
      </c>
      <c r="CI148" s="211">
        <f t="shared" si="127"/>
        <v>1051115.4111111111</v>
      </c>
      <c r="CJ148" s="132" t="str">
        <f t="shared" si="128"/>
        <v>0</v>
      </c>
      <c r="CK148" s="132">
        <f t="shared" si="136"/>
        <v>6306692.4666666668</v>
      </c>
      <c r="CL148" s="132">
        <f t="shared" si="129"/>
        <v>0</v>
      </c>
      <c r="CM148" s="137">
        <f t="shared" si="130"/>
        <v>1051115.4111111111</v>
      </c>
      <c r="CN148" s="172"/>
      <c r="CO148" s="132"/>
      <c r="CP148" s="132"/>
      <c r="CQ148" s="132"/>
      <c r="CR148" s="137"/>
      <c r="CS148" s="132"/>
    </row>
    <row r="149" spans="1:97" ht="13" x14ac:dyDescent="0.3">
      <c r="A149" s="5" t="s">
        <v>711</v>
      </c>
      <c r="B149" s="3"/>
      <c r="C149" s="3" t="s">
        <v>385</v>
      </c>
      <c r="D149" s="2" t="s">
        <v>153</v>
      </c>
      <c r="E149" s="5">
        <f t="shared" si="113"/>
        <v>66087</v>
      </c>
      <c r="F149" s="177">
        <v>180</v>
      </c>
      <c r="G149" s="17">
        <f t="shared" si="114"/>
        <v>587</v>
      </c>
      <c r="H149" s="201">
        <v>10.888997237120105</v>
      </c>
      <c r="I149" s="189">
        <v>200</v>
      </c>
      <c r="J149"/>
      <c r="K149" s="183">
        <v>561</v>
      </c>
      <c r="L149" s="183">
        <v>3020</v>
      </c>
      <c r="M149" s="183">
        <v>14773</v>
      </c>
      <c r="N149" s="183">
        <v>20025</v>
      </c>
      <c r="O149" s="183">
        <v>14526</v>
      </c>
      <c r="P149" s="183">
        <v>8196</v>
      </c>
      <c r="Q149" s="183">
        <v>4044</v>
      </c>
      <c r="R149" s="183">
        <v>942</v>
      </c>
      <c r="S149" s="183">
        <v>66087</v>
      </c>
      <c r="T149" s="5"/>
      <c r="U149" s="9">
        <f t="shared" si="91"/>
        <v>8.4888102047301281E-3</v>
      </c>
      <c r="V149" s="9">
        <f t="shared" si="92"/>
        <v>4.5697338357014242E-2</v>
      </c>
      <c r="W149" s="9">
        <f t="shared" si="93"/>
        <v>0.22353866872456005</v>
      </c>
      <c r="X149" s="9">
        <f t="shared" si="94"/>
        <v>0.30300966907258614</v>
      </c>
      <c r="Y149" s="9">
        <f t="shared" si="95"/>
        <v>0.21980117118344</v>
      </c>
      <c r="Z149" s="9">
        <f t="shared" si="96"/>
        <v>0.12401833946161878</v>
      </c>
      <c r="AA149" s="9">
        <f t="shared" si="97"/>
        <v>6.119206500522039E-2</v>
      </c>
      <c r="AB149" s="9">
        <f t="shared" si="98"/>
        <v>1.425393799083027E-2</v>
      </c>
      <c r="AC149" s="9"/>
      <c r="AD149" s="183">
        <v>8</v>
      </c>
      <c r="AE149" s="183">
        <v>68</v>
      </c>
      <c r="AF149" s="183">
        <v>131</v>
      </c>
      <c r="AG149" s="183">
        <v>134</v>
      </c>
      <c r="AH149" s="183">
        <v>56</v>
      </c>
      <c r="AI149" s="183">
        <v>119</v>
      </c>
      <c r="AJ149" s="183">
        <v>33</v>
      </c>
      <c r="AK149" s="183">
        <v>16</v>
      </c>
      <c r="AL149" s="183">
        <v>565</v>
      </c>
      <c r="AM149" s="5"/>
      <c r="AN149" s="180">
        <v>-2</v>
      </c>
      <c r="AO149" s="180">
        <v>-12</v>
      </c>
      <c r="AP149" s="180">
        <v>-4</v>
      </c>
      <c r="AQ149" s="180">
        <v>11</v>
      </c>
      <c r="AR149" s="180">
        <v>-8</v>
      </c>
      <c r="AS149" s="180">
        <v>0</v>
      </c>
      <c r="AT149" s="180">
        <v>-3</v>
      </c>
      <c r="AU149" s="180">
        <v>-4</v>
      </c>
      <c r="AV149" s="180">
        <v>-22</v>
      </c>
      <c r="AW149">
        <f t="shared" si="99"/>
        <v>2</v>
      </c>
      <c r="AX149">
        <f t="shared" si="100"/>
        <v>12</v>
      </c>
      <c r="AY149">
        <f t="shared" si="101"/>
        <v>4</v>
      </c>
      <c r="AZ149">
        <f t="shared" si="102"/>
        <v>-11</v>
      </c>
      <c r="BA149">
        <f t="shared" si="103"/>
        <v>8</v>
      </c>
      <c r="BB149">
        <f t="shared" si="104"/>
        <v>0</v>
      </c>
      <c r="BC149">
        <f t="shared" si="105"/>
        <v>3</v>
      </c>
      <c r="BD149">
        <f t="shared" si="106"/>
        <v>4</v>
      </c>
      <c r="BE149">
        <f t="shared" si="107"/>
        <v>22</v>
      </c>
      <c r="BH149" s="175">
        <v>516679.98</v>
      </c>
      <c r="BI149" s="106" t="str">
        <f t="shared" si="108"/>
        <v>0</v>
      </c>
      <c r="BJ149" s="107">
        <f t="shared" si="109"/>
        <v>3100079.88</v>
      </c>
      <c r="BK149" s="26">
        <f t="shared" si="110"/>
        <v>0</v>
      </c>
      <c r="BL149" s="24" t="str">
        <f t="shared" si="111"/>
        <v>100%</v>
      </c>
      <c r="BM149" s="25" t="str">
        <f t="shared" si="112"/>
        <v>0%</v>
      </c>
      <c r="BN149" s="137">
        <f t="shared" si="115"/>
        <v>516679.98</v>
      </c>
      <c r="BO149" s="173">
        <v>879633.73222222214</v>
      </c>
      <c r="BP149" s="132" t="str">
        <f t="shared" si="116"/>
        <v>0</v>
      </c>
      <c r="BQ149" s="132">
        <f t="shared" si="131"/>
        <v>5277802.3933333326</v>
      </c>
      <c r="BR149" s="132">
        <f t="shared" si="132"/>
        <v>0</v>
      </c>
      <c r="BS149" s="137">
        <f t="shared" si="117"/>
        <v>879633.73222222214</v>
      </c>
      <c r="BT149" s="172">
        <v>786996.58666666667</v>
      </c>
      <c r="BU149" s="132" t="str">
        <f t="shared" si="118"/>
        <v>0</v>
      </c>
      <c r="BV149" s="132">
        <f t="shared" si="133"/>
        <v>4721979.5199999996</v>
      </c>
      <c r="BW149" s="132">
        <f t="shared" si="119"/>
        <v>0</v>
      </c>
      <c r="BX149" s="137">
        <f t="shared" si="120"/>
        <v>786996.58666666667</v>
      </c>
      <c r="BY149" s="172">
        <v>614499.46666666667</v>
      </c>
      <c r="BZ149" s="132" t="str">
        <f t="shared" si="121"/>
        <v>0</v>
      </c>
      <c r="CA149" s="132">
        <f t="shared" si="134"/>
        <v>3686996.8</v>
      </c>
      <c r="CB149" s="132">
        <f t="shared" si="122"/>
        <v>0</v>
      </c>
      <c r="CC149" s="137">
        <f t="shared" si="123"/>
        <v>614499.46666666667</v>
      </c>
      <c r="CD149" s="172">
        <v>854268.79999999993</v>
      </c>
      <c r="CE149" s="132" t="str">
        <f t="shared" si="124"/>
        <v>0</v>
      </c>
      <c r="CF149" s="132">
        <f t="shared" si="135"/>
        <v>5125612.8</v>
      </c>
      <c r="CG149" s="132">
        <f t="shared" si="125"/>
        <v>0</v>
      </c>
      <c r="CH149" s="137">
        <f t="shared" si="126"/>
        <v>854268.79999999993</v>
      </c>
      <c r="CI149" s="211">
        <f t="shared" si="127"/>
        <v>1052129.96</v>
      </c>
      <c r="CJ149" s="132" t="str">
        <f t="shared" si="128"/>
        <v>0</v>
      </c>
      <c r="CK149" s="132">
        <f t="shared" si="136"/>
        <v>6312779.7599999998</v>
      </c>
      <c r="CL149" s="132">
        <f t="shared" si="129"/>
        <v>0</v>
      </c>
      <c r="CM149" s="137">
        <f t="shared" si="130"/>
        <v>1052129.96</v>
      </c>
      <c r="CN149" s="172"/>
      <c r="CO149" s="132"/>
      <c r="CP149" s="132"/>
      <c r="CQ149" s="132"/>
      <c r="CR149" s="137"/>
      <c r="CS149" s="132"/>
    </row>
    <row r="150" spans="1:97" ht="13" x14ac:dyDescent="0.3">
      <c r="A150" s="5" t="s">
        <v>568</v>
      </c>
      <c r="B150" s="3"/>
      <c r="C150" s="3" t="s">
        <v>386</v>
      </c>
      <c r="D150" s="2" t="s">
        <v>154</v>
      </c>
      <c r="E150" s="5">
        <f t="shared" si="113"/>
        <v>182854</v>
      </c>
      <c r="F150" s="177">
        <v>2217</v>
      </c>
      <c r="G150" s="17">
        <f t="shared" si="114"/>
        <v>847</v>
      </c>
      <c r="H150" s="201">
        <v>5.3530898034345427</v>
      </c>
      <c r="I150" s="189">
        <v>197</v>
      </c>
      <c r="J150"/>
      <c r="K150" s="183">
        <v>83086</v>
      </c>
      <c r="L150" s="183">
        <v>34094</v>
      </c>
      <c r="M150" s="183">
        <v>31169</v>
      </c>
      <c r="N150" s="183">
        <v>16313</v>
      </c>
      <c r="O150" s="183">
        <v>11050</v>
      </c>
      <c r="P150" s="183">
        <v>4957</v>
      </c>
      <c r="Q150" s="183">
        <v>2040</v>
      </c>
      <c r="R150" s="183">
        <v>145</v>
      </c>
      <c r="S150" s="183">
        <v>182854</v>
      </c>
      <c r="T150" s="5"/>
      <c r="U150" s="9">
        <f t="shared" si="91"/>
        <v>0.45438437223139772</v>
      </c>
      <c r="V150" s="9">
        <f t="shared" si="92"/>
        <v>0.1864547671913111</v>
      </c>
      <c r="W150" s="9">
        <f t="shared" si="93"/>
        <v>0.1704583985037243</v>
      </c>
      <c r="X150" s="9">
        <f t="shared" si="94"/>
        <v>8.9213252102770521E-2</v>
      </c>
      <c r="Y150" s="9">
        <f t="shared" si="95"/>
        <v>6.0430726153105754E-2</v>
      </c>
      <c r="Z150" s="9">
        <f t="shared" si="96"/>
        <v>2.7109059686963369E-2</v>
      </c>
      <c r="AA150" s="9">
        <f t="shared" si="97"/>
        <v>1.1156441751342601E-2</v>
      </c>
      <c r="AB150" s="9">
        <f t="shared" si="98"/>
        <v>7.9298237938464568E-4</v>
      </c>
      <c r="AC150" s="9"/>
      <c r="AD150" s="183">
        <v>203</v>
      </c>
      <c r="AE150" s="183">
        <v>61</v>
      </c>
      <c r="AF150" s="183">
        <v>67</v>
      </c>
      <c r="AG150" s="183">
        <v>53</v>
      </c>
      <c r="AH150" s="183">
        <v>84</v>
      </c>
      <c r="AI150" s="183">
        <v>66</v>
      </c>
      <c r="AJ150" s="183">
        <v>21</v>
      </c>
      <c r="AK150" s="183">
        <v>2</v>
      </c>
      <c r="AL150" s="183">
        <v>557</v>
      </c>
      <c r="AM150" s="5"/>
      <c r="AN150" s="180">
        <v>-133</v>
      </c>
      <c r="AO150" s="180">
        <v>-63</v>
      </c>
      <c r="AP150" s="180">
        <v>-51</v>
      </c>
      <c r="AQ150" s="180">
        <v>-20</v>
      </c>
      <c r="AR150" s="180">
        <v>-25</v>
      </c>
      <c r="AS150" s="180">
        <v>1</v>
      </c>
      <c r="AT150" s="180">
        <v>1</v>
      </c>
      <c r="AU150" s="180">
        <v>0</v>
      </c>
      <c r="AV150" s="180">
        <v>-290</v>
      </c>
      <c r="AW150">
        <f t="shared" si="99"/>
        <v>133</v>
      </c>
      <c r="AX150">
        <f t="shared" si="100"/>
        <v>63</v>
      </c>
      <c r="AY150">
        <f t="shared" si="101"/>
        <v>51</v>
      </c>
      <c r="AZ150">
        <f t="shared" si="102"/>
        <v>20</v>
      </c>
      <c r="BA150">
        <f t="shared" si="103"/>
        <v>25</v>
      </c>
      <c r="BB150">
        <f t="shared" si="104"/>
        <v>-1</v>
      </c>
      <c r="BC150">
        <f t="shared" si="105"/>
        <v>-1</v>
      </c>
      <c r="BD150">
        <f t="shared" si="106"/>
        <v>0</v>
      </c>
      <c r="BE150">
        <f t="shared" si="107"/>
        <v>290</v>
      </c>
      <c r="BH150" s="175">
        <v>1273869.6133333333</v>
      </c>
      <c r="BI150" s="106" t="str">
        <f t="shared" si="108"/>
        <v>0</v>
      </c>
      <c r="BJ150" s="107">
        <f t="shared" si="109"/>
        <v>7643217.6799999997</v>
      </c>
      <c r="BK150" s="26">
        <f t="shared" si="110"/>
        <v>0</v>
      </c>
      <c r="BL150" s="24" t="str">
        <f t="shared" si="111"/>
        <v>100%</v>
      </c>
      <c r="BM150" s="25" t="str">
        <f t="shared" si="112"/>
        <v>0%</v>
      </c>
      <c r="BN150" s="137">
        <f t="shared" si="115"/>
        <v>1273869.6133333333</v>
      </c>
      <c r="BO150" s="173">
        <v>1476799.6033333333</v>
      </c>
      <c r="BP150" s="132" t="str">
        <f t="shared" si="116"/>
        <v>0</v>
      </c>
      <c r="BQ150" s="132">
        <f t="shared" si="131"/>
        <v>8860797.6199999992</v>
      </c>
      <c r="BR150" s="132">
        <f t="shared" si="132"/>
        <v>0</v>
      </c>
      <c r="BS150" s="137">
        <f t="shared" si="117"/>
        <v>1476799.6033333333</v>
      </c>
      <c r="BT150" s="172">
        <v>1257948.3400000001</v>
      </c>
      <c r="BU150" s="132" t="str">
        <f t="shared" si="118"/>
        <v>0</v>
      </c>
      <c r="BV150" s="132">
        <f t="shared" si="133"/>
        <v>7547690.040000001</v>
      </c>
      <c r="BW150" s="132">
        <f t="shared" si="119"/>
        <v>0</v>
      </c>
      <c r="BX150" s="137">
        <f t="shared" si="120"/>
        <v>1257948.3400000001</v>
      </c>
      <c r="BY150" s="172">
        <v>2060357.4666666663</v>
      </c>
      <c r="BZ150" s="132" t="str">
        <f t="shared" si="121"/>
        <v>0</v>
      </c>
      <c r="CA150" s="132">
        <f t="shared" si="134"/>
        <v>12362144.799999997</v>
      </c>
      <c r="CB150" s="132">
        <f t="shared" si="122"/>
        <v>0</v>
      </c>
      <c r="CC150" s="137">
        <f t="shared" si="123"/>
        <v>2060357.4666666663</v>
      </c>
      <c r="CD150" s="172">
        <v>1590654.2866666669</v>
      </c>
      <c r="CE150" s="132" t="str">
        <f t="shared" si="124"/>
        <v>0</v>
      </c>
      <c r="CF150" s="132">
        <f t="shared" si="135"/>
        <v>9543925.7200000007</v>
      </c>
      <c r="CG150" s="132">
        <f t="shared" si="125"/>
        <v>0</v>
      </c>
      <c r="CH150" s="137">
        <f t="shared" si="126"/>
        <v>1590654.2866666669</v>
      </c>
      <c r="CI150" s="211">
        <f t="shared" si="127"/>
        <v>1200591.8555555553</v>
      </c>
      <c r="CJ150" s="132" t="str">
        <f t="shared" si="128"/>
        <v>0</v>
      </c>
      <c r="CK150" s="132">
        <f t="shared" si="136"/>
        <v>7203551.1333333319</v>
      </c>
      <c r="CL150" s="132">
        <f t="shared" si="129"/>
        <v>0</v>
      </c>
      <c r="CM150" s="137">
        <f t="shared" si="130"/>
        <v>1200591.8555555553</v>
      </c>
      <c r="CN150" s="172"/>
      <c r="CO150" s="132"/>
      <c r="CP150" s="132"/>
      <c r="CQ150" s="132"/>
      <c r="CR150" s="137"/>
      <c r="CS150" s="132"/>
    </row>
    <row r="151" spans="1:97" ht="13" x14ac:dyDescent="0.3">
      <c r="A151" s="5" t="s">
        <v>545</v>
      </c>
      <c r="B151" s="3"/>
      <c r="C151" s="3" t="s">
        <v>377</v>
      </c>
      <c r="D151" s="2" t="s">
        <v>155</v>
      </c>
      <c r="E151" s="5">
        <f t="shared" si="113"/>
        <v>65874</v>
      </c>
      <c r="F151" s="177">
        <v>779</v>
      </c>
      <c r="G151" s="17">
        <f t="shared" si="114"/>
        <v>470</v>
      </c>
      <c r="H151" s="201">
        <v>4.0669944910710987</v>
      </c>
      <c r="I151" s="189">
        <v>395</v>
      </c>
      <c r="J151"/>
      <c r="K151" s="183">
        <v>37392</v>
      </c>
      <c r="L151" s="183">
        <v>13589</v>
      </c>
      <c r="M151" s="183">
        <v>8953</v>
      </c>
      <c r="N151" s="183">
        <v>3935</v>
      </c>
      <c r="O151" s="183">
        <v>1584</v>
      </c>
      <c r="P151" s="183">
        <v>276</v>
      </c>
      <c r="Q151" s="183">
        <v>128</v>
      </c>
      <c r="R151" s="183">
        <v>17</v>
      </c>
      <c r="S151" s="183">
        <v>65874</v>
      </c>
      <c r="T151" s="5"/>
      <c r="U151" s="9">
        <f t="shared" si="91"/>
        <v>0.56762911011931871</v>
      </c>
      <c r="V151" s="9">
        <f t="shared" si="92"/>
        <v>0.20628776148404529</v>
      </c>
      <c r="W151" s="9">
        <f t="shared" si="93"/>
        <v>0.13591098157087775</v>
      </c>
      <c r="X151" s="9">
        <f t="shared" si="94"/>
        <v>5.9735252148040201E-2</v>
      </c>
      <c r="Y151" s="9">
        <f t="shared" si="95"/>
        <v>2.4045905820202204E-2</v>
      </c>
      <c r="Z151" s="9">
        <f t="shared" si="96"/>
        <v>4.1898169232170504E-3</v>
      </c>
      <c r="AA151" s="9">
        <f t="shared" si="97"/>
        <v>1.9431035006224004E-3</v>
      </c>
      <c r="AB151" s="9">
        <f t="shared" si="98"/>
        <v>2.5806843367641257E-4</v>
      </c>
      <c r="AC151" s="9"/>
      <c r="AD151" s="183">
        <v>186</v>
      </c>
      <c r="AE151" s="183">
        <v>168</v>
      </c>
      <c r="AF151" s="183">
        <v>31</v>
      </c>
      <c r="AG151" s="183">
        <v>21</v>
      </c>
      <c r="AH151" s="183">
        <v>30</v>
      </c>
      <c r="AI151" s="183">
        <v>11</v>
      </c>
      <c r="AJ151" s="183">
        <v>-1</v>
      </c>
      <c r="AK151" s="183">
        <v>0</v>
      </c>
      <c r="AL151" s="183">
        <v>446</v>
      </c>
      <c r="AM151" s="5"/>
      <c r="AN151" s="180">
        <v>-2</v>
      </c>
      <c r="AO151" s="180">
        <v>-21</v>
      </c>
      <c r="AP151" s="180">
        <v>3</v>
      </c>
      <c r="AQ151" s="180">
        <v>-2</v>
      </c>
      <c r="AR151" s="180">
        <v>-1</v>
      </c>
      <c r="AS151" s="180">
        <v>-1</v>
      </c>
      <c r="AT151" s="180">
        <v>0</v>
      </c>
      <c r="AU151" s="180">
        <v>0</v>
      </c>
      <c r="AV151" s="180">
        <v>-24</v>
      </c>
      <c r="AW151">
        <f t="shared" si="99"/>
        <v>2</v>
      </c>
      <c r="AX151">
        <f t="shared" si="100"/>
        <v>21</v>
      </c>
      <c r="AY151">
        <f t="shared" si="101"/>
        <v>-3</v>
      </c>
      <c r="AZ151">
        <f t="shared" si="102"/>
        <v>2</v>
      </c>
      <c r="BA151">
        <f t="shared" si="103"/>
        <v>1</v>
      </c>
      <c r="BB151">
        <f t="shared" si="104"/>
        <v>1</v>
      </c>
      <c r="BC151">
        <f t="shared" si="105"/>
        <v>0</v>
      </c>
      <c r="BD151">
        <f t="shared" si="106"/>
        <v>0</v>
      </c>
      <c r="BE151">
        <f t="shared" si="107"/>
        <v>24</v>
      </c>
      <c r="BH151" s="175">
        <v>57568.800000000003</v>
      </c>
      <c r="BI151" s="106" t="str">
        <f t="shared" si="108"/>
        <v>0</v>
      </c>
      <c r="BJ151" s="107">
        <f t="shared" si="109"/>
        <v>345412.80000000005</v>
      </c>
      <c r="BK151" s="26">
        <f t="shared" si="110"/>
        <v>0</v>
      </c>
      <c r="BL151" s="24" t="str">
        <f t="shared" si="111"/>
        <v>100%</v>
      </c>
      <c r="BM151" s="25" t="str">
        <f t="shared" si="112"/>
        <v>0%</v>
      </c>
      <c r="BN151" s="137">
        <f t="shared" si="115"/>
        <v>57568.800000000003</v>
      </c>
      <c r="BO151" s="173">
        <v>317882.00555555557</v>
      </c>
      <c r="BP151" s="132" t="str">
        <f t="shared" si="116"/>
        <v>0</v>
      </c>
      <c r="BQ151" s="132">
        <f t="shared" si="131"/>
        <v>1907292.0333333334</v>
      </c>
      <c r="BR151" s="132">
        <f t="shared" si="132"/>
        <v>0</v>
      </c>
      <c r="BS151" s="137">
        <f t="shared" si="117"/>
        <v>317882.00555555557</v>
      </c>
      <c r="BT151" s="172">
        <v>488593.11111111112</v>
      </c>
      <c r="BU151" s="132" t="str">
        <f t="shared" si="118"/>
        <v>0</v>
      </c>
      <c r="BV151" s="132">
        <f t="shared" si="133"/>
        <v>2931558.666666667</v>
      </c>
      <c r="BW151" s="132">
        <f t="shared" si="119"/>
        <v>0</v>
      </c>
      <c r="BX151" s="137">
        <f t="shared" si="120"/>
        <v>488593.11111111112</v>
      </c>
      <c r="BY151" s="172">
        <v>441454.8</v>
      </c>
      <c r="BZ151" s="132" t="str">
        <f t="shared" si="121"/>
        <v>0</v>
      </c>
      <c r="CA151" s="132">
        <f t="shared" si="134"/>
        <v>2648728.7999999998</v>
      </c>
      <c r="CB151" s="132">
        <f t="shared" si="122"/>
        <v>0</v>
      </c>
      <c r="CC151" s="137">
        <f t="shared" si="123"/>
        <v>441454.8</v>
      </c>
      <c r="CD151" s="172">
        <v>593640.99555555545</v>
      </c>
      <c r="CE151" s="132" t="str">
        <f t="shared" si="124"/>
        <v>0</v>
      </c>
      <c r="CF151" s="132">
        <f t="shared" si="135"/>
        <v>3561845.9733333327</v>
      </c>
      <c r="CG151" s="132">
        <f t="shared" si="125"/>
        <v>0</v>
      </c>
      <c r="CH151" s="137">
        <f t="shared" si="126"/>
        <v>593640.99555555545</v>
      </c>
      <c r="CI151" s="211">
        <f t="shared" si="127"/>
        <v>692779.23555555556</v>
      </c>
      <c r="CJ151" s="132" t="str">
        <f t="shared" si="128"/>
        <v>0</v>
      </c>
      <c r="CK151" s="132">
        <f t="shared" si="136"/>
        <v>4156675.4133333331</v>
      </c>
      <c r="CL151" s="132">
        <f t="shared" si="129"/>
        <v>0</v>
      </c>
      <c r="CM151" s="137">
        <f t="shared" si="130"/>
        <v>692779.23555555556</v>
      </c>
      <c r="CN151" s="172"/>
      <c r="CO151" s="132"/>
      <c r="CP151" s="132"/>
      <c r="CQ151" s="132"/>
      <c r="CR151" s="137"/>
      <c r="CS151" s="132"/>
    </row>
    <row r="152" spans="1:97" ht="13" x14ac:dyDescent="0.3">
      <c r="A152" s="5" t="s">
        <v>691</v>
      </c>
      <c r="B152" s="3"/>
      <c r="C152" s="3" t="s">
        <v>385</v>
      </c>
      <c r="D152" s="2" t="s">
        <v>156</v>
      </c>
      <c r="E152" s="5">
        <f t="shared" si="113"/>
        <v>138236</v>
      </c>
      <c r="F152" s="177">
        <v>1142</v>
      </c>
      <c r="G152" s="17">
        <f t="shared" si="114"/>
        <v>1598</v>
      </c>
      <c r="H152" s="201">
        <v>10.137875101378752</v>
      </c>
      <c r="I152" s="189">
        <v>853</v>
      </c>
      <c r="J152"/>
      <c r="K152" s="183">
        <v>4800</v>
      </c>
      <c r="L152" s="183">
        <v>32920</v>
      </c>
      <c r="M152" s="183">
        <v>40130</v>
      </c>
      <c r="N152" s="183">
        <v>30764</v>
      </c>
      <c r="O152" s="183">
        <v>14537</v>
      </c>
      <c r="P152" s="183">
        <v>8952</v>
      </c>
      <c r="Q152" s="183">
        <v>5322</v>
      </c>
      <c r="R152" s="183">
        <v>811</v>
      </c>
      <c r="S152" s="183">
        <v>138236</v>
      </c>
      <c r="T152" s="5"/>
      <c r="U152" s="9">
        <f t="shared" si="91"/>
        <v>3.472322694522411E-2</v>
      </c>
      <c r="V152" s="9">
        <f t="shared" si="92"/>
        <v>0.23814346479932869</v>
      </c>
      <c r="W152" s="9">
        <f t="shared" si="93"/>
        <v>0.29030064527330074</v>
      </c>
      <c r="X152" s="9">
        <f t="shared" si="94"/>
        <v>0.22254694869643218</v>
      </c>
      <c r="Y152" s="9">
        <f t="shared" si="95"/>
        <v>0.10516073960473393</v>
      </c>
      <c r="Z152" s="9">
        <f t="shared" si="96"/>
        <v>6.4758818252842965E-2</v>
      </c>
      <c r="AA152" s="9">
        <f t="shared" si="97"/>
        <v>3.8499377875517229E-2</v>
      </c>
      <c r="AB152" s="9">
        <f t="shared" si="98"/>
        <v>5.8667785526201567E-3</v>
      </c>
      <c r="AC152" s="9"/>
      <c r="AD152" s="183">
        <v>37</v>
      </c>
      <c r="AE152" s="183">
        <v>64</v>
      </c>
      <c r="AF152" s="183">
        <v>203</v>
      </c>
      <c r="AG152" s="183">
        <v>601</v>
      </c>
      <c r="AH152" s="183">
        <v>367</v>
      </c>
      <c r="AI152" s="183">
        <v>106</v>
      </c>
      <c r="AJ152" s="183">
        <v>4</v>
      </c>
      <c r="AK152" s="183">
        <v>4</v>
      </c>
      <c r="AL152" s="183">
        <v>1386</v>
      </c>
      <c r="AM152" s="5"/>
      <c r="AN152" s="180">
        <v>0</v>
      </c>
      <c r="AO152" s="180">
        <v>-22</v>
      </c>
      <c r="AP152" s="180">
        <v>-113</v>
      </c>
      <c r="AQ152" s="180">
        <v>-36</v>
      </c>
      <c r="AR152" s="180">
        <v>-18</v>
      </c>
      <c r="AS152" s="180">
        <v>-12</v>
      </c>
      <c r="AT152" s="180">
        <v>-9</v>
      </c>
      <c r="AU152" s="180">
        <v>-2</v>
      </c>
      <c r="AV152" s="180">
        <v>-212</v>
      </c>
      <c r="AW152">
        <f t="shared" si="99"/>
        <v>0</v>
      </c>
      <c r="AX152">
        <f t="shared" si="100"/>
        <v>22</v>
      </c>
      <c r="AY152">
        <f t="shared" si="101"/>
        <v>113</v>
      </c>
      <c r="AZ152">
        <f t="shared" si="102"/>
        <v>36</v>
      </c>
      <c r="BA152">
        <f t="shared" si="103"/>
        <v>18</v>
      </c>
      <c r="BB152">
        <f t="shared" si="104"/>
        <v>12</v>
      </c>
      <c r="BC152">
        <f t="shared" si="105"/>
        <v>9</v>
      </c>
      <c r="BD152">
        <f t="shared" si="106"/>
        <v>2</v>
      </c>
      <c r="BE152">
        <f t="shared" si="107"/>
        <v>212</v>
      </c>
      <c r="BH152" s="175">
        <v>1972530.9666666666</v>
      </c>
      <c r="BI152" s="106" t="str">
        <f t="shared" si="108"/>
        <v>0</v>
      </c>
      <c r="BJ152" s="107">
        <f t="shared" si="109"/>
        <v>11835185.799999999</v>
      </c>
      <c r="BK152" s="26">
        <f t="shared" si="110"/>
        <v>0</v>
      </c>
      <c r="BL152" s="24" t="str">
        <f t="shared" si="111"/>
        <v>100%</v>
      </c>
      <c r="BM152" s="25" t="str">
        <f t="shared" si="112"/>
        <v>0%</v>
      </c>
      <c r="BN152" s="137">
        <f t="shared" si="115"/>
        <v>1972530.9666666666</v>
      </c>
      <c r="BO152" s="173">
        <v>2474601.8244444444</v>
      </c>
      <c r="BP152" s="132" t="str">
        <f t="shared" si="116"/>
        <v>0</v>
      </c>
      <c r="BQ152" s="132">
        <f t="shared" si="131"/>
        <v>14847610.946666665</v>
      </c>
      <c r="BR152" s="132">
        <f t="shared" si="132"/>
        <v>0</v>
      </c>
      <c r="BS152" s="137">
        <f t="shared" si="117"/>
        <v>2474601.8244444444</v>
      </c>
      <c r="BT152" s="172">
        <v>1895350.7811111112</v>
      </c>
      <c r="BU152" s="132" t="str">
        <f t="shared" si="118"/>
        <v>0</v>
      </c>
      <c r="BV152" s="132">
        <f t="shared" si="133"/>
        <v>11372104.686666667</v>
      </c>
      <c r="BW152" s="132">
        <f t="shared" si="119"/>
        <v>0</v>
      </c>
      <c r="BX152" s="137">
        <f t="shared" si="120"/>
        <v>1895350.7811111112</v>
      </c>
      <c r="BY152" s="172">
        <v>1957515.0666666667</v>
      </c>
      <c r="BZ152" s="132" t="str">
        <f t="shared" si="121"/>
        <v>0</v>
      </c>
      <c r="CA152" s="132">
        <f t="shared" si="134"/>
        <v>11745090.4</v>
      </c>
      <c r="CB152" s="132">
        <f t="shared" si="122"/>
        <v>0</v>
      </c>
      <c r="CC152" s="137">
        <f t="shared" si="123"/>
        <v>1957515.0666666667</v>
      </c>
      <c r="CD152" s="172">
        <v>2862474.8933333335</v>
      </c>
      <c r="CE152" s="132" t="str">
        <f t="shared" si="124"/>
        <v>0</v>
      </c>
      <c r="CF152" s="132">
        <f t="shared" si="135"/>
        <v>17174849.359999999</v>
      </c>
      <c r="CG152" s="132">
        <f t="shared" si="125"/>
        <v>0</v>
      </c>
      <c r="CH152" s="137">
        <f t="shared" si="126"/>
        <v>2862474.8933333335</v>
      </c>
      <c r="CI152" s="211">
        <f t="shared" si="127"/>
        <v>2797063.5622222223</v>
      </c>
      <c r="CJ152" s="132" t="str">
        <f t="shared" si="128"/>
        <v>0</v>
      </c>
      <c r="CK152" s="132">
        <f t="shared" si="136"/>
        <v>16782381.373333335</v>
      </c>
      <c r="CL152" s="132">
        <f t="shared" si="129"/>
        <v>0</v>
      </c>
      <c r="CM152" s="137">
        <f t="shared" si="130"/>
        <v>2797063.5622222223</v>
      </c>
      <c r="CN152" s="172"/>
      <c r="CO152" s="132"/>
      <c r="CP152" s="132"/>
      <c r="CQ152" s="132"/>
      <c r="CR152" s="137"/>
      <c r="CS152" s="132"/>
    </row>
    <row r="153" spans="1:97" ht="13" x14ac:dyDescent="0.3">
      <c r="A153" s="5" t="s">
        <v>537</v>
      </c>
      <c r="B153" s="3" t="s">
        <v>396</v>
      </c>
      <c r="C153" s="3" t="s">
        <v>377</v>
      </c>
      <c r="D153" s="2" t="s">
        <v>157</v>
      </c>
      <c r="E153" s="5">
        <f t="shared" si="113"/>
        <v>63001</v>
      </c>
      <c r="F153" s="177">
        <v>908</v>
      </c>
      <c r="G153" s="17">
        <f t="shared" si="114"/>
        <v>592</v>
      </c>
      <c r="H153" s="201">
        <v>5.2437135025622688</v>
      </c>
      <c r="I153" s="189">
        <v>135</v>
      </c>
      <c r="J153"/>
      <c r="K153" s="183">
        <v>22239</v>
      </c>
      <c r="L153" s="183">
        <v>15893</v>
      </c>
      <c r="M153" s="183">
        <v>12058</v>
      </c>
      <c r="N153" s="183">
        <v>6204</v>
      </c>
      <c r="O153" s="183">
        <v>3813</v>
      </c>
      <c r="P153" s="183">
        <v>1888</v>
      </c>
      <c r="Q153" s="183">
        <v>833</v>
      </c>
      <c r="R153" s="183">
        <v>73</v>
      </c>
      <c r="S153" s="183">
        <v>63001</v>
      </c>
      <c r="T153" s="5"/>
      <c r="U153" s="9">
        <f t="shared" si="91"/>
        <v>0.35299439691433471</v>
      </c>
      <c r="V153" s="9">
        <f t="shared" si="92"/>
        <v>0.25226583705020555</v>
      </c>
      <c r="W153" s="9">
        <f t="shared" si="93"/>
        <v>0.19139378740019999</v>
      </c>
      <c r="X153" s="9">
        <f t="shared" si="94"/>
        <v>9.8474627386866881E-2</v>
      </c>
      <c r="Y153" s="9">
        <f t="shared" si="95"/>
        <v>6.0522848843669146E-2</v>
      </c>
      <c r="Z153" s="9">
        <f t="shared" si="96"/>
        <v>2.9967778289233506E-2</v>
      </c>
      <c r="AA153" s="9">
        <f t="shared" si="97"/>
        <v>1.3222012349010333E-2</v>
      </c>
      <c r="AB153" s="9">
        <f t="shared" si="98"/>
        <v>1.1587117664798971E-3</v>
      </c>
      <c r="AC153" s="9"/>
      <c r="AD153" s="183">
        <v>200</v>
      </c>
      <c r="AE153" s="183">
        <v>94</v>
      </c>
      <c r="AF153" s="183">
        <v>153</v>
      </c>
      <c r="AG153" s="183">
        <v>55</v>
      </c>
      <c r="AH153" s="183">
        <v>60</v>
      </c>
      <c r="AI153" s="183">
        <v>19</v>
      </c>
      <c r="AJ153" s="183">
        <v>-4</v>
      </c>
      <c r="AK153" s="183">
        <v>0</v>
      </c>
      <c r="AL153" s="183">
        <v>577</v>
      </c>
      <c r="AM153" s="5"/>
      <c r="AN153" s="180">
        <v>-5</v>
      </c>
      <c r="AO153" s="180">
        <v>-42</v>
      </c>
      <c r="AP153" s="180">
        <v>33</v>
      </c>
      <c r="AQ153" s="180">
        <v>9</v>
      </c>
      <c r="AR153" s="180">
        <v>-3</v>
      </c>
      <c r="AS153" s="180">
        <v>-4</v>
      </c>
      <c r="AT153" s="180">
        <v>-2</v>
      </c>
      <c r="AU153" s="180">
        <v>-1</v>
      </c>
      <c r="AV153" s="180">
        <v>-15</v>
      </c>
      <c r="AW153">
        <f t="shared" si="99"/>
        <v>5</v>
      </c>
      <c r="AX153">
        <f t="shared" si="100"/>
        <v>42</v>
      </c>
      <c r="AY153">
        <f t="shared" si="101"/>
        <v>-33</v>
      </c>
      <c r="AZ153">
        <f t="shared" si="102"/>
        <v>-9</v>
      </c>
      <c r="BA153">
        <f t="shared" si="103"/>
        <v>3</v>
      </c>
      <c r="BB153">
        <f t="shared" si="104"/>
        <v>4</v>
      </c>
      <c r="BC153">
        <f t="shared" si="105"/>
        <v>2</v>
      </c>
      <c r="BD153">
        <f t="shared" si="106"/>
        <v>1</v>
      </c>
      <c r="BE153">
        <f t="shared" si="107"/>
        <v>15</v>
      </c>
      <c r="BH153" s="175">
        <v>231426.57600000003</v>
      </c>
      <c r="BI153" s="106">
        <f t="shared" si="108"/>
        <v>57856.644000000008</v>
      </c>
      <c r="BJ153" s="107">
        <f t="shared" si="109"/>
        <v>1388559.4560000002</v>
      </c>
      <c r="BK153" s="26">
        <f t="shared" si="110"/>
        <v>347139.86400000006</v>
      </c>
      <c r="BL153" s="24">
        <f t="shared" si="111"/>
        <v>0.8</v>
      </c>
      <c r="BM153" s="25">
        <f t="shared" si="112"/>
        <v>0.2</v>
      </c>
      <c r="BN153" s="137">
        <f t="shared" si="115"/>
        <v>231426.57600000003</v>
      </c>
      <c r="BO153" s="173">
        <v>230380.84</v>
      </c>
      <c r="BP153" s="132">
        <f t="shared" si="116"/>
        <v>57595.21</v>
      </c>
      <c r="BQ153" s="132">
        <f t="shared" si="131"/>
        <v>1382285.04</v>
      </c>
      <c r="BR153" s="132">
        <f t="shared" si="132"/>
        <v>345571.26</v>
      </c>
      <c r="BS153" s="137">
        <f t="shared" si="117"/>
        <v>230380.84</v>
      </c>
      <c r="BT153" s="172">
        <v>267358.13066666666</v>
      </c>
      <c r="BU153" s="132">
        <f t="shared" si="118"/>
        <v>66839.532666666666</v>
      </c>
      <c r="BV153" s="132">
        <f t="shared" si="133"/>
        <v>1604148.784</v>
      </c>
      <c r="BW153" s="132">
        <f t="shared" si="119"/>
        <v>401037.196</v>
      </c>
      <c r="BX153" s="137">
        <f t="shared" si="120"/>
        <v>267358.13066666666</v>
      </c>
      <c r="BY153" s="172">
        <v>298722.45333333331</v>
      </c>
      <c r="BZ153" s="132">
        <f t="shared" si="121"/>
        <v>74680.613333333327</v>
      </c>
      <c r="CA153" s="132">
        <f t="shared" si="134"/>
        <v>1792334.7199999997</v>
      </c>
      <c r="CB153" s="132">
        <f t="shared" si="122"/>
        <v>448083.67999999993</v>
      </c>
      <c r="CC153" s="137">
        <f t="shared" si="123"/>
        <v>298722.45333333331</v>
      </c>
      <c r="CD153" s="172">
        <v>252106.31288888888</v>
      </c>
      <c r="CE153" s="132">
        <f t="shared" si="124"/>
        <v>63026.578222222219</v>
      </c>
      <c r="CF153" s="132">
        <f t="shared" si="135"/>
        <v>1512637.8773333333</v>
      </c>
      <c r="CG153" s="132">
        <f t="shared" si="125"/>
        <v>378159.46933333331</v>
      </c>
      <c r="CH153" s="137">
        <f t="shared" si="126"/>
        <v>252106.31288888888</v>
      </c>
      <c r="CI153" s="211">
        <f t="shared" si="127"/>
        <v>635979.45600000012</v>
      </c>
      <c r="CJ153" s="132">
        <f t="shared" si="128"/>
        <v>158994.86400000003</v>
      </c>
      <c r="CK153" s="132">
        <f t="shared" si="136"/>
        <v>3815876.7360000005</v>
      </c>
      <c r="CL153" s="132">
        <f t="shared" si="129"/>
        <v>953969.18400000012</v>
      </c>
      <c r="CM153" s="137">
        <f t="shared" si="130"/>
        <v>635979.45600000012</v>
      </c>
      <c r="CN153" s="172"/>
      <c r="CO153" s="132"/>
      <c r="CP153" s="132"/>
      <c r="CQ153" s="132"/>
      <c r="CR153" s="137"/>
      <c r="CS153" s="132"/>
    </row>
    <row r="154" spans="1:97" ht="13" x14ac:dyDescent="0.3">
      <c r="A154" s="5" t="s">
        <v>569</v>
      </c>
      <c r="B154" s="3"/>
      <c r="C154" s="3" t="s">
        <v>386</v>
      </c>
      <c r="D154" s="2" t="s">
        <v>158</v>
      </c>
      <c r="E154" s="5">
        <f t="shared" si="113"/>
        <v>344906</v>
      </c>
      <c r="F154" s="177">
        <v>2679</v>
      </c>
      <c r="G154" s="17">
        <f t="shared" si="114"/>
        <v>2486</v>
      </c>
      <c r="H154" s="201">
        <v>5.5007587253414263</v>
      </c>
      <c r="I154" s="189">
        <v>390</v>
      </c>
      <c r="J154"/>
      <c r="K154" s="183">
        <v>134938</v>
      </c>
      <c r="L154" s="183">
        <v>73551</v>
      </c>
      <c r="M154" s="183">
        <v>66171</v>
      </c>
      <c r="N154" s="183">
        <v>32995</v>
      </c>
      <c r="O154" s="183">
        <v>20201</v>
      </c>
      <c r="P154" s="183">
        <v>9665</v>
      </c>
      <c r="Q154" s="183">
        <v>6692</v>
      </c>
      <c r="R154" s="183">
        <v>693</v>
      </c>
      <c r="S154" s="183">
        <v>344906</v>
      </c>
      <c r="T154" s="5"/>
      <c r="U154" s="9">
        <f t="shared" si="91"/>
        <v>0.39123123401738447</v>
      </c>
      <c r="V154" s="9">
        <f t="shared" si="92"/>
        <v>0.21324940708482892</v>
      </c>
      <c r="W154" s="9">
        <f t="shared" si="93"/>
        <v>0.19185227279316683</v>
      </c>
      <c r="X154" s="9">
        <f t="shared" si="94"/>
        <v>9.5663746064145017E-2</v>
      </c>
      <c r="Y154" s="9">
        <f t="shared" si="95"/>
        <v>5.8569581277217564E-2</v>
      </c>
      <c r="Z154" s="9">
        <f t="shared" si="96"/>
        <v>2.8022127768145524E-2</v>
      </c>
      <c r="AA154" s="9">
        <f t="shared" si="97"/>
        <v>1.9402387896992224E-2</v>
      </c>
      <c r="AB154" s="9">
        <f t="shared" si="98"/>
        <v>2.0092430981194878E-3</v>
      </c>
      <c r="AC154" s="9"/>
      <c r="AD154" s="183">
        <v>437</v>
      </c>
      <c r="AE154" s="183">
        <v>790</v>
      </c>
      <c r="AF154" s="183">
        <v>252</v>
      </c>
      <c r="AG154" s="183">
        <v>265</v>
      </c>
      <c r="AH154" s="183">
        <v>284</v>
      </c>
      <c r="AI154" s="183">
        <v>138</v>
      </c>
      <c r="AJ154" s="183">
        <v>80</v>
      </c>
      <c r="AK154" s="183">
        <v>4</v>
      </c>
      <c r="AL154" s="183">
        <v>2250</v>
      </c>
      <c r="AM154" s="5"/>
      <c r="AN154" s="180">
        <v>-144</v>
      </c>
      <c r="AO154" s="180">
        <v>-54</v>
      </c>
      <c r="AP154" s="180">
        <v>-36</v>
      </c>
      <c r="AQ154" s="180">
        <v>17</v>
      </c>
      <c r="AR154" s="180">
        <v>-19</v>
      </c>
      <c r="AS154" s="180">
        <v>0</v>
      </c>
      <c r="AT154" s="180">
        <v>0</v>
      </c>
      <c r="AU154" s="180">
        <v>0</v>
      </c>
      <c r="AV154" s="180">
        <v>-236</v>
      </c>
      <c r="AW154">
        <f t="shared" si="99"/>
        <v>144</v>
      </c>
      <c r="AX154">
        <f t="shared" si="100"/>
        <v>54</v>
      </c>
      <c r="AY154">
        <f t="shared" si="101"/>
        <v>36</v>
      </c>
      <c r="AZ154">
        <f t="shared" si="102"/>
        <v>-17</v>
      </c>
      <c r="BA154">
        <f t="shared" si="103"/>
        <v>19</v>
      </c>
      <c r="BB154">
        <f t="shared" si="104"/>
        <v>0</v>
      </c>
      <c r="BC154">
        <f t="shared" si="105"/>
        <v>0</v>
      </c>
      <c r="BD154">
        <f t="shared" si="106"/>
        <v>0</v>
      </c>
      <c r="BE154">
        <f t="shared" si="107"/>
        <v>236</v>
      </c>
      <c r="BH154" s="175">
        <v>2732599.04</v>
      </c>
      <c r="BI154" s="106" t="str">
        <f t="shared" si="108"/>
        <v>0</v>
      </c>
      <c r="BJ154" s="107">
        <f t="shared" si="109"/>
        <v>16395594.24</v>
      </c>
      <c r="BK154" s="26">
        <f t="shared" si="110"/>
        <v>0</v>
      </c>
      <c r="BL154" s="24" t="str">
        <f t="shared" si="111"/>
        <v>100%</v>
      </c>
      <c r="BM154" s="25" t="str">
        <f t="shared" si="112"/>
        <v>0%</v>
      </c>
      <c r="BN154" s="137">
        <f t="shared" si="115"/>
        <v>2732599.04</v>
      </c>
      <c r="BO154" s="173">
        <v>2739980.1066666669</v>
      </c>
      <c r="BP154" s="132" t="str">
        <f t="shared" si="116"/>
        <v>0</v>
      </c>
      <c r="BQ154" s="132">
        <f t="shared" si="131"/>
        <v>16439880.640000001</v>
      </c>
      <c r="BR154" s="132">
        <f t="shared" si="132"/>
        <v>0</v>
      </c>
      <c r="BS154" s="137">
        <f t="shared" si="117"/>
        <v>2739980.1066666669</v>
      </c>
      <c r="BT154" s="172">
        <v>2503532.2255555559</v>
      </c>
      <c r="BU154" s="132" t="str">
        <f t="shared" si="118"/>
        <v>0</v>
      </c>
      <c r="BV154" s="132">
        <f t="shared" si="133"/>
        <v>15021193.353333335</v>
      </c>
      <c r="BW154" s="132">
        <f t="shared" si="119"/>
        <v>0</v>
      </c>
      <c r="BX154" s="137">
        <f t="shared" si="120"/>
        <v>2503532.2255555559</v>
      </c>
      <c r="BY154" s="172">
        <v>3008196.666666666</v>
      </c>
      <c r="BZ154" s="132" t="str">
        <f t="shared" si="121"/>
        <v>0</v>
      </c>
      <c r="CA154" s="132">
        <f t="shared" si="134"/>
        <v>18049179.999999996</v>
      </c>
      <c r="CB154" s="132">
        <f t="shared" si="122"/>
        <v>0</v>
      </c>
      <c r="CC154" s="137">
        <f t="shared" si="123"/>
        <v>3008196.666666666</v>
      </c>
      <c r="CD154" s="172">
        <v>2642987.7777777775</v>
      </c>
      <c r="CE154" s="132" t="str">
        <f t="shared" si="124"/>
        <v>0</v>
      </c>
      <c r="CF154" s="132">
        <f t="shared" si="135"/>
        <v>15857926.666666664</v>
      </c>
      <c r="CG154" s="132">
        <f t="shared" si="125"/>
        <v>0</v>
      </c>
      <c r="CH154" s="137">
        <f t="shared" si="126"/>
        <v>2642987.7777777775</v>
      </c>
      <c r="CI154" s="211">
        <f t="shared" si="127"/>
        <v>3487577.5355555555</v>
      </c>
      <c r="CJ154" s="132" t="str">
        <f t="shared" si="128"/>
        <v>0</v>
      </c>
      <c r="CK154" s="132">
        <f t="shared" si="136"/>
        <v>20925465.213333331</v>
      </c>
      <c r="CL154" s="132">
        <f t="shared" si="129"/>
        <v>0</v>
      </c>
      <c r="CM154" s="137">
        <f t="shared" si="130"/>
        <v>3487577.5355555555</v>
      </c>
      <c r="CN154" s="172"/>
      <c r="CO154" s="132"/>
      <c r="CP154" s="132"/>
      <c r="CQ154" s="132"/>
      <c r="CR154" s="137"/>
      <c r="CS154" s="132"/>
    </row>
    <row r="155" spans="1:97" ht="13" x14ac:dyDescent="0.3">
      <c r="A155" s="5" t="s">
        <v>572</v>
      </c>
      <c r="B155" s="3"/>
      <c r="C155" s="3" t="s">
        <v>379</v>
      </c>
      <c r="D155" s="2" t="s">
        <v>159</v>
      </c>
      <c r="E155" s="5">
        <f t="shared" si="113"/>
        <v>132874</v>
      </c>
      <c r="F155" s="177">
        <v>1485</v>
      </c>
      <c r="G155" s="17">
        <f t="shared" si="114"/>
        <v>1515</v>
      </c>
      <c r="H155" s="201">
        <v>4.8557103943784297</v>
      </c>
      <c r="I155" s="189">
        <v>389</v>
      </c>
      <c r="J155"/>
      <c r="K155" s="183">
        <v>79386</v>
      </c>
      <c r="L155" s="183">
        <v>25934</v>
      </c>
      <c r="M155" s="183">
        <v>15501</v>
      </c>
      <c r="N155" s="183">
        <v>6720</v>
      </c>
      <c r="O155" s="183">
        <v>3221</v>
      </c>
      <c r="P155" s="183">
        <v>1455</v>
      </c>
      <c r="Q155" s="183">
        <v>598</v>
      </c>
      <c r="R155" s="183">
        <v>59</v>
      </c>
      <c r="S155" s="183">
        <v>132874</v>
      </c>
      <c r="T155" s="5"/>
      <c r="U155" s="9">
        <f t="shared" si="91"/>
        <v>0.59745322636482678</v>
      </c>
      <c r="V155" s="9">
        <f t="shared" si="92"/>
        <v>0.1951773860950976</v>
      </c>
      <c r="W155" s="9">
        <f t="shared" si="93"/>
        <v>0.11665939160407604</v>
      </c>
      <c r="X155" s="9">
        <f t="shared" si="94"/>
        <v>5.0574228216204824E-2</v>
      </c>
      <c r="Y155" s="9">
        <f t="shared" si="95"/>
        <v>2.4241010280416034E-2</v>
      </c>
      <c r="Z155" s="9">
        <f t="shared" si="96"/>
        <v>1.0950223520026491E-2</v>
      </c>
      <c r="AA155" s="9">
        <f t="shared" si="97"/>
        <v>4.5005042370967986E-3</v>
      </c>
      <c r="AB155" s="9">
        <f t="shared" si="98"/>
        <v>4.4402968225536974E-4</v>
      </c>
      <c r="AC155" s="9"/>
      <c r="AD155" s="183">
        <v>732</v>
      </c>
      <c r="AE155" s="183">
        <v>381</v>
      </c>
      <c r="AF155" s="183">
        <v>161</v>
      </c>
      <c r="AG155" s="183">
        <v>57</v>
      </c>
      <c r="AH155" s="183">
        <v>79</v>
      </c>
      <c r="AI155" s="183">
        <v>5</v>
      </c>
      <c r="AJ155" s="183">
        <v>-3</v>
      </c>
      <c r="AK155" s="183">
        <v>-1</v>
      </c>
      <c r="AL155" s="183">
        <v>1411</v>
      </c>
      <c r="AM155" s="5"/>
      <c r="AN155" s="180">
        <v>-40</v>
      </c>
      <c r="AO155" s="180">
        <v>-40</v>
      </c>
      <c r="AP155" s="180">
        <v>-5</v>
      </c>
      <c r="AQ155" s="180">
        <v>-12</v>
      </c>
      <c r="AR155" s="180">
        <v>-7</v>
      </c>
      <c r="AS155" s="180">
        <v>2</v>
      </c>
      <c r="AT155" s="180">
        <v>-1</v>
      </c>
      <c r="AU155" s="180">
        <v>-1</v>
      </c>
      <c r="AV155" s="180">
        <v>-104</v>
      </c>
      <c r="AW155">
        <f t="shared" si="99"/>
        <v>40</v>
      </c>
      <c r="AX155">
        <f t="shared" si="100"/>
        <v>40</v>
      </c>
      <c r="AY155">
        <f t="shared" si="101"/>
        <v>5</v>
      </c>
      <c r="AZ155">
        <f t="shared" si="102"/>
        <v>12</v>
      </c>
      <c r="BA155">
        <f t="shared" si="103"/>
        <v>7</v>
      </c>
      <c r="BB155">
        <f t="shared" si="104"/>
        <v>-2</v>
      </c>
      <c r="BC155">
        <f t="shared" si="105"/>
        <v>1</v>
      </c>
      <c r="BD155">
        <f t="shared" si="106"/>
        <v>1</v>
      </c>
      <c r="BE155">
        <f t="shared" si="107"/>
        <v>104</v>
      </c>
      <c r="BH155" s="175">
        <v>1410115.7733333332</v>
      </c>
      <c r="BI155" s="106" t="str">
        <f t="shared" si="108"/>
        <v>0</v>
      </c>
      <c r="BJ155" s="107">
        <f t="shared" si="109"/>
        <v>8460694.6399999987</v>
      </c>
      <c r="BK155" s="26">
        <f t="shared" si="110"/>
        <v>0</v>
      </c>
      <c r="BL155" s="24" t="str">
        <f t="shared" si="111"/>
        <v>100%</v>
      </c>
      <c r="BM155" s="25" t="str">
        <f t="shared" si="112"/>
        <v>0%</v>
      </c>
      <c r="BN155" s="137">
        <f t="shared" si="115"/>
        <v>1410115.7733333332</v>
      </c>
      <c r="BO155" s="173">
        <v>1572266.9733333332</v>
      </c>
      <c r="BP155" s="132" t="str">
        <f t="shared" si="116"/>
        <v>0</v>
      </c>
      <c r="BQ155" s="132">
        <f t="shared" si="131"/>
        <v>9433601.8399999999</v>
      </c>
      <c r="BR155" s="132">
        <f t="shared" si="132"/>
        <v>0</v>
      </c>
      <c r="BS155" s="137">
        <f t="shared" si="117"/>
        <v>1572266.9733333332</v>
      </c>
      <c r="BT155" s="172">
        <v>885436.01222222229</v>
      </c>
      <c r="BU155" s="132" t="str">
        <f t="shared" si="118"/>
        <v>0</v>
      </c>
      <c r="BV155" s="132">
        <f t="shared" si="133"/>
        <v>5312616.0733333342</v>
      </c>
      <c r="BW155" s="132">
        <f t="shared" si="119"/>
        <v>0</v>
      </c>
      <c r="BX155" s="137">
        <f t="shared" si="120"/>
        <v>885436.01222222229</v>
      </c>
      <c r="BY155" s="172">
        <v>2054439.0666666662</v>
      </c>
      <c r="BZ155" s="132" t="str">
        <f t="shared" si="121"/>
        <v>0</v>
      </c>
      <c r="CA155" s="132">
        <f t="shared" si="134"/>
        <v>12326634.399999997</v>
      </c>
      <c r="CB155" s="132">
        <f t="shared" si="122"/>
        <v>0</v>
      </c>
      <c r="CC155" s="137">
        <f t="shared" si="123"/>
        <v>2054439.0666666662</v>
      </c>
      <c r="CD155" s="172">
        <v>1367028.4177777779</v>
      </c>
      <c r="CE155" s="132" t="str">
        <f t="shared" si="124"/>
        <v>0</v>
      </c>
      <c r="CF155" s="132">
        <f t="shared" si="135"/>
        <v>8202170.5066666678</v>
      </c>
      <c r="CG155" s="132">
        <f t="shared" si="125"/>
        <v>0</v>
      </c>
      <c r="CH155" s="137">
        <f t="shared" si="126"/>
        <v>1367028.4177777779</v>
      </c>
      <c r="CI155" s="211">
        <f t="shared" si="127"/>
        <v>1864191.0155555555</v>
      </c>
      <c r="CJ155" s="132" t="str">
        <f t="shared" si="128"/>
        <v>0</v>
      </c>
      <c r="CK155" s="132">
        <f t="shared" si="136"/>
        <v>11185146.093333334</v>
      </c>
      <c r="CL155" s="132">
        <f t="shared" si="129"/>
        <v>0</v>
      </c>
      <c r="CM155" s="137">
        <f t="shared" si="130"/>
        <v>1864191.0155555555</v>
      </c>
      <c r="CN155" s="172"/>
      <c r="CO155" s="132"/>
      <c r="CP155" s="132"/>
      <c r="CQ155" s="132"/>
      <c r="CR155" s="137"/>
      <c r="CS155" s="132"/>
    </row>
    <row r="156" spans="1:97" ht="13" x14ac:dyDescent="0.3">
      <c r="A156" s="5" t="s">
        <v>735</v>
      </c>
      <c r="B156" s="3" t="s">
        <v>406</v>
      </c>
      <c r="C156" s="3" t="s">
        <v>375</v>
      </c>
      <c r="D156" s="2" t="s">
        <v>160</v>
      </c>
      <c r="E156" s="5">
        <f t="shared" si="113"/>
        <v>44235</v>
      </c>
      <c r="F156" s="177">
        <v>269</v>
      </c>
      <c r="G156" s="17">
        <f t="shared" si="114"/>
        <v>187</v>
      </c>
      <c r="H156" s="201">
        <v>8.7958977430100678</v>
      </c>
      <c r="I156" s="189">
        <v>68</v>
      </c>
      <c r="J156"/>
      <c r="K156" s="183">
        <v>4197</v>
      </c>
      <c r="L156" s="183">
        <v>5977</v>
      </c>
      <c r="M156" s="183">
        <v>13281</v>
      </c>
      <c r="N156" s="183">
        <v>9542</v>
      </c>
      <c r="O156" s="183">
        <v>5758</v>
      </c>
      <c r="P156" s="183">
        <v>2963</v>
      </c>
      <c r="Q156" s="183">
        <v>2293</v>
      </c>
      <c r="R156" s="183">
        <v>224</v>
      </c>
      <c r="S156" s="183">
        <v>44235</v>
      </c>
      <c r="T156" s="5"/>
      <c r="U156" s="9">
        <f t="shared" si="91"/>
        <v>9.4879620210240753E-2</v>
      </c>
      <c r="V156" s="9">
        <f t="shared" si="92"/>
        <v>0.13511924946309484</v>
      </c>
      <c r="W156" s="9">
        <f t="shared" si="93"/>
        <v>0.30023736859952527</v>
      </c>
      <c r="X156" s="9">
        <f t="shared" si="94"/>
        <v>0.21571154063524359</v>
      </c>
      <c r="Y156" s="9">
        <f t="shared" si="95"/>
        <v>0.1301684186729965</v>
      </c>
      <c r="Z156" s="9">
        <f t="shared" si="96"/>
        <v>6.6983158132700352E-2</v>
      </c>
      <c r="AA156" s="9">
        <f t="shared" si="97"/>
        <v>5.183678082965977E-2</v>
      </c>
      <c r="AB156" s="9">
        <f t="shared" si="98"/>
        <v>5.0638634565389395E-3</v>
      </c>
      <c r="AC156" s="9"/>
      <c r="AD156" s="183">
        <v>31</v>
      </c>
      <c r="AE156" s="183">
        <v>59</v>
      </c>
      <c r="AF156" s="183">
        <v>85</v>
      </c>
      <c r="AG156" s="183">
        <v>17</v>
      </c>
      <c r="AH156" s="183">
        <v>8</v>
      </c>
      <c r="AI156" s="183">
        <v>12</v>
      </c>
      <c r="AJ156" s="183">
        <v>15</v>
      </c>
      <c r="AK156" s="183">
        <v>-2</v>
      </c>
      <c r="AL156" s="183">
        <v>225</v>
      </c>
      <c r="AM156" s="5"/>
      <c r="AN156" s="180">
        <v>-12</v>
      </c>
      <c r="AO156" s="180">
        <v>15</v>
      </c>
      <c r="AP156" s="180">
        <v>18</v>
      </c>
      <c r="AQ156" s="180">
        <v>4</v>
      </c>
      <c r="AR156" s="180">
        <v>9</v>
      </c>
      <c r="AS156" s="180">
        <v>-2</v>
      </c>
      <c r="AT156" s="180">
        <v>6</v>
      </c>
      <c r="AU156" s="180">
        <v>0</v>
      </c>
      <c r="AV156" s="180">
        <v>38</v>
      </c>
      <c r="AW156">
        <f t="shared" si="99"/>
        <v>12</v>
      </c>
      <c r="AX156">
        <f t="shared" si="100"/>
        <v>-15</v>
      </c>
      <c r="AY156">
        <f t="shared" si="101"/>
        <v>-18</v>
      </c>
      <c r="AZ156">
        <f t="shared" si="102"/>
        <v>-4</v>
      </c>
      <c r="BA156">
        <f t="shared" si="103"/>
        <v>-9</v>
      </c>
      <c r="BB156">
        <f t="shared" si="104"/>
        <v>2</v>
      </c>
      <c r="BC156">
        <f t="shared" si="105"/>
        <v>-6</v>
      </c>
      <c r="BD156">
        <f t="shared" si="106"/>
        <v>0</v>
      </c>
      <c r="BE156">
        <f t="shared" si="107"/>
        <v>-38</v>
      </c>
      <c r="BH156" s="175">
        <v>211341.46133333334</v>
      </c>
      <c r="BI156" s="106">
        <f t="shared" si="108"/>
        <v>52835.365333333335</v>
      </c>
      <c r="BJ156" s="107">
        <f t="shared" si="109"/>
        <v>1268048.7680000002</v>
      </c>
      <c r="BK156" s="26">
        <f t="shared" si="110"/>
        <v>317012.19200000004</v>
      </c>
      <c r="BL156" s="24">
        <f t="shared" si="111"/>
        <v>0.8</v>
      </c>
      <c r="BM156" s="25">
        <f t="shared" si="112"/>
        <v>0.2</v>
      </c>
      <c r="BN156" s="137">
        <f t="shared" si="115"/>
        <v>211341.46133333334</v>
      </c>
      <c r="BO156" s="173">
        <v>308110.96266666672</v>
      </c>
      <c r="BP156" s="132">
        <f t="shared" si="116"/>
        <v>77027.740666666679</v>
      </c>
      <c r="BQ156" s="132">
        <f t="shared" si="131"/>
        <v>1848665.7760000003</v>
      </c>
      <c r="BR156" s="132">
        <f t="shared" si="132"/>
        <v>462166.44400000008</v>
      </c>
      <c r="BS156" s="137">
        <f t="shared" si="117"/>
        <v>308110.96266666672</v>
      </c>
      <c r="BT156" s="172">
        <v>341693.91555555561</v>
      </c>
      <c r="BU156" s="132">
        <f t="shared" si="118"/>
        <v>85423.478888888902</v>
      </c>
      <c r="BV156" s="132">
        <f t="shared" si="133"/>
        <v>2050163.4933333336</v>
      </c>
      <c r="BW156" s="132">
        <f t="shared" si="119"/>
        <v>512540.87333333341</v>
      </c>
      <c r="BX156" s="137">
        <f t="shared" si="120"/>
        <v>341693.91555555561</v>
      </c>
      <c r="BY156" s="172">
        <v>307975.57333333336</v>
      </c>
      <c r="BZ156" s="132">
        <f t="shared" si="121"/>
        <v>76993.893333333341</v>
      </c>
      <c r="CA156" s="132">
        <f t="shared" si="134"/>
        <v>1847853.4400000002</v>
      </c>
      <c r="CB156" s="132">
        <f t="shared" si="122"/>
        <v>461963.36000000004</v>
      </c>
      <c r="CC156" s="137">
        <f t="shared" si="123"/>
        <v>307975.57333333336</v>
      </c>
      <c r="CD156" s="172">
        <v>207333.07377777784</v>
      </c>
      <c r="CE156" s="132">
        <f t="shared" si="124"/>
        <v>51833.26844444446</v>
      </c>
      <c r="CF156" s="132">
        <f t="shared" si="135"/>
        <v>1243998.442666667</v>
      </c>
      <c r="CG156" s="132">
        <f t="shared" si="125"/>
        <v>310999.61066666676</v>
      </c>
      <c r="CH156" s="137">
        <f t="shared" si="126"/>
        <v>207333.07377777784</v>
      </c>
      <c r="CI156" s="211">
        <f t="shared" si="127"/>
        <v>215400.05511111111</v>
      </c>
      <c r="CJ156" s="132">
        <f t="shared" si="128"/>
        <v>53850.013777777778</v>
      </c>
      <c r="CK156" s="132">
        <f t="shared" si="136"/>
        <v>1292400.3306666666</v>
      </c>
      <c r="CL156" s="132">
        <f t="shared" si="129"/>
        <v>323100.08266666665</v>
      </c>
      <c r="CM156" s="137">
        <f t="shared" si="130"/>
        <v>215400.05511111111</v>
      </c>
      <c r="CN156" s="172"/>
      <c r="CO156" s="132"/>
      <c r="CP156" s="132"/>
      <c r="CQ156" s="132"/>
      <c r="CR156" s="137"/>
      <c r="CS156" s="132"/>
    </row>
    <row r="157" spans="1:97" ht="13" x14ac:dyDescent="0.3">
      <c r="A157" s="5" t="s">
        <v>692</v>
      </c>
      <c r="B157" s="3"/>
      <c r="C157" s="3" t="s">
        <v>385</v>
      </c>
      <c r="D157" s="2" t="s">
        <v>161</v>
      </c>
      <c r="E157" s="5">
        <f t="shared" si="113"/>
        <v>122984</v>
      </c>
      <c r="F157" s="177">
        <v>725</v>
      </c>
      <c r="G157" s="17">
        <f t="shared" si="114"/>
        <v>1273</v>
      </c>
      <c r="H157" s="201">
        <v>8.9723238318724547</v>
      </c>
      <c r="I157" s="189">
        <v>743</v>
      </c>
      <c r="J157"/>
      <c r="K157" s="183">
        <v>7729</v>
      </c>
      <c r="L157" s="183">
        <v>34027</v>
      </c>
      <c r="M157" s="183">
        <v>43687</v>
      </c>
      <c r="N157" s="183">
        <v>25887</v>
      </c>
      <c r="O157" s="183">
        <v>7414</v>
      </c>
      <c r="P157" s="183">
        <v>2759</v>
      </c>
      <c r="Q157" s="183">
        <v>1304</v>
      </c>
      <c r="R157" s="183">
        <v>177</v>
      </c>
      <c r="S157" s="183">
        <v>122984</v>
      </c>
      <c r="T157" s="5"/>
      <c r="U157" s="9">
        <f t="shared" si="91"/>
        <v>6.2845573407922975E-2</v>
      </c>
      <c r="V157" s="9">
        <f t="shared" si="92"/>
        <v>0.27667826709165422</v>
      </c>
      <c r="W157" s="9">
        <f t="shared" si="93"/>
        <v>0.35522506992779551</v>
      </c>
      <c r="X157" s="9">
        <f t="shared" si="94"/>
        <v>0.21049079555064074</v>
      </c>
      <c r="Y157" s="9">
        <f t="shared" si="95"/>
        <v>6.028426461978794E-2</v>
      </c>
      <c r="Z157" s="9">
        <f t="shared" si="96"/>
        <v>2.2433812528458986E-2</v>
      </c>
      <c r="AA157" s="9">
        <f t="shared" si="97"/>
        <v>1.0603005268978078E-2</v>
      </c>
      <c r="AB157" s="9">
        <f t="shared" si="98"/>
        <v>1.4392116047615951E-3</v>
      </c>
      <c r="AC157" s="9"/>
      <c r="AD157" s="183">
        <v>233</v>
      </c>
      <c r="AE157" s="183">
        <v>370</v>
      </c>
      <c r="AF157" s="183">
        <v>512</v>
      </c>
      <c r="AG157" s="183">
        <v>214</v>
      </c>
      <c r="AH157" s="183">
        <v>73</v>
      </c>
      <c r="AI157" s="183">
        <v>1</v>
      </c>
      <c r="AJ157" s="183">
        <v>2</v>
      </c>
      <c r="AK157" s="183">
        <v>-1</v>
      </c>
      <c r="AL157" s="183">
        <v>1404</v>
      </c>
      <c r="AM157" s="5"/>
      <c r="AN157" s="180">
        <v>13</v>
      </c>
      <c r="AO157" s="180">
        <v>110</v>
      </c>
      <c r="AP157" s="180">
        <v>-12</v>
      </c>
      <c r="AQ157" s="180">
        <v>4</v>
      </c>
      <c r="AR157" s="180">
        <v>17</v>
      </c>
      <c r="AS157" s="180">
        <v>3</v>
      </c>
      <c r="AT157" s="180">
        <v>-4</v>
      </c>
      <c r="AU157" s="180">
        <v>0</v>
      </c>
      <c r="AV157" s="180">
        <v>131</v>
      </c>
      <c r="AW157">
        <f t="shared" si="99"/>
        <v>-13</v>
      </c>
      <c r="AX157">
        <f t="shared" si="100"/>
        <v>-110</v>
      </c>
      <c r="AY157">
        <f t="shared" si="101"/>
        <v>12</v>
      </c>
      <c r="AZ157">
        <f t="shared" si="102"/>
        <v>-4</v>
      </c>
      <c r="BA157">
        <f t="shared" si="103"/>
        <v>-17</v>
      </c>
      <c r="BB157">
        <f t="shared" si="104"/>
        <v>-3</v>
      </c>
      <c r="BC157">
        <f t="shared" si="105"/>
        <v>4</v>
      </c>
      <c r="BD157">
        <f t="shared" si="106"/>
        <v>0</v>
      </c>
      <c r="BE157">
        <f t="shared" si="107"/>
        <v>-131</v>
      </c>
      <c r="BH157" s="175">
        <v>705697.54</v>
      </c>
      <c r="BI157" s="106" t="str">
        <f t="shared" si="108"/>
        <v>0</v>
      </c>
      <c r="BJ157" s="107">
        <f t="shared" si="109"/>
        <v>4234185.24</v>
      </c>
      <c r="BK157" s="26">
        <f t="shared" si="110"/>
        <v>0</v>
      </c>
      <c r="BL157" s="24" t="str">
        <f t="shared" si="111"/>
        <v>100%</v>
      </c>
      <c r="BM157" s="25" t="str">
        <f t="shared" si="112"/>
        <v>0%</v>
      </c>
      <c r="BN157" s="137">
        <f t="shared" si="115"/>
        <v>705697.54</v>
      </c>
      <c r="BO157" s="173">
        <v>958188.2</v>
      </c>
      <c r="BP157" s="132" t="str">
        <f t="shared" si="116"/>
        <v>0</v>
      </c>
      <c r="BQ157" s="132">
        <f t="shared" si="131"/>
        <v>5749129.1999999993</v>
      </c>
      <c r="BR157" s="132">
        <f t="shared" si="132"/>
        <v>0</v>
      </c>
      <c r="BS157" s="137">
        <f t="shared" si="117"/>
        <v>958188.2</v>
      </c>
      <c r="BT157" s="172">
        <v>2149905.5588888889</v>
      </c>
      <c r="BU157" s="132" t="str">
        <f t="shared" si="118"/>
        <v>0</v>
      </c>
      <c r="BV157" s="132">
        <f t="shared" si="133"/>
        <v>12899433.353333334</v>
      </c>
      <c r="BW157" s="132">
        <f t="shared" si="119"/>
        <v>0</v>
      </c>
      <c r="BX157" s="137">
        <f t="shared" si="120"/>
        <v>2149905.5588888889</v>
      </c>
      <c r="BY157" s="172">
        <v>2628988.5333333332</v>
      </c>
      <c r="BZ157" s="132" t="str">
        <f t="shared" si="121"/>
        <v>0</v>
      </c>
      <c r="CA157" s="132">
        <f t="shared" si="134"/>
        <v>15773931.199999999</v>
      </c>
      <c r="CB157" s="132">
        <f t="shared" si="122"/>
        <v>0</v>
      </c>
      <c r="CC157" s="137">
        <f t="shared" si="123"/>
        <v>2628988.5333333332</v>
      </c>
      <c r="CD157" s="172">
        <v>1399473.1888888888</v>
      </c>
      <c r="CE157" s="132" t="str">
        <f t="shared" si="124"/>
        <v>0</v>
      </c>
      <c r="CF157" s="132">
        <f t="shared" si="135"/>
        <v>8396839.1333333328</v>
      </c>
      <c r="CG157" s="132">
        <f t="shared" si="125"/>
        <v>0</v>
      </c>
      <c r="CH157" s="137">
        <f t="shared" si="126"/>
        <v>1399473.1888888888</v>
      </c>
      <c r="CI157" s="211">
        <f t="shared" si="127"/>
        <v>1889350.5244444441</v>
      </c>
      <c r="CJ157" s="132" t="str">
        <f t="shared" si="128"/>
        <v>0</v>
      </c>
      <c r="CK157" s="132">
        <f t="shared" si="136"/>
        <v>11336103.146666665</v>
      </c>
      <c r="CL157" s="132">
        <f t="shared" si="129"/>
        <v>0</v>
      </c>
      <c r="CM157" s="137">
        <f t="shared" si="130"/>
        <v>1889350.5244444441</v>
      </c>
      <c r="CN157" s="172"/>
      <c r="CO157" s="132"/>
      <c r="CP157" s="132"/>
      <c r="CQ157" s="132"/>
      <c r="CR157" s="137"/>
      <c r="CS157" s="132"/>
    </row>
    <row r="158" spans="1:97" ht="13" x14ac:dyDescent="0.3">
      <c r="A158" s="5" t="s">
        <v>617</v>
      </c>
      <c r="B158" s="3" t="s">
        <v>398</v>
      </c>
      <c r="C158" s="3" t="s">
        <v>390</v>
      </c>
      <c r="D158" s="2" t="s">
        <v>162</v>
      </c>
      <c r="E158" s="5">
        <f t="shared" si="113"/>
        <v>43917</v>
      </c>
      <c r="F158" s="177">
        <v>262</v>
      </c>
      <c r="G158" s="17">
        <f t="shared" si="114"/>
        <v>252</v>
      </c>
      <c r="H158" s="201">
        <v>7.1847787854589695</v>
      </c>
      <c r="I158" s="189">
        <v>34</v>
      </c>
      <c r="J158"/>
      <c r="K158" s="183">
        <v>5751</v>
      </c>
      <c r="L158" s="183">
        <v>10230</v>
      </c>
      <c r="M158" s="183">
        <v>10489</v>
      </c>
      <c r="N158" s="183">
        <v>6511</v>
      </c>
      <c r="O158" s="183">
        <v>4624</v>
      </c>
      <c r="P158" s="183">
        <v>3426</v>
      </c>
      <c r="Q158" s="183">
        <v>2485</v>
      </c>
      <c r="R158" s="183">
        <v>401</v>
      </c>
      <c r="S158" s="183">
        <v>43917</v>
      </c>
      <c r="T158" s="5"/>
      <c r="U158" s="9">
        <f t="shared" si="91"/>
        <v>0.13095156773003622</v>
      </c>
      <c r="V158" s="9">
        <f t="shared" si="92"/>
        <v>0.23293940842953753</v>
      </c>
      <c r="W158" s="9">
        <f t="shared" si="93"/>
        <v>0.23883689687364801</v>
      </c>
      <c r="X158" s="9">
        <f t="shared" si="94"/>
        <v>0.14825693922626773</v>
      </c>
      <c r="Y158" s="9">
        <f t="shared" si="95"/>
        <v>0.10528952341917708</v>
      </c>
      <c r="Z158" s="9">
        <f t="shared" si="96"/>
        <v>7.801079308695949E-2</v>
      </c>
      <c r="AA158" s="9">
        <f t="shared" si="97"/>
        <v>5.6584010747546508E-2</v>
      </c>
      <c r="AB158" s="9">
        <f t="shared" si="98"/>
        <v>9.1308604868274249E-3</v>
      </c>
      <c r="AC158" s="9"/>
      <c r="AD158" s="183">
        <v>-9</v>
      </c>
      <c r="AE158" s="183">
        <v>8</v>
      </c>
      <c r="AF158" s="183">
        <v>93</v>
      </c>
      <c r="AG158" s="183">
        <v>48</v>
      </c>
      <c r="AH158" s="183">
        <v>0</v>
      </c>
      <c r="AI158" s="183">
        <v>34</v>
      </c>
      <c r="AJ158" s="183">
        <v>13</v>
      </c>
      <c r="AK158" s="183">
        <v>3</v>
      </c>
      <c r="AL158" s="183">
        <v>190</v>
      </c>
      <c r="AM158" s="5"/>
      <c r="AN158" s="180">
        <v>-13</v>
      </c>
      <c r="AO158" s="180">
        <v>-7</v>
      </c>
      <c r="AP158" s="180">
        <v>-11</v>
      </c>
      <c r="AQ158" s="180">
        <v>-7</v>
      </c>
      <c r="AR158" s="180">
        <v>-6</v>
      </c>
      <c r="AS158" s="180">
        <v>-1</v>
      </c>
      <c r="AT158" s="180">
        <v>-11</v>
      </c>
      <c r="AU158" s="180">
        <v>-6</v>
      </c>
      <c r="AV158" s="180">
        <v>-62</v>
      </c>
      <c r="AW158">
        <f t="shared" si="99"/>
        <v>13</v>
      </c>
      <c r="AX158">
        <f t="shared" si="100"/>
        <v>7</v>
      </c>
      <c r="AY158">
        <f t="shared" si="101"/>
        <v>11</v>
      </c>
      <c r="AZ158">
        <f t="shared" si="102"/>
        <v>7</v>
      </c>
      <c r="BA158">
        <f t="shared" si="103"/>
        <v>6</v>
      </c>
      <c r="BB158">
        <f t="shared" si="104"/>
        <v>1</v>
      </c>
      <c r="BC158">
        <f t="shared" si="105"/>
        <v>11</v>
      </c>
      <c r="BD158">
        <f t="shared" si="106"/>
        <v>6</v>
      </c>
      <c r="BE158">
        <f t="shared" si="107"/>
        <v>62</v>
      </c>
      <c r="BH158" s="175">
        <v>260722.69866666669</v>
      </c>
      <c r="BI158" s="106">
        <f t="shared" si="108"/>
        <v>65180.674666666673</v>
      </c>
      <c r="BJ158" s="107">
        <f t="shared" si="109"/>
        <v>1564336.1920000003</v>
      </c>
      <c r="BK158" s="26">
        <f t="shared" si="110"/>
        <v>391084.04800000007</v>
      </c>
      <c r="BL158" s="24">
        <f t="shared" si="111"/>
        <v>0.8</v>
      </c>
      <c r="BM158" s="25">
        <f t="shared" si="112"/>
        <v>0.2</v>
      </c>
      <c r="BN158" s="137">
        <f t="shared" si="115"/>
        <v>260722.69866666669</v>
      </c>
      <c r="BO158" s="173">
        <v>224276.42311111113</v>
      </c>
      <c r="BP158" s="132">
        <f t="shared" si="116"/>
        <v>56069.105777777782</v>
      </c>
      <c r="BQ158" s="132">
        <f t="shared" si="131"/>
        <v>1345658.5386666667</v>
      </c>
      <c r="BR158" s="132">
        <f t="shared" si="132"/>
        <v>336414.63466666668</v>
      </c>
      <c r="BS158" s="137">
        <f t="shared" si="117"/>
        <v>224276.42311111113</v>
      </c>
      <c r="BT158" s="172">
        <v>231361.63377777781</v>
      </c>
      <c r="BU158" s="132">
        <f t="shared" si="118"/>
        <v>57840.408444444452</v>
      </c>
      <c r="BV158" s="132">
        <f t="shared" si="133"/>
        <v>1388169.8026666669</v>
      </c>
      <c r="BW158" s="132">
        <f t="shared" si="119"/>
        <v>347042.45066666673</v>
      </c>
      <c r="BX158" s="137">
        <f t="shared" si="120"/>
        <v>231361.63377777781</v>
      </c>
      <c r="BY158" s="172">
        <v>479940.58666666667</v>
      </c>
      <c r="BZ158" s="132">
        <f t="shared" si="121"/>
        <v>119985.14666666667</v>
      </c>
      <c r="CA158" s="132">
        <f t="shared" si="134"/>
        <v>2879643.52</v>
      </c>
      <c r="CB158" s="132">
        <f t="shared" si="122"/>
        <v>719910.88</v>
      </c>
      <c r="CC158" s="137">
        <f t="shared" si="123"/>
        <v>479940.58666666667</v>
      </c>
      <c r="CD158" s="172">
        <v>342707.80622222228</v>
      </c>
      <c r="CE158" s="132">
        <f t="shared" si="124"/>
        <v>85676.95155555557</v>
      </c>
      <c r="CF158" s="132">
        <f t="shared" si="135"/>
        <v>2056246.8373333337</v>
      </c>
      <c r="CG158" s="132">
        <f t="shared" si="125"/>
        <v>514061.70933333342</v>
      </c>
      <c r="CH158" s="137">
        <f t="shared" si="126"/>
        <v>342707.80622222228</v>
      </c>
      <c r="CI158" s="211">
        <f t="shared" si="127"/>
        <v>339072.57066666661</v>
      </c>
      <c r="CJ158" s="132">
        <f t="shared" si="128"/>
        <v>84768.142666666652</v>
      </c>
      <c r="CK158" s="132">
        <f t="shared" si="136"/>
        <v>2034435.4239999996</v>
      </c>
      <c r="CL158" s="132">
        <f t="shared" si="129"/>
        <v>508608.85599999991</v>
      </c>
      <c r="CM158" s="137">
        <f t="shared" si="130"/>
        <v>339072.57066666661</v>
      </c>
      <c r="CN158" s="172"/>
      <c r="CO158" s="132"/>
      <c r="CP158" s="132"/>
      <c r="CQ158" s="132"/>
      <c r="CR158" s="137"/>
      <c r="CS158" s="132"/>
    </row>
    <row r="159" spans="1:97" ht="13" x14ac:dyDescent="0.3">
      <c r="A159" s="5" t="s">
        <v>592</v>
      </c>
      <c r="B159" s="3" t="s">
        <v>392</v>
      </c>
      <c r="C159" s="3" t="s">
        <v>379</v>
      </c>
      <c r="D159" s="2" t="s">
        <v>163</v>
      </c>
      <c r="E159" s="5">
        <f t="shared" si="113"/>
        <v>44587</v>
      </c>
      <c r="F159" s="177">
        <v>427</v>
      </c>
      <c r="G159" s="17">
        <f t="shared" si="114"/>
        <v>205</v>
      </c>
      <c r="H159" s="201">
        <v>4.681282671451978</v>
      </c>
      <c r="I159" s="189">
        <v>72</v>
      </c>
      <c r="J159"/>
      <c r="K159" s="183">
        <v>26797</v>
      </c>
      <c r="L159" s="183">
        <v>8727</v>
      </c>
      <c r="M159" s="183">
        <v>4806</v>
      </c>
      <c r="N159" s="183">
        <v>2499</v>
      </c>
      <c r="O159" s="183">
        <v>1205</v>
      </c>
      <c r="P159" s="183">
        <v>382</v>
      </c>
      <c r="Q159" s="183">
        <v>125</v>
      </c>
      <c r="R159" s="183">
        <v>46</v>
      </c>
      <c r="S159" s="183">
        <v>44587</v>
      </c>
      <c r="T159" s="5"/>
      <c r="U159" s="9">
        <f t="shared" si="91"/>
        <v>0.60100477717720413</v>
      </c>
      <c r="V159" s="9">
        <f t="shared" si="92"/>
        <v>0.1957296969968825</v>
      </c>
      <c r="W159" s="9">
        <f t="shared" si="93"/>
        <v>0.10778926592953103</v>
      </c>
      <c r="X159" s="9">
        <f t="shared" si="94"/>
        <v>5.6047726915917195E-2</v>
      </c>
      <c r="Y159" s="9">
        <f t="shared" si="95"/>
        <v>2.7025814699351829E-2</v>
      </c>
      <c r="Z159" s="9">
        <f t="shared" si="96"/>
        <v>8.567519680624398E-3</v>
      </c>
      <c r="AA159" s="9">
        <f t="shared" si="97"/>
        <v>2.8035077488954181E-3</v>
      </c>
      <c r="AB159" s="9">
        <f t="shared" si="98"/>
        <v>1.0316908515935138E-3</v>
      </c>
      <c r="AC159" s="9"/>
      <c r="AD159" s="183">
        <v>104</v>
      </c>
      <c r="AE159" s="183">
        <v>79</v>
      </c>
      <c r="AF159" s="183">
        <v>34</v>
      </c>
      <c r="AG159" s="183">
        <v>-1</v>
      </c>
      <c r="AH159" s="183">
        <v>9</v>
      </c>
      <c r="AI159" s="183">
        <v>-1</v>
      </c>
      <c r="AJ159" s="183">
        <v>1</v>
      </c>
      <c r="AK159" s="183">
        <v>-1</v>
      </c>
      <c r="AL159" s="183">
        <v>224</v>
      </c>
      <c r="AM159" s="5"/>
      <c r="AN159" s="180">
        <v>32</v>
      </c>
      <c r="AO159" s="180">
        <v>4</v>
      </c>
      <c r="AP159" s="180">
        <v>-4</v>
      </c>
      <c r="AQ159" s="180">
        <v>-4</v>
      </c>
      <c r="AR159" s="180">
        <v>-3</v>
      </c>
      <c r="AS159" s="180">
        <v>1</v>
      </c>
      <c r="AT159" s="180">
        <v>-5</v>
      </c>
      <c r="AU159" s="180">
        <v>-2</v>
      </c>
      <c r="AV159" s="180">
        <v>19</v>
      </c>
      <c r="AW159">
        <f t="shared" si="99"/>
        <v>-32</v>
      </c>
      <c r="AX159">
        <f t="shared" si="100"/>
        <v>-4</v>
      </c>
      <c r="AY159">
        <f t="shared" si="101"/>
        <v>4</v>
      </c>
      <c r="AZ159">
        <f t="shared" si="102"/>
        <v>4</v>
      </c>
      <c r="BA159">
        <f t="shared" si="103"/>
        <v>3</v>
      </c>
      <c r="BB159">
        <f t="shared" si="104"/>
        <v>-1</v>
      </c>
      <c r="BC159">
        <f t="shared" si="105"/>
        <v>5</v>
      </c>
      <c r="BD159">
        <f t="shared" si="106"/>
        <v>2</v>
      </c>
      <c r="BE159">
        <f t="shared" si="107"/>
        <v>-19</v>
      </c>
      <c r="BH159" s="175">
        <v>453642.14400000009</v>
      </c>
      <c r="BI159" s="106">
        <f t="shared" si="108"/>
        <v>113410.53600000002</v>
      </c>
      <c r="BJ159" s="107">
        <f t="shared" si="109"/>
        <v>2721852.8640000005</v>
      </c>
      <c r="BK159" s="26">
        <f t="shared" si="110"/>
        <v>680463.21600000013</v>
      </c>
      <c r="BL159" s="24">
        <f t="shared" si="111"/>
        <v>0.8</v>
      </c>
      <c r="BM159" s="25">
        <f t="shared" si="112"/>
        <v>0.2</v>
      </c>
      <c r="BN159" s="137">
        <f t="shared" si="115"/>
        <v>453642.14400000009</v>
      </c>
      <c r="BO159" s="173">
        <v>567242.67111111106</v>
      </c>
      <c r="BP159" s="132">
        <f t="shared" si="116"/>
        <v>141810.66777777777</v>
      </c>
      <c r="BQ159" s="132">
        <f t="shared" si="131"/>
        <v>3403456.0266666664</v>
      </c>
      <c r="BR159" s="132">
        <f t="shared" si="132"/>
        <v>850864.0066666666</v>
      </c>
      <c r="BS159" s="137">
        <f t="shared" si="117"/>
        <v>567242.67111111106</v>
      </c>
      <c r="BT159" s="172">
        <v>154072.59466666667</v>
      </c>
      <c r="BU159" s="132">
        <f t="shared" si="118"/>
        <v>38518.148666666668</v>
      </c>
      <c r="BV159" s="132">
        <f t="shared" si="133"/>
        <v>924435.56799999997</v>
      </c>
      <c r="BW159" s="132">
        <f t="shared" si="119"/>
        <v>231108.89199999999</v>
      </c>
      <c r="BX159" s="137">
        <f t="shared" si="120"/>
        <v>154072.59466666667</v>
      </c>
      <c r="BY159" s="172">
        <v>547856.42666666664</v>
      </c>
      <c r="BZ159" s="132">
        <f t="shared" si="121"/>
        <v>136964.10666666666</v>
      </c>
      <c r="CA159" s="132">
        <f t="shared" si="134"/>
        <v>3287138.5599999996</v>
      </c>
      <c r="CB159" s="132">
        <f t="shared" si="122"/>
        <v>821784.6399999999</v>
      </c>
      <c r="CC159" s="137">
        <f t="shared" si="123"/>
        <v>547856.42666666664</v>
      </c>
      <c r="CD159" s="172">
        <v>335512.16177777777</v>
      </c>
      <c r="CE159" s="132">
        <f t="shared" si="124"/>
        <v>83878.040444444443</v>
      </c>
      <c r="CF159" s="132">
        <f t="shared" si="135"/>
        <v>2013072.9706666665</v>
      </c>
      <c r="CG159" s="132">
        <f t="shared" si="125"/>
        <v>503268.24266666663</v>
      </c>
      <c r="CH159" s="137">
        <f t="shared" si="126"/>
        <v>335512.16177777777</v>
      </c>
      <c r="CI159" s="211">
        <f t="shared" si="127"/>
        <v>218234.4142222222</v>
      </c>
      <c r="CJ159" s="132">
        <f t="shared" si="128"/>
        <v>54558.60355555555</v>
      </c>
      <c r="CK159" s="132">
        <f t="shared" si="136"/>
        <v>1309406.4853333333</v>
      </c>
      <c r="CL159" s="132">
        <f t="shared" si="129"/>
        <v>327351.62133333331</v>
      </c>
      <c r="CM159" s="137">
        <f t="shared" si="130"/>
        <v>218234.4142222222</v>
      </c>
      <c r="CN159" s="172"/>
      <c r="CO159" s="132"/>
      <c r="CP159" s="132"/>
      <c r="CQ159" s="132"/>
      <c r="CR159" s="137"/>
      <c r="CS159" s="132"/>
    </row>
    <row r="160" spans="1:97" ht="13" x14ac:dyDescent="0.3">
      <c r="A160" s="5" t="s">
        <v>546</v>
      </c>
      <c r="B160" s="3"/>
      <c r="C160" s="3" t="s">
        <v>377</v>
      </c>
      <c r="D160" s="2" t="s">
        <v>164</v>
      </c>
      <c r="E160" s="5">
        <f t="shared" si="113"/>
        <v>219602</v>
      </c>
      <c r="F160" s="177">
        <v>3284.53135452583</v>
      </c>
      <c r="G160" s="17">
        <f t="shared" si="114"/>
        <v>1457.46864547417</v>
      </c>
      <c r="H160" s="201">
        <v>4.0778839088905219</v>
      </c>
      <c r="I160" s="189">
        <v>719</v>
      </c>
      <c r="J160"/>
      <c r="K160" s="183">
        <v>132886</v>
      </c>
      <c r="L160" s="183">
        <v>38335</v>
      </c>
      <c r="M160" s="183">
        <v>26257</v>
      </c>
      <c r="N160" s="183">
        <v>13369</v>
      </c>
      <c r="O160" s="183">
        <v>4825</v>
      </c>
      <c r="P160" s="183">
        <v>2163</v>
      </c>
      <c r="Q160" s="183">
        <v>1624</v>
      </c>
      <c r="R160" s="183">
        <v>143</v>
      </c>
      <c r="S160" s="183">
        <v>219602</v>
      </c>
      <c r="T160" s="5"/>
      <c r="U160" s="9">
        <f t="shared" si="91"/>
        <v>0.60512199342446793</v>
      </c>
      <c r="V160" s="9">
        <f t="shared" si="92"/>
        <v>0.17456580541160827</v>
      </c>
      <c r="W160" s="9">
        <f t="shared" si="93"/>
        <v>0.11956630631779309</v>
      </c>
      <c r="X160" s="9">
        <f t="shared" si="94"/>
        <v>6.0878316226628169E-2</v>
      </c>
      <c r="Y160" s="9">
        <f t="shared" si="95"/>
        <v>2.1971566743472282E-2</v>
      </c>
      <c r="Z160" s="9">
        <f t="shared" si="96"/>
        <v>9.8496370707006307E-3</v>
      </c>
      <c r="AA160" s="9">
        <f t="shared" si="97"/>
        <v>7.3951967650567841E-3</v>
      </c>
      <c r="AB160" s="9">
        <f t="shared" si="98"/>
        <v>6.5117804027285729E-4</v>
      </c>
      <c r="AC160" s="9"/>
      <c r="AD160" s="183">
        <v>1056</v>
      </c>
      <c r="AE160" s="183">
        <v>438</v>
      </c>
      <c r="AF160" s="183">
        <v>97</v>
      </c>
      <c r="AG160" s="183">
        <v>85</v>
      </c>
      <c r="AH160" s="183">
        <v>25</v>
      </c>
      <c r="AI160" s="183">
        <v>47</v>
      </c>
      <c r="AJ160" s="183">
        <v>15</v>
      </c>
      <c r="AK160" s="183">
        <v>1</v>
      </c>
      <c r="AL160" s="183">
        <v>1764</v>
      </c>
      <c r="AM160" s="5"/>
      <c r="AN160" s="180">
        <v>112.78134927206793</v>
      </c>
      <c r="AO160" s="180">
        <v>84.717660586421346</v>
      </c>
      <c r="AP160" s="180">
        <v>59.989146164978308</v>
      </c>
      <c r="AQ160" s="180">
        <v>22.010023937761815</v>
      </c>
      <c r="AR160" s="180">
        <v>13.021148662658099</v>
      </c>
      <c r="AS160" s="180">
        <v>8.0120259019426463</v>
      </c>
      <c r="AT160" s="180">
        <v>4</v>
      </c>
      <c r="AU160" s="180">
        <v>2</v>
      </c>
      <c r="AV160" s="180">
        <v>306.53135452583001</v>
      </c>
      <c r="AW160">
        <f t="shared" si="99"/>
        <v>-112.78134927206793</v>
      </c>
      <c r="AX160">
        <f t="shared" si="100"/>
        <v>-84.717660586421346</v>
      </c>
      <c r="AY160">
        <f t="shared" si="101"/>
        <v>-59.989146164978308</v>
      </c>
      <c r="AZ160">
        <f t="shared" si="102"/>
        <v>-22.010023937761815</v>
      </c>
      <c r="BA160">
        <f t="shared" si="103"/>
        <v>-13.021148662658099</v>
      </c>
      <c r="BB160">
        <f t="shared" si="104"/>
        <v>-8.0120259019426463</v>
      </c>
      <c r="BC160">
        <f t="shared" si="105"/>
        <v>-4</v>
      </c>
      <c r="BD160">
        <f t="shared" si="106"/>
        <v>-2</v>
      </c>
      <c r="BE160">
        <f t="shared" si="107"/>
        <v>-306.53135452583001</v>
      </c>
      <c r="BH160" s="175">
        <v>876964.72</v>
      </c>
      <c r="BI160" s="106" t="str">
        <f t="shared" si="108"/>
        <v>0</v>
      </c>
      <c r="BJ160" s="107">
        <f t="shared" si="109"/>
        <v>5261788.32</v>
      </c>
      <c r="BK160" s="26">
        <f t="shared" si="110"/>
        <v>0</v>
      </c>
      <c r="BL160" s="24" t="str">
        <f t="shared" si="111"/>
        <v>100%</v>
      </c>
      <c r="BM160" s="25" t="str">
        <f t="shared" si="112"/>
        <v>0%</v>
      </c>
      <c r="BN160" s="137">
        <f t="shared" si="115"/>
        <v>876964.72</v>
      </c>
      <c r="BO160" s="173">
        <v>1181848.2444444441</v>
      </c>
      <c r="BP160" s="132" t="str">
        <f t="shared" si="116"/>
        <v>0</v>
      </c>
      <c r="BQ160" s="132">
        <f t="shared" si="131"/>
        <v>7091089.4666666649</v>
      </c>
      <c r="BR160" s="132">
        <f t="shared" si="132"/>
        <v>0</v>
      </c>
      <c r="BS160" s="137">
        <f t="shared" si="117"/>
        <v>1181848.2444444441</v>
      </c>
      <c r="BT160" s="172">
        <v>962787.02555555559</v>
      </c>
      <c r="BU160" s="132" t="str">
        <f t="shared" si="118"/>
        <v>0</v>
      </c>
      <c r="BV160" s="132">
        <f t="shared" si="133"/>
        <v>5776722.1533333333</v>
      </c>
      <c r="BW160" s="132">
        <f t="shared" si="119"/>
        <v>0</v>
      </c>
      <c r="BX160" s="137">
        <f t="shared" si="120"/>
        <v>962787.02555555559</v>
      </c>
      <c r="BY160" s="172">
        <v>2372853.7333333339</v>
      </c>
      <c r="BZ160" s="132" t="str">
        <f t="shared" si="121"/>
        <v>0</v>
      </c>
      <c r="CA160" s="132">
        <f t="shared" si="134"/>
        <v>14237122.400000002</v>
      </c>
      <c r="CB160" s="132">
        <f t="shared" si="122"/>
        <v>0</v>
      </c>
      <c r="CC160" s="137">
        <f t="shared" si="123"/>
        <v>2372853.7333333339</v>
      </c>
      <c r="CD160" s="172">
        <v>1982144.8422222217</v>
      </c>
      <c r="CE160" s="132" t="str">
        <f t="shared" si="124"/>
        <v>0</v>
      </c>
      <c r="CF160" s="132">
        <f t="shared" si="135"/>
        <v>11892869.053333331</v>
      </c>
      <c r="CG160" s="132">
        <f t="shared" si="125"/>
        <v>0</v>
      </c>
      <c r="CH160" s="137">
        <f t="shared" si="126"/>
        <v>1982144.8422222217</v>
      </c>
      <c r="CI160" s="211">
        <f t="shared" si="127"/>
        <v>1863954.619352113</v>
      </c>
      <c r="CJ160" s="132" t="str">
        <f t="shared" si="128"/>
        <v>0</v>
      </c>
      <c r="CK160" s="132">
        <f t="shared" si="136"/>
        <v>11183727.716112677</v>
      </c>
      <c r="CL160" s="132">
        <f t="shared" si="129"/>
        <v>0</v>
      </c>
      <c r="CM160" s="137">
        <f t="shared" si="130"/>
        <v>1863954.619352113</v>
      </c>
      <c r="CN160" s="172"/>
      <c r="CO160" s="132"/>
      <c r="CP160" s="132"/>
      <c r="CQ160" s="132"/>
      <c r="CR160" s="137"/>
      <c r="CS160" s="132"/>
    </row>
    <row r="161" spans="1:97" ht="13" x14ac:dyDescent="0.3">
      <c r="A161" s="5" t="s">
        <v>643</v>
      </c>
      <c r="B161" s="3"/>
      <c r="C161" s="3" t="s">
        <v>384</v>
      </c>
      <c r="D161" s="2" t="s">
        <v>165</v>
      </c>
      <c r="E161" s="5">
        <f t="shared" si="113"/>
        <v>79151</v>
      </c>
      <c r="F161" s="177">
        <v>385</v>
      </c>
      <c r="G161" s="17">
        <f t="shared" si="114"/>
        <v>813</v>
      </c>
      <c r="H161" s="201">
        <v>6.0231630321106246</v>
      </c>
      <c r="I161" s="189">
        <v>141</v>
      </c>
      <c r="J161"/>
      <c r="K161" s="183">
        <v>17892</v>
      </c>
      <c r="L161" s="183">
        <v>26477</v>
      </c>
      <c r="M161" s="183">
        <v>22340</v>
      </c>
      <c r="N161" s="183">
        <v>7695</v>
      </c>
      <c r="O161" s="183">
        <v>3406</v>
      </c>
      <c r="P161" s="183">
        <v>1051</v>
      </c>
      <c r="Q161" s="183">
        <v>259</v>
      </c>
      <c r="R161" s="183">
        <v>31</v>
      </c>
      <c r="S161" s="183">
        <v>79151</v>
      </c>
      <c r="T161" s="5"/>
      <c r="U161" s="9">
        <f t="shared" si="91"/>
        <v>0.22604894442268575</v>
      </c>
      <c r="V161" s="9">
        <f t="shared" si="92"/>
        <v>0.33451251405541305</v>
      </c>
      <c r="W161" s="9">
        <f t="shared" si="93"/>
        <v>0.28224532854922868</v>
      </c>
      <c r="X161" s="9">
        <f t="shared" si="94"/>
        <v>9.7219239175752675E-2</v>
      </c>
      <c r="Y161" s="9">
        <f t="shared" si="95"/>
        <v>4.3031673636467004E-2</v>
      </c>
      <c r="Z161" s="9">
        <f t="shared" si="96"/>
        <v>1.3278417202562192E-2</v>
      </c>
      <c r="AA161" s="9">
        <f t="shared" si="97"/>
        <v>3.2722265037712726E-3</v>
      </c>
      <c r="AB161" s="9">
        <f t="shared" si="98"/>
        <v>3.9165645411934152E-4</v>
      </c>
      <c r="AC161" s="9"/>
      <c r="AD161" s="183">
        <v>505</v>
      </c>
      <c r="AE161" s="183">
        <v>145</v>
      </c>
      <c r="AF161" s="183">
        <v>60</v>
      </c>
      <c r="AG161" s="183">
        <v>41</v>
      </c>
      <c r="AH161" s="183">
        <v>9</v>
      </c>
      <c r="AI161" s="183">
        <v>3</v>
      </c>
      <c r="AJ161" s="183">
        <v>1</v>
      </c>
      <c r="AK161" s="183">
        <v>0</v>
      </c>
      <c r="AL161" s="183">
        <v>764</v>
      </c>
      <c r="AM161" s="5"/>
      <c r="AN161" s="180">
        <v>-42</v>
      </c>
      <c r="AO161" s="180">
        <v>2</v>
      </c>
      <c r="AP161" s="180">
        <v>-6</v>
      </c>
      <c r="AQ161" s="180">
        <v>4</v>
      </c>
      <c r="AR161" s="180">
        <v>-2</v>
      </c>
      <c r="AS161" s="180">
        <v>-3</v>
      </c>
      <c r="AT161" s="180">
        <v>-2</v>
      </c>
      <c r="AU161" s="180">
        <v>0</v>
      </c>
      <c r="AV161" s="180">
        <v>-49</v>
      </c>
      <c r="AW161">
        <f t="shared" si="99"/>
        <v>42</v>
      </c>
      <c r="AX161">
        <f t="shared" si="100"/>
        <v>-2</v>
      </c>
      <c r="AY161">
        <f t="shared" si="101"/>
        <v>6</v>
      </c>
      <c r="AZ161">
        <f t="shared" si="102"/>
        <v>-4</v>
      </c>
      <c r="BA161">
        <f t="shared" si="103"/>
        <v>2</v>
      </c>
      <c r="BB161">
        <f t="shared" si="104"/>
        <v>3</v>
      </c>
      <c r="BC161">
        <f t="shared" si="105"/>
        <v>2</v>
      </c>
      <c r="BD161">
        <f t="shared" si="106"/>
        <v>0</v>
      </c>
      <c r="BE161">
        <f t="shared" si="107"/>
        <v>49</v>
      </c>
      <c r="BH161" s="175">
        <v>596476.73333333328</v>
      </c>
      <c r="BI161" s="106" t="str">
        <f t="shared" si="108"/>
        <v>0</v>
      </c>
      <c r="BJ161" s="107">
        <f t="shared" si="109"/>
        <v>3578860.3999999994</v>
      </c>
      <c r="BK161" s="26">
        <f t="shared" si="110"/>
        <v>0</v>
      </c>
      <c r="BL161" s="24" t="str">
        <f t="shared" si="111"/>
        <v>100%</v>
      </c>
      <c r="BM161" s="25" t="str">
        <f t="shared" si="112"/>
        <v>0%</v>
      </c>
      <c r="BN161" s="137">
        <f t="shared" si="115"/>
        <v>596476.73333333328</v>
      </c>
      <c r="BO161" s="173">
        <v>474201.35777777771</v>
      </c>
      <c r="BP161" s="132" t="str">
        <f t="shared" si="116"/>
        <v>0</v>
      </c>
      <c r="BQ161" s="132">
        <f t="shared" si="131"/>
        <v>2845208.1466666665</v>
      </c>
      <c r="BR161" s="132">
        <f t="shared" si="132"/>
        <v>0</v>
      </c>
      <c r="BS161" s="137">
        <f t="shared" si="117"/>
        <v>474201.35777777771</v>
      </c>
      <c r="BT161" s="172">
        <v>755214.58</v>
      </c>
      <c r="BU161" s="132" t="str">
        <f t="shared" si="118"/>
        <v>0</v>
      </c>
      <c r="BV161" s="132">
        <f t="shared" si="133"/>
        <v>4531287.4799999995</v>
      </c>
      <c r="BW161" s="132">
        <f t="shared" si="119"/>
        <v>0</v>
      </c>
      <c r="BX161" s="137">
        <f t="shared" si="120"/>
        <v>755214.58</v>
      </c>
      <c r="BY161" s="172">
        <v>503983.73333333334</v>
      </c>
      <c r="BZ161" s="132" t="str">
        <f t="shared" si="121"/>
        <v>0</v>
      </c>
      <c r="CA161" s="132">
        <f t="shared" si="134"/>
        <v>3023902.4</v>
      </c>
      <c r="CB161" s="132">
        <f t="shared" si="122"/>
        <v>0</v>
      </c>
      <c r="CC161" s="137">
        <f t="shared" si="123"/>
        <v>503983.73333333334</v>
      </c>
      <c r="CD161" s="172">
        <v>652591.5</v>
      </c>
      <c r="CE161" s="132" t="str">
        <f t="shared" si="124"/>
        <v>0</v>
      </c>
      <c r="CF161" s="132">
        <f t="shared" si="135"/>
        <v>3915549</v>
      </c>
      <c r="CG161" s="132">
        <f t="shared" si="125"/>
        <v>0</v>
      </c>
      <c r="CH161" s="137">
        <f t="shared" si="126"/>
        <v>652591.5</v>
      </c>
      <c r="CI161" s="211">
        <f t="shared" si="127"/>
        <v>937519.89333333331</v>
      </c>
      <c r="CJ161" s="132" t="str">
        <f t="shared" si="128"/>
        <v>0</v>
      </c>
      <c r="CK161" s="132">
        <f t="shared" si="136"/>
        <v>5625119.3599999994</v>
      </c>
      <c r="CL161" s="132">
        <f t="shared" si="129"/>
        <v>0</v>
      </c>
      <c r="CM161" s="137">
        <f t="shared" si="130"/>
        <v>937519.89333333331</v>
      </c>
      <c r="CN161" s="172"/>
      <c r="CO161" s="132"/>
      <c r="CP161" s="132"/>
      <c r="CQ161" s="132"/>
      <c r="CR161" s="137"/>
      <c r="CS161" s="132"/>
    </row>
    <row r="162" spans="1:97" ht="13" x14ac:dyDescent="0.3">
      <c r="A162" s="5" t="s">
        <v>754</v>
      </c>
      <c r="B162" s="3" t="s">
        <v>381</v>
      </c>
      <c r="C162" s="3" t="s">
        <v>375</v>
      </c>
      <c r="D162" s="2" t="s">
        <v>166</v>
      </c>
      <c r="E162" s="5">
        <f t="shared" si="113"/>
        <v>67721</v>
      </c>
      <c r="F162" s="177">
        <v>273</v>
      </c>
      <c r="G162" s="17">
        <f t="shared" si="114"/>
        <v>588</v>
      </c>
      <c r="H162" s="201">
        <v>9.1023362663083525</v>
      </c>
      <c r="I162" s="189">
        <v>243</v>
      </c>
      <c r="J162"/>
      <c r="K162" s="183">
        <v>4161</v>
      </c>
      <c r="L162" s="183">
        <v>8576</v>
      </c>
      <c r="M162" s="183">
        <v>18471</v>
      </c>
      <c r="N162" s="183">
        <v>17831</v>
      </c>
      <c r="O162" s="183">
        <v>9236</v>
      </c>
      <c r="P162" s="183">
        <v>5238</v>
      </c>
      <c r="Q162" s="183">
        <v>3861</v>
      </c>
      <c r="R162" s="183">
        <v>347</v>
      </c>
      <c r="S162" s="183">
        <v>67721</v>
      </c>
      <c r="T162" s="5"/>
      <c r="U162" s="9">
        <f t="shared" si="91"/>
        <v>6.1443274612011045E-2</v>
      </c>
      <c r="V162" s="9">
        <f t="shared" si="92"/>
        <v>0.12663723217318115</v>
      </c>
      <c r="W162" s="9">
        <f t="shared" si="93"/>
        <v>0.27275143603904256</v>
      </c>
      <c r="X162" s="9">
        <f t="shared" si="94"/>
        <v>0.26330089632462605</v>
      </c>
      <c r="Y162" s="9">
        <f t="shared" si="95"/>
        <v>0.13638310125367317</v>
      </c>
      <c r="Z162" s="9">
        <f t="shared" si="96"/>
        <v>7.7346760975177564E-2</v>
      </c>
      <c r="AA162" s="9">
        <f t="shared" si="97"/>
        <v>5.7013334120878306E-2</v>
      </c>
      <c r="AB162" s="9">
        <f t="shared" si="98"/>
        <v>5.123964501410198E-3</v>
      </c>
      <c r="AC162" s="9"/>
      <c r="AD162" s="183">
        <v>71</v>
      </c>
      <c r="AE162" s="183">
        <v>78</v>
      </c>
      <c r="AF162" s="183">
        <v>109</v>
      </c>
      <c r="AG162" s="183">
        <v>127</v>
      </c>
      <c r="AH162" s="183">
        <v>60</v>
      </c>
      <c r="AI162" s="183">
        <v>51</v>
      </c>
      <c r="AJ162" s="183">
        <v>38</v>
      </c>
      <c r="AK162" s="183">
        <v>4</v>
      </c>
      <c r="AL162" s="183">
        <v>538</v>
      </c>
      <c r="AM162" s="5"/>
      <c r="AN162" s="180">
        <v>-6</v>
      </c>
      <c r="AO162" s="180">
        <v>-13</v>
      </c>
      <c r="AP162" s="180">
        <v>-13</v>
      </c>
      <c r="AQ162" s="180">
        <v>-7</v>
      </c>
      <c r="AR162" s="180">
        <v>2</v>
      </c>
      <c r="AS162" s="180">
        <v>-4</v>
      </c>
      <c r="AT162" s="180">
        <v>-9</v>
      </c>
      <c r="AU162" s="180">
        <v>0</v>
      </c>
      <c r="AV162" s="180">
        <v>-50</v>
      </c>
      <c r="AW162">
        <f t="shared" si="99"/>
        <v>6</v>
      </c>
      <c r="AX162">
        <f t="shared" si="100"/>
        <v>13</v>
      </c>
      <c r="AY162">
        <f t="shared" si="101"/>
        <v>13</v>
      </c>
      <c r="AZ162">
        <f t="shared" si="102"/>
        <v>7</v>
      </c>
      <c r="BA162">
        <f t="shared" si="103"/>
        <v>-2</v>
      </c>
      <c r="BB162">
        <f t="shared" si="104"/>
        <v>4</v>
      </c>
      <c r="BC162">
        <f t="shared" si="105"/>
        <v>9</v>
      </c>
      <c r="BD162">
        <f t="shared" si="106"/>
        <v>0</v>
      </c>
      <c r="BE162">
        <f t="shared" si="107"/>
        <v>50</v>
      </c>
      <c r="BH162" s="175">
        <v>892316.4</v>
      </c>
      <c r="BI162" s="106">
        <f t="shared" si="108"/>
        <v>223079.1</v>
      </c>
      <c r="BJ162" s="107">
        <f t="shared" si="109"/>
        <v>5353898.4000000004</v>
      </c>
      <c r="BK162" s="26">
        <f t="shared" si="110"/>
        <v>1338474.6000000001</v>
      </c>
      <c r="BL162" s="24">
        <f t="shared" si="111"/>
        <v>0.8</v>
      </c>
      <c r="BM162" s="25">
        <f t="shared" si="112"/>
        <v>0.2</v>
      </c>
      <c r="BN162" s="137">
        <f t="shared" si="115"/>
        <v>892316.4</v>
      </c>
      <c r="BO162" s="173">
        <v>903335.86666666681</v>
      </c>
      <c r="BP162" s="132">
        <f t="shared" si="116"/>
        <v>225833.9666666667</v>
      </c>
      <c r="BQ162" s="132">
        <f t="shared" si="131"/>
        <v>5420015.2000000011</v>
      </c>
      <c r="BR162" s="132">
        <f t="shared" si="132"/>
        <v>1355003.8000000003</v>
      </c>
      <c r="BS162" s="137">
        <f t="shared" si="117"/>
        <v>903335.86666666681</v>
      </c>
      <c r="BT162" s="172">
        <v>1152721.1333333335</v>
      </c>
      <c r="BU162" s="132">
        <f t="shared" si="118"/>
        <v>288180.28333333338</v>
      </c>
      <c r="BV162" s="132">
        <f t="shared" si="133"/>
        <v>6916326.8000000007</v>
      </c>
      <c r="BW162" s="132">
        <f t="shared" si="119"/>
        <v>1729081.7000000002</v>
      </c>
      <c r="BX162" s="137">
        <f t="shared" si="120"/>
        <v>1152721.1333333335</v>
      </c>
      <c r="BY162" s="172">
        <v>792038.29333333345</v>
      </c>
      <c r="BZ162" s="132">
        <f t="shared" si="121"/>
        <v>198009.57333333336</v>
      </c>
      <c r="CA162" s="132">
        <f t="shared" si="134"/>
        <v>4752229.7600000007</v>
      </c>
      <c r="CB162" s="132">
        <f t="shared" si="122"/>
        <v>1188057.4400000002</v>
      </c>
      <c r="CC162" s="137">
        <f t="shared" si="123"/>
        <v>792038.29333333345</v>
      </c>
      <c r="CD162" s="172">
        <v>565872.91377777781</v>
      </c>
      <c r="CE162" s="132">
        <f t="shared" si="124"/>
        <v>141468.22844444445</v>
      </c>
      <c r="CF162" s="132">
        <f t="shared" si="135"/>
        <v>3395237.4826666666</v>
      </c>
      <c r="CG162" s="132">
        <f t="shared" si="125"/>
        <v>848809.37066666665</v>
      </c>
      <c r="CH162" s="137">
        <f t="shared" si="126"/>
        <v>565872.91377777781</v>
      </c>
      <c r="CI162" s="211">
        <f t="shared" si="127"/>
        <v>781609.01155555563</v>
      </c>
      <c r="CJ162" s="132">
        <f t="shared" si="128"/>
        <v>195402.25288888891</v>
      </c>
      <c r="CK162" s="132">
        <f t="shared" si="136"/>
        <v>4689654.0693333335</v>
      </c>
      <c r="CL162" s="132">
        <f t="shared" si="129"/>
        <v>1172413.5173333334</v>
      </c>
      <c r="CM162" s="137">
        <f t="shared" si="130"/>
        <v>781609.01155555563</v>
      </c>
      <c r="CN162" s="172"/>
      <c r="CO162" s="132"/>
      <c r="CP162" s="132"/>
      <c r="CQ162" s="132"/>
      <c r="CR162" s="137"/>
      <c r="CS162" s="132"/>
    </row>
    <row r="163" spans="1:97" ht="13" x14ac:dyDescent="0.3">
      <c r="A163" s="5" t="s">
        <v>660</v>
      </c>
      <c r="B163" s="3" t="s">
        <v>387</v>
      </c>
      <c r="C163" s="3" t="s">
        <v>384</v>
      </c>
      <c r="D163" s="2" t="s">
        <v>167</v>
      </c>
      <c r="E163" s="5">
        <f t="shared" si="113"/>
        <v>27258</v>
      </c>
      <c r="F163" s="177">
        <v>196</v>
      </c>
      <c r="G163" s="17">
        <f t="shared" si="114"/>
        <v>119</v>
      </c>
      <c r="H163" s="201">
        <v>6.9908644382216236</v>
      </c>
      <c r="I163" s="189">
        <v>3</v>
      </c>
      <c r="J163"/>
      <c r="K163" s="183">
        <v>2292</v>
      </c>
      <c r="L163" s="183">
        <v>3631</v>
      </c>
      <c r="M163" s="183">
        <v>7754</v>
      </c>
      <c r="N163" s="183">
        <v>5078</v>
      </c>
      <c r="O163" s="183">
        <v>4298</v>
      </c>
      <c r="P163" s="183">
        <v>2630</v>
      </c>
      <c r="Q163" s="183">
        <v>1406</v>
      </c>
      <c r="R163" s="183">
        <v>169</v>
      </c>
      <c r="S163" s="183">
        <v>27258</v>
      </c>
      <c r="T163" s="5"/>
      <c r="U163" s="9">
        <f t="shared" si="91"/>
        <v>8.4085406119304429E-2</v>
      </c>
      <c r="V163" s="9">
        <f t="shared" si="92"/>
        <v>0.13320859931029422</v>
      </c>
      <c r="W163" s="9">
        <f t="shared" si="93"/>
        <v>0.28446694548389462</v>
      </c>
      <c r="X163" s="9">
        <f t="shared" si="94"/>
        <v>0.18629393205664391</v>
      </c>
      <c r="Y163" s="9">
        <f t="shared" si="95"/>
        <v>0.15767847971237803</v>
      </c>
      <c r="Z163" s="9">
        <f t="shared" si="96"/>
        <v>9.6485435468486314E-2</v>
      </c>
      <c r="AA163" s="9">
        <f t="shared" si="97"/>
        <v>5.1581187174407517E-2</v>
      </c>
      <c r="AB163" s="9">
        <f t="shared" si="98"/>
        <v>6.2000146745909458E-3</v>
      </c>
      <c r="AC163" s="9"/>
      <c r="AD163" s="183">
        <v>5</v>
      </c>
      <c r="AE163" s="183">
        <v>-4</v>
      </c>
      <c r="AF163" s="183">
        <v>14</v>
      </c>
      <c r="AG163" s="183">
        <v>19</v>
      </c>
      <c r="AH163" s="183">
        <v>-1</v>
      </c>
      <c r="AI163" s="183">
        <v>17</v>
      </c>
      <c r="AJ163" s="183">
        <v>15</v>
      </c>
      <c r="AK163" s="183">
        <v>3</v>
      </c>
      <c r="AL163" s="183">
        <v>68</v>
      </c>
      <c r="AM163" s="5"/>
      <c r="AN163" s="180">
        <v>-13</v>
      </c>
      <c r="AO163" s="180">
        <v>5</v>
      </c>
      <c r="AP163" s="180">
        <v>-17</v>
      </c>
      <c r="AQ163" s="180">
        <v>-15</v>
      </c>
      <c r="AR163" s="180">
        <v>-6</v>
      </c>
      <c r="AS163" s="180">
        <v>-2</v>
      </c>
      <c r="AT163" s="180">
        <v>-2</v>
      </c>
      <c r="AU163" s="180">
        <v>-1</v>
      </c>
      <c r="AV163" s="180">
        <v>-51</v>
      </c>
      <c r="AW163">
        <f t="shared" si="99"/>
        <v>13</v>
      </c>
      <c r="AX163">
        <f t="shared" si="100"/>
        <v>-5</v>
      </c>
      <c r="AY163">
        <f t="shared" si="101"/>
        <v>17</v>
      </c>
      <c r="AZ163">
        <f t="shared" si="102"/>
        <v>15</v>
      </c>
      <c r="BA163">
        <f t="shared" si="103"/>
        <v>6</v>
      </c>
      <c r="BB163">
        <f t="shared" si="104"/>
        <v>2</v>
      </c>
      <c r="BC163">
        <f t="shared" si="105"/>
        <v>2</v>
      </c>
      <c r="BD163">
        <f t="shared" si="106"/>
        <v>1</v>
      </c>
      <c r="BE163">
        <f t="shared" si="107"/>
        <v>51</v>
      </c>
      <c r="BH163" s="175">
        <v>193175.30666666673</v>
      </c>
      <c r="BI163" s="106">
        <f t="shared" si="108"/>
        <v>48293.826666666682</v>
      </c>
      <c r="BJ163" s="107">
        <f t="shared" si="109"/>
        <v>1159051.8400000003</v>
      </c>
      <c r="BK163" s="26">
        <f t="shared" si="110"/>
        <v>289762.96000000008</v>
      </c>
      <c r="BL163" s="24">
        <f t="shared" si="111"/>
        <v>0.8</v>
      </c>
      <c r="BM163" s="25">
        <f t="shared" si="112"/>
        <v>0.2</v>
      </c>
      <c r="BN163" s="137">
        <f t="shared" si="115"/>
        <v>193175.30666666673</v>
      </c>
      <c r="BO163" s="173">
        <v>56933.497777777782</v>
      </c>
      <c r="BP163" s="132">
        <f t="shared" si="116"/>
        <v>14233.374444444446</v>
      </c>
      <c r="BQ163" s="132">
        <f t="shared" si="131"/>
        <v>341600.98666666669</v>
      </c>
      <c r="BR163" s="132">
        <f t="shared" si="132"/>
        <v>85400.246666666673</v>
      </c>
      <c r="BS163" s="137">
        <f t="shared" si="117"/>
        <v>56933.497777777782</v>
      </c>
      <c r="BT163" s="172">
        <v>163501.96355555556</v>
      </c>
      <c r="BU163" s="132">
        <f t="shared" si="118"/>
        <v>40875.490888888889</v>
      </c>
      <c r="BV163" s="132">
        <f t="shared" si="133"/>
        <v>981011.78133333335</v>
      </c>
      <c r="BW163" s="132">
        <f t="shared" si="119"/>
        <v>245252.94533333334</v>
      </c>
      <c r="BX163" s="137">
        <f t="shared" si="120"/>
        <v>163501.96355555556</v>
      </c>
      <c r="BY163" s="172">
        <v>158038.71999999997</v>
      </c>
      <c r="BZ163" s="132">
        <f t="shared" si="121"/>
        <v>39509.679999999993</v>
      </c>
      <c r="CA163" s="132">
        <f t="shared" si="134"/>
        <v>948232.31999999983</v>
      </c>
      <c r="CB163" s="132">
        <f t="shared" si="122"/>
        <v>237058.07999999996</v>
      </c>
      <c r="CC163" s="137">
        <f t="shared" si="123"/>
        <v>158038.71999999997</v>
      </c>
      <c r="CD163" s="172">
        <v>61233.640888888891</v>
      </c>
      <c r="CE163" s="132">
        <f t="shared" si="124"/>
        <v>15308.410222222223</v>
      </c>
      <c r="CF163" s="132">
        <f t="shared" si="135"/>
        <v>367401.84533333336</v>
      </c>
      <c r="CG163" s="132">
        <f t="shared" si="125"/>
        <v>91850.46133333334</v>
      </c>
      <c r="CH163" s="137">
        <f t="shared" si="126"/>
        <v>61233.640888888891</v>
      </c>
      <c r="CI163" s="211">
        <f t="shared" si="127"/>
        <v>162780.9991111111</v>
      </c>
      <c r="CJ163" s="132">
        <f t="shared" si="128"/>
        <v>40695.249777777775</v>
      </c>
      <c r="CK163" s="132">
        <f t="shared" si="136"/>
        <v>976685.99466666661</v>
      </c>
      <c r="CL163" s="132">
        <f t="shared" si="129"/>
        <v>244171.49866666665</v>
      </c>
      <c r="CM163" s="137">
        <f t="shared" si="130"/>
        <v>162780.9991111111</v>
      </c>
      <c r="CN163" s="172"/>
      <c r="CO163" s="132"/>
      <c r="CP163" s="132"/>
      <c r="CQ163" s="132"/>
      <c r="CR163" s="137"/>
      <c r="CS163" s="132"/>
    </row>
    <row r="164" spans="1:97" ht="13" x14ac:dyDescent="0.3">
      <c r="A164" s="5" t="s">
        <v>636</v>
      </c>
      <c r="B164" s="3" t="s">
        <v>394</v>
      </c>
      <c r="C164" s="3" t="s">
        <v>390</v>
      </c>
      <c r="D164" s="2" t="s">
        <v>460</v>
      </c>
      <c r="E164" s="5">
        <f t="shared" si="113"/>
        <v>34549</v>
      </c>
      <c r="F164" s="177">
        <v>415</v>
      </c>
      <c r="G164" s="17">
        <f t="shared" si="114"/>
        <v>130</v>
      </c>
      <c r="H164" s="201">
        <v>8.4372707263389586</v>
      </c>
      <c r="I164" s="189">
        <v>122</v>
      </c>
      <c r="J164"/>
      <c r="K164" s="183">
        <v>3834</v>
      </c>
      <c r="L164" s="183">
        <v>7197</v>
      </c>
      <c r="M164" s="183">
        <v>7425</v>
      </c>
      <c r="N164" s="183">
        <v>5444</v>
      </c>
      <c r="O164" s="183">
        <v>4779</v>
      </c>
      <c r="P164" s="183">
        <v>3512</v>
      </c>
      <c r="Q164" s="183">
        <v>2233</v>
      </c>
      <c r="R164" s="183">
        <v>125</v>
      </c>
      <c r="S164" s="183">
        <v>34549</v>
      </c>
      <c r="T164" s="5"/>
      <c r="U164" s="9">
        <f t="shared" si="91"/>
        <v>0.11097282121045472</v>
      </c>
      <c r="V164" s="9">
        <f t="shared" si="92"/>
        <v>0.20831283105154996</v>
      </c>
      <c r="W164" s="9">
        <f t="shared" si="93"/>
        <v>0.21491215375264117</v>
      </c>
      <c r="X164" s="9">
        <f t="shared" si="94"/>
        <v>0.15757330168745839</v>
      </c>
      <c r="Y164" s="9">
        <f t="shared" si="95"/>
        <v>0.13832527714260906</v>
      </c>
      <c r="Z164" s="9">
        <f t="shared" si="96"/>
        <v>0.10165272511505398</v>
      </c>
      <c r="AA164" s="9">
        <f t="shared" si="97"/>
        <v>6.4632840313757267E-2</v>
      </c>
      <c r="AB164" s="9">
        <f t="shared" si="98"/>
        <v>3.6180497264754405E-3</v>
      </c>
      <c r="AC164" s="9"/>
      <c r="AD164" s="183">
        <v>30</v>
      </c>
      <c r="AE164" s="183">
        <v>39</v>
      </c>
      <c r="AF164" s="183">
        <v>9</v>
      </c>
      <c r="AG164" s="183">
        <v>11</v>
      </c>
      <c r="AH164" s="183">
        <v>30</v>
      </c>
      <c r="AI164" s="183">
        <v>60</v>
      </c>
      <c r="AJ164" s="183">
        <v>7</v>
      </c>
      <c r="AK164" s="183">
        <v>-1</v>
      </c>
      <c r="AL164" s="183">
        <v>185</v>
      </c>
      <c r="AM164" s="5"/>
      <c r="AN164" s="180">
        <v>40</v>
      </c>
      <c r="AO164" s="180">
        <v>-3</v>
      </c>
      <c r="AP164" s="180">
        <v>4</v>
      </c>
      <c r="AQ164" s="180">
        <v>9</v>
      </c>
      <c r="AR164" s="180">
        <v>-1</v>
      </c>
      <c r="AS164" s="180">
        <v>4</v>
      </c>
      <c r="AT164" s="180">
        <v>1</v>
      </c>
      <c r="AU164" s="180">
        <v>1</v>
      </c>
      <c r="AV164" s="180">
        <v>55</v>
      </c>
      <c r="AW164">
        <f t="shared" si="99"/>
        <v>-40</v>
      </c>
      <c r="AX164">
        <f t="shared" si="100"/>
        <v>3</v>
      </c>
      <c r="AY164">
        <f t="shared" si="101"/>
        <v>-4</v>
      </c>
      <c r="AZ164">
        <f t="shared" si="102"/>
        <v>-9</v>
      </c>
      <c r="BA164">
        <f t="shared" si="103"/>
        <v>1</v>
      </c>
      <c r="BB164">
        <f t="shared" si="104"/>
        <v>-4</v>
      </c>
      <c r="BC164">
        <f t="shared" si="105"/>
        <v>-1</v>
      </c>
      <c r="BD164">
        <f t="shared" si="106"/>
        <v>-1</v>
      </c>
      <c r="BE164">
        <f t="shared" si="107"/>
        <v>-55</v>
      </c>
      <c r="BH164" s="175">
        <v>409761.92533333343</v>
      </c>
      <c r="BI164" s="106">
        <f t="shared" si="108"/>
        <v>102440.48133333336</v>
      </c>
      <c r="BJ164" s="107">
        <f t="shared" si="109"/>
        <v>2458571.5520000006</v>
      </c>
      <c r="BK164" s="26">
        <f t="shared" si="110"/>
        <v>614642.88800000015</v>
      </c>
      <c r="BL164" s="24">
        <f t="shared" si="111"/>
        <v>0.8</v>
      </c>
      <c r="BM164" s="25">
        <f t="shared" si="112"/>
        <v>0.2</v>
      </c>
      <c r="BN164" s="137">
        <f t="shared" si="115"/>
        <v>409761.92533333343</v>
      </c>
      <c r="BO164" s="173">
        <v>341767.63733333332</v>
      </c>
      <c r="BP164" s="132">
        <f t="shared" si="116"/>
        <v>85441.909333333329</v>
      </c>
      <c r="BQ164" s="132">
        <f t="shared" si="131"/>
        <v>2050605.824</v>
      </c>
      <c r="BR164" s="132">
        <f t="shared" si="132"/>
        <v>512651.45600000001</v>
      </c>
      <c r="BS164" s="137">
        <f t="shared" si="117"/>
        <v>341767.63733333332</v>
      </c>
      <c r="BT164" s="172">
        <v>305493.5795555556</v>
      </c>
      <c r="BU164" s="132">
        <f t="shared" si="118"/>
        <v>76373.394888888899</v>
      </c>
      <c r="BV164" s="132">
        <f t="shared" si="133"/>
        <v>1832961.4773333336</v>
      </c>
      <c r="BW164" s="132">
        <f t="shared" si="119"/>
        <v>458240.36933333339</v>
      </c>
      <c r="BX164" s="137">
        <f t="shared" si="120"/>
        <v>305493.5795555556</v>
      </c>
      <c r="BY164" s="172">
        <v>321150.82666666666</v>
      </c>
      <c r="BZ164" s="132">
        <f t="shared" si="121"/>
        <v>80287.706666666665</v>
      </c>
      <c r="CA164" s="132">
        <f t="shared" si="134"/>
        <v>1926904.96</v>
      </c>
      <c r="CB164" s="132">
        <f t="shared" si="122"/>
        <v>481726.24</v>
      </c>
      <c r="CC164" s="137">
        <f t="shared" si="123"/>
        <v>321150.82666666666</v>
      </c>
      <c r="CD164" s="172">
        <v>383161.50400000007</v>
      </c>
      <c r="CE164" s="132">
        <f t="shared" si="124"/>
        <v>95790.376000000018</v>
      </c>
      <c r="CF164" s="132">
        <f t="shared" si="135"/>
        <v>2298969.0240000002</v>
      </c>
      <c r="CG164" s="132">
        <f t="shared" si="125"/>
        <v>574742.25600000005</v>
      </c>
      <c r="CH164" s="137">
        <f t="shared" si="126"/>
        <v>383161.50400000007</v>
      </c>
      <c r="CI164" s="211">
        <f t="shared" si="127"/>
        <v>220761.39555555559</v>
      </c>
      <c r="CJ164" s="132">
        <f t="shared" si="128"/>
        <v>55190.348888888897</v>
      </c>
      <c r="CK164" s="132">
        <f t="shared" si="136"/>
        <v>1324568.3733333335</v>
      </c>
      <c r="CL164" s="132">
        <f t="shared" si="129"/>
        <v>331142.09333333338</v>
      </c>
      <c r="CM164" s="137">
        <f t="shared" si="130"/>
        <v>220761.39555555559</v>
      </c>
      <c r="CN164" s="172"/>
      <c r="CO164" s="132"/>
      <c r="CP164" s="132"/>
      <c r="CQ164" s="132"/>
      <c r="CR164" s="137"/>
      <c r="CS164" s="132"/>
    </row>
    <row r="165" spans="1:97" ht="13" x14ac:dyDescent="0.3">
      <c r="A165" s="5" t="s">
        <v>525</v>
      </c>
      <c r="B165" s="3"/>
      <c r="C165" s="3" t="s">
        <v>377</v>
      </c>
      <c r="D165" s="2" t="s">
        <v>168</v>
      </c>
      <c r="E165" s="5">
        <f t="shared" si="113"/>
        <v>223857</v>
      </c>
      <c r="F165" s="177">
        <v>1599</v>
      </c>
      <c r="G165" s="17">
        <f t="shared" si="114"/>
        <v>2289</v>
      </c>
      <c r="H165" s="201">
        <v>4.5287547276519033</v>
      </c>
      <c r="I165" s="189">
        <v>368</v>
      </c>
      <c r="J165"/>
      <c r="K165" s="183">
        <v>131491</v>
      </c>
      <c r="L165" s="183">
        <v>37694</v>
      </c>
      <c r="M165" s="183">
        <v>31455</v>
      </c>
      <c r="N165" s="183">
        <v>14964</v>
      </c>
      <c r="O165" s="183">
        <v>5390</v>
      </c>
      <c r="P165" s="183">
        <v>1991</v>
      </c>
      <c r="Q165" s="183">
        <v>769</v>
      </c>
      <c r="R165" s="183">
        <v>103</v>
      </c>
      <c r="S165" s="183">
        <v>223857</v>
      </c>
      <c r="T165" s="5"/>
      <c r="U165" s="9">
        <f t="shared" si="91"/>
        <v>0.58738837740164485</v>
      </c>
      <c r="V165" s="9">
        <f t="shared" si="92"/>
        <v>0.16838428103655459</v>
      </c>
      <c r="W165" s="9">
        <f t="shared" si="93"/>
        <v>0.14051381015559039</v>
      </c>
      <c r="X165" s="9">
        <f t="shared" si="94"/>
        <v>6.6846245594285633E-2</v>
      </c>
      <c r="Y165" s="9">
        <f t="shared" si="95"/>
        <v>2.4077871140951588E-2</v>
      </c>
      <c r="Z165" s="9">
        <f t="shared" si="96"/>
        <v>8.8940707683923224E-3</v>
      </c>
      <c r="AA165" s="9">
        <f t="shared" si="97"/>
        <v>3.4352287397758389E-3</v>
      </c>
      <c r="AB165" s="9">
        <f t="shared" si="98"/>
        <v>4.601151628048263E-4</v>
      </c>
      <c r="AC165" s="9"/>
      <c r="AD165" s="183">
        <v>568</v>
      </c>
      <c r="AE165" s="183">
        <v>574</v>
      </c>
      <c r="AF165" s="183">
        <v>433</v>
      </c>
      <c r="AG165" s="183">
        <v>210</v>
      </c>
      <c r="AH165" s="183">
        <v>106</v>
      </c>
      <c r="AI165" s="183">
        <v>5</v>
      </c>
      <c r="AJ165" s="183">
        <v>-3</v>
      </c>
      <c r="AK165" s="183">
        <v>-1</v>
      </c>
      <c r="AL165" s="183">
        <v>1892</v>
      </c>
      <c r="AM165" s="5"/>
      <c r="AN165" s="180">
        <v>-263</v>
      </c>
      <c r="AO165" s="180">
        <v>-52</v>
      </c>
      <c r="AP165" s="180">
        <v>-61</v>
      </c>
      <c r="AQ165" s="180">
        <v>-11</v>
      </c>
      <c r="AR165" s="180">
        <v>-7</v>
      </c>
      <c r="AS165" s="180">
        <v>-3</v>
      </c>
      <c r="AT165" s="180">
        <v>1</v>
      </c>
      <c r="AU165" s="180">
        <v>-1</v>
      </c>
      <c r="AV165" s="180">
        <v>-397</v>
      </c>
      <c r="AW165">
        <f t="shared" si="99"/>
        <v>263</v>
      </c>
      <c r="AX165">
        <f t="shared" si="100"/>
        <v>52</v>
      </c>
      <c r="AY165">
        <f t="shared" si="101"/>
        <v>61</v>
      </c>
      <c r="AZ165">
        <f t="shared" si="102"/>
        <v>11</v>
      </c>
      <c r="BA165">
        <f t="shared" si="103"/>
        <v>7</v>
      </c>
      <c r="BB165">
        <f t="shared" si="104"/>
        <v>3</v>
      </c>
      <c r="BC165">
        <f t="shared" si="105"/>
        <v>-1</v>
      </c>
      <c r="BD165">
        <f t="shared" si="106"/>
        <v>1</v>
      </c>
      <c r="BE165">
        <f t="shared" si="107"/>
        <v>397</v>
      </c>
      <c r="BH165" s="175">
        <v>2616342.0466666664</v>
      </c>
      <c r="BI165" s="106" t="str">
        <f t="shared" si="108"/>
        <v>0</v>
      </c>
      <c r="BJ165" s="107">
        <f t="shared" si="109"/>
        <v>15698052.279999997</v>
      </c>
      <c r="BK165" s="26">
        <f t="shared" si="110"/>
        <v>0</v>
      </c>
      <c r="BL165" s="24" t="str">
        <f t="shared" si="111"/>
        <v>100%</v>
      </c>
      <c r="BM165" s="25" t="str">
        <f t="shared" si="112"/>
        <v>0%</v>
      </c>
      <c r="BN165" s="137">
        <f t="shared" si="115"/>
        <v>2616342.0466666664</v>
      </c>
      <c r="BO165" s="173">
        <v>2036373.6644444442</v>
      </c>
      <c r="BP165" s="132" t="str">
        <f t="shared" si="116"/>
        <v>0</v>
      </c>
      <c r="BQ165" s="132">
        <f t="shared" si="131"/>
        <v>12218241.986666664</v>
      </c>
      <c r="BR165" s="132">
        <f t="shared" si="132"/>
        <v>0</v>
      </c>
      <c r="BS165" s="137">
        <f t="shared" si="117"/>
        <v>2036373.6644444442</v>
      </c>
      <c r="BT165" s="172">
        <v>871573.87333333329</v>
      </c>
      <c r="BU165" s="132" t="str">
        <f t="shared" si="118"/>
        <v>0</v>
      </c>
      <c r="BV165" s="132">
        <f t="shared" si="133"/>
        <v>5229443.24</v>
      </c>
      <c r="BW165" s="132">
        <f t="shared" si="119"/>
        <v>0</v>
      </c>
      <c r="BX165" s="137">
        <f t="shared" si="120"/>
        <v>871573.87333333329</v>
      </c>
      <c r="BY165" s="172">
        <v>3438905.2</v>
      </c>
      <c r="BZ165" s="132" t="str">
        <f t="shared" si="121"/>
        <v>0</v>
      </c>
      <c r="CA165" s="132">
        <f t="shared" si="134"/>
        <v>20633431.200000003</v>
      </c>
      <c r="CB165" s="132">
        <f t="shared" si="122"/>
        <v>0</v>
      </c>
      <c r="CC165" s="137">
        <f t="shared" si="123"/>
        <v>3438905.2</v>
      </c>
      <c r="CD165" s="172">
        <v>1300716.9511111111</v>
      </c>
      <c r="CE165" s="132" t="str">
        <f t="shared" si="124"/>
        <v>0</v>
      </c>
      <c r="CF165" s="132">
        <f t="shared" si="135"/>
        <v>7804301.706666667</v>
      </c>
      <c r="CG165" s="132">
        <f t="shared" si="125"/>
        <v>0</v>
      </c>
      <c r="CH165" s="137">
        <f t="shared" si="126"/>
        <v>1300716.9511111111</v>
      </c>
      <c r="CI165" s="211">
        <f t="shared" si="127"/>
        <v>2864521.5199999991</v>
      </c>
      <c r="CJ165" s="132" t="str">
        <f t="shared" si="128"/>
        <v>0</v>
      </c>
      <c r="CK165" s="132">
        <f t="shared" si="136"/>
        <v>17187129.119999994</v>
      </c>
      <c r="CL165" s="132">
        <f t="shared" si="129"/>
        <v>0</v>
      </c>
      <c r="CM165" s="137">
        <f t="shared" si="130"/>
        <v>2864521.5199999991</v>
      </c>
      <c r="CN165" s="172"/>
      <c r="CO165" s="132"/>
      <c r="CP165" s="132"/>
      <c r="CQ165" s="132"/>
      <c r="CR165" s="137"/>
      <c r="CS165" s="132"/>
    </row>
    <row r="166" spans="1:97" ht="13" x14ac:dyDescent="0.3">
      <c r="A166" s="5" t="s">
        <v>608</v>
      </c>
      <c r="B166" s="3" t="s">
        <v>380</v>
      </c>
      <c r="C166" s="3" t="s">
        <v>379</v>
      </c>
      <c r="D166" s="2" t="s">
        <v>169</v>
      </c>
      <c r="E166" s="5">
        <f t="shared" si="113"/>
        <v>48414</v>
      </c>
      <c r="F166" s="177">
        <v>685</v>
      </c>
      <c r="G166" s="17">
        <f t="shared" si="114"/>
        <v>250</v>
      </c>
      <c r="H166" s="201">
        <v>5.2991617689565471</v>
      </c>
      <c r="I166" s="189">
        <v>2</v>
      </c>
      <c r="J166"/>
      <c r="K166" s="183">
        <v>26791</v>
      </c>
      <c r="L166" s="183">
        <v>9450</v>
      </c>
      <c r="M166" s="183">
        <v>6511</v>
      </c>
      <c r="N166" s="183">
        <v>3672</v>
      </c>
      <c r="O166" s="183">
        <v>1410</v>
      </c>
      <c r="P166" s="183">
        <v>377</v>
      </c>
      <c r="Q166" s="183">
        <v>179</v>
      </c>
      <c r="R166" s="183">
        <v>24</v>
      </c>
      <c r="S166" s="183">
        <v>48414</v>
      </c>
      <c r="T166" s="5"/>
      <c r="U166" s="9">
        <f t="shared" si="91"/>
        <v>0.55337299128351303</v>
      </c>
      <c r="V166" s="9">
        <f t="shared" si="92"/>
        <v>0.19519147354071137</v>
      </c>
      <c r="W166" s="9">
        <f t="shared" si="93"/>
        <v>0.13448589251043086</v>
      </c>
      <c r="X166" s="9">
        <f t="shared" si="94"/>
        <v>7.5845829718676414E-2</v>
      </c>
      <c r="Y166" s="9">
        <f t="shared" si="95"/>
        <v>2.912380716321725E-2</v>
      </c>
      <c r="Z166" s="9">
        <f t="shared" si="96"/>
        <v>7.7870037592431942E-3</v>
      </c>
      <c r="AA166" s="9">
        <f t="shared" si="97"/>
        <v>3.6972776469616228E-3</v>
      </c>
      <c r="AB166" s="9">
        <f t="shared" si="98"/>
        <v>4.9572437724625107E-4</v>
      </c>
      <c r="AC166" s="9"/>
      <c r="AD166" s="183">
        <v>112</v>
      </c>
      <c r="AE166" s="183">
        <v>62</v>
      </c>
      <c r="AF166" s="183">
        <v>42</v>
      </c>
      <c r="AG166" s="183">
        <v>50</v>
      </c>
      <c r="AH166" s="183">
        <v>30</v>
      </c>
      <c r="AI166" s="183">
        <v>4</v>
      </c>
      <c r="AJ166" s="183">
        <v>1</v>
      </c>
      <c r="AK166" s="183">
        <v>2</v>
      </c>
      <c r="AL166" s="183">
        <v>303</v>
      </c>
      <c r="AM166" s="5"/>
      <c r="AN166" s="180">
        <v>40</v>
      </c>
      <c r="AO166" s="180">
        <v>9</v>
      </c>
      <c r="AP166" s="180">
        <v>13</v>
      </c>
      <c r="AQ166" s="180">
        <v>-6</v>
      </c>
      <c r="AR166" s="180">
        <v>-5</v>
      </c>
      <c r="AS166" s="180">
        <v>0</v>
      </c>
      <c r="AT166" s="180">
        <v>2</v>
      </c>
      <c r="AU166" s="180">
        <v>0</v>
      </c>
      <c r="AV166" s="180">
        <v>53</v>
      </c>
      <c r="AW166">
        <f t="shared" si="99"/>
        <v>-40</v>
      </c>
      <c r="AX166">
        <f t="shared" si="100"/>
        <v>-9</v>
      </c>
      <c r="AY166">
        <f t="shared" si="101"/>
        <v>-13</v>
      </c>
      <c r="AZ166">
        <f t="shared" si="102"/>
        <v>6</v>
      </c>
      <c r="BA166">
        <f t="shared" si="103"/>
        <v>5</v>
      </c>
      <c r="BB166">
        <f t="shared" si="104"/>
        <v>0</v>
      </c>
      <c r="BC166">
        <f t="shared" si="105"/>
        <v>-2</v>
      </c>
      <c r="BD166">
        <f t="shared" si="106"/>
        <v>0</v>
      </c>
      <c r="BE166">
        <f t="shared" si="107"/>
        <v>-53</v>
      </c>
      <c r="BH166" s="175">
        <v>207119.74933333334</v>
      </c>
      <c r="BI166" s="106">
        <f t="shared" si="108"/>
        <v>51779.937333333335</v>
      </c>
      <c r="BJ166" s="107">
        <f t="shared" si="109"/>
        <v>1242718.496</v>
      </c>
      <c r="BK166" s="26">
        <f t="shared" si="110"/>
        <v>310679.62400000001</v>
      </c>
      <c r="BL166" s="24">
        <f t="shared" si="111"/>
        <v>0.8</v>
      </c>
      <c r="BM166" s="25">
        <f t="shared" si="112"/>
        <v>0.2</v>
      </c>
      <c r="BN166" s="137">
        <f t="shared" si="115"/>
        <v>207119.74933333334</v>
      </c>
      <c r="BO166" s="173">
        <v>152131.61066666667</v>
      </c>
      <c r="BP166" s="132">
        <f t="shared" si="116"/>
        <v>38032.902666666669</v>
      </c>
      <c r="BQ166" s="132">
        <f t="shared" si="131"/>
        <v>912789.66400000011</v>
      </c>
      <c r="BR166" s="132">
        <f t="shared" si="132"/>
        <v>228197.41600000003</v>
      </c>
      <c r="BS166" s="137">
        <f t="shared" si="117"/>
        <v>152131.61066666667</v>
      </c>
      <c r="BT166" s="172">
        <v>169020.12800000003</v>
      </c>
      <c r="BU166" s="132">
        <f t="shared" si="118"/>
        <v>42255.032000000007</v>
      </c>
      <c r="BV166" s="132">
        <f t="shared" si="133"/>
        <v>1014120.7680000002</v>
      </c>
      <c r="BW166" s="132">
        <f t="shared" si="119"/>
        <v>253530.19200000004</v>
      </c>
      <c r="BX166" s="137">
        <f t="shared" si="120"/>
        <v>169020.12800000003</v>
      </c>
      <c r="BY166" s="172">
        <v>336433.60000000009</v>
      </c>
      <c r="BZ166" s="132">
        <f t="shared" si="121"/>
        <v>84108.400000000023</v>
      </c>
      <c r="CA166" s="132">
        <f t="shared" si="134"/>
        <v>2018601.6000000006</v>
      </c>
      <c r="CB166" s="132">
        <f t="shared" si="122"/>
        <v>504650.40000000014</v>
      </c>
      <c r="CC166" s="137">
        <f t="shared" si="123"/>
        <v>336433.60000000009</v>
      </c>
      <c r="CD166" s="172">
        <v>397189.12711111107</v>
      </c>
      <c r="CE166" s="132">
        <f t="shared" si="124"/>
        <v>99297.281777777767</v>
      </c>
      <c r="CF166" s="132">
        <f t="shared" si="135"/>
        <v>2383134.7626666664</v>
      </c>
      <c r="CG166" s="132">
        <f t="shared" si="125"/>
        <v>595783.6906666666</v>
      </c>
      <c r="CH166" s="137">
        <f t="shared" si="126"/>
        <v>397189.12711111107</v>
      </c>
      <c r="CI166" s="211">
        <f t="shared" si="127"/>
        <v>263911.93422222225</v>
      </c>
      <c r="CJ166" s="132">
        <f t="shared" si="128"/>
        <v>65977.983555555562</v>
      </c>
      <c r="CK166" s="132">
        <f t="shared" si="136"/>
        <v>1583471.6053333334</v>
      </c>
      <c r="CL166" s="132">
        <f t="shared" si="129"/>
        <v>395867.90133333334</v>
      </c>
      <c r="CM166" s="137">
        <f t="shared" si="130"/>
        <v>263911.93422222225</v>
      </c>
      <c r="CN166" s="172"/>
      <c r="CO166" s="132"/>
      <c r="CP166" s="132"/>
      <c r="CQ166" s="132"/>
      <c r="CR166" s="137"/>
      <c r="CS166" s="132"/>
    </row>
    <row r="167" spans="1:97" ht="13" x14ac:dyDescent="0.3">
      <c r="A167" s="5" t="s">
        <v>720</v>
      </c>
      <c r="B167" s="3"/>
      <c r="C167" s="3" t="s">
        <v>375</v>
      </c>
      <c r="D167" s="2" t="s">
        <v>170</v>
      </c>
      <c r="E167" s="5">
        <f t="shared" si="113"/>
        <v>113452</v>
      </c>
      <c r="F167" s="177">
        <v>879</v>
      </c>
      <c r="G167" s="17">
        <f t="shared" si="114"/>
        <v>880</v>
      </c>
      <c r="H167" s="201">
        <v>5.9911630345240772</v>
      </c>
      <c r="I167" s="189">
        <v>174</v>
      </c>
      <c r="J167"/>
      <c r="K167" s="183">
        <v>11174</v>
      </c>
      <c r="L167" s="183">
        <v>37946</v>
      </c>
      <c r="M167" s="183">
        <v>33360</v>
      </c>
      <c r="N167" s="183">
        <v>17181</v>
      </c>
      <c r="O167" s="183">
        <v>8695</v>
      </c>
      <c r="P167" s="183">
        <v>3684</v>
      </c>
      <c r="Q167" s="183">
        <v>1347</v>
      </c>
      <c r="R167" s="183">
        <v>65</v>
      </c>
      <c r="S167" s="183">
        <v>113452</v>
      </c>
      <c r="T167" s="5"/>
      <c r="U167" s="9">
        <f t="shared" si="91"/>
        <v>9.8490991785072105E-2</v>
      </c>
      <c r="V167" s="9">
        <f t="shared" si="92"/>
        <v>0.33446743997461481</v>
      </c>
      <c r="W167" s="9">
        <f t="shared" si="93"/>
        <v>0.29404505870324016</v>
      </c>
      <c r="X167" s="9">
        <f t="shared" si="94"/>
        <v>0.15143849381236119</v>
      </c>
      <c r="Y167" s="9">
        <f t="shared" si="95"/>
        <v>7.6640341289708425E-2</v>
      </c>
      <c r="Z167" s="9">
        <f t="shared" si="96"/>
        <v>3.247188238197652E-2</v>
      </c>
      <c r="AA167" s="9">
        <f t="shared" si="97"/>
        <v>1.1872862532172197E-2</v>
      </c>
      <c r="AB167" s="9">
        <f t="shared" si="98"/>
        <v>5.7292952085463461E-4</v>
      </c>
      <c r="AC167" s="9"/>
      <c r="AD167" s="183">
        <v>2</v>
      </c>
      <c r="AE167" s="183">
        <v>60</v>
      </c>
      <c r="AF167" s="183">
        <v>267</v>
      </c>
      <c r="AG167" s="183">
        <v>166</v>
      </c>
      <c r="AH167" s="183">
        <v>172</v>
      </c>
      <c r="AI167" s="183">
        <v>74</v>
      </c>
      <c r="AJ167" s="183">
        <v>12</v>
      </c>
      <c r="AK167" s="183">
        <v>2</v>
      </c>
      <c r="AL167" s="183">
        <v>755</v>
      </c>
      <c r="AM167" s="5"/>
      <c r="AN167" s="180">
        <v>-6</v>
      </c>
      <c r="AO167" s="180">
        <v>-33</v>
      </c>
      <c r="AP167" s="180">
        <v>-9</v>
      </c>
      <c r="AQ167" s="180">
        <v>-20</v>
      </c>
      <c r="AR167" s="180">
        <v>-33</v>
      </c>
      <c r="AS167" s="180">
        <v>-9</v>
      </c>
      <c r="AT167" s="180">
        <v>-15</v>
      </c>
      <c r="AU167" s="180">
        <v>0</v>
      </c>
      <c r="AV167" s="180">
        <v>-125</v>
      </c>
      <c r="AW167">
        <f t="shared" si="99"/>
        <v>6</v>
      </c>
      <c r="AX167">
        <f t="shared" si="100"/>
        <v>33</v>
      </c>
      <c r="AY167">
        <f t="shared" si="101"/>
        <v>9</v>
      </c>
      <c r="AZ167">
        <f t="shared" si="102"/>
        <v>20</v>
      </c>
      <c r="BA167">
        <f t="shared" si="103"/>
        <v>33</v>
      </c>
      <c r="BB167">
        <f t="shared" si="104"/>
        <v>9</v>
      </c>
      <c r="BC167">
        <f t="shared" si="105"/>
        <v>15</v>
      </c>
      <c r="BD167">
        <f t="shared" si="106"/>
        <v>0</v>
      </c>
      <c r="BE167">
        <f t="shared" si="107"/>
        <v>125</v>
      </c>
      <c r="BH167" s="175">
        <v>1040715.9733333334</v>
      </c>
      <c r="BI167" s="106" t="str">
        <f t="shared" si="108"/>
        <v>0</v>
      </c>
      <c r="BJ167" s="107">
        <f t="shared" si="109"/>
        <v>6244295.8399999999</v>
      </c>
      <c r="BK167" s="26">
        <f t="shared" si="110"/>
        <v>0</v>
      </c>
      <c r="BL167" s="24" t="str">
        <f t="shared" si="111"/>
        <v>100%</v>
      </c>
      <c r="BM167" s="25" t="str">
        <f t="shared" si="112"/>
        <v>0%</v>
      </c>
      <c r="BN167" s="137">
        <f t="shared" si="115"/>
        <v>1040715.9733333334</v>
      </c>
      <c r="BO167" s="173">
        <v>1276522.8088888887</v>
      </c>
      <c r="BP167" s="132" t="str">
        <f t="shared" si="116"/>
        <v>0</v>
      </c>
      <c r="BQ167" s="132">
        <f t="shared" si="131"/>
        <v>7659136.8533333316</v>
      </c>
      <c r="BR167" s="132">
        <f t="shared" si="132"/>
        <v>0</v>
      </c>
      <c r="BS167" s="137">
        <f t="shared" si="117"/>
        <v>1276522.8088888887</v>
      </c>
      <c r="BT167" s="172">
        <v>1177693.7144444445</v>
      </c>
      <c r="BU167" s="132" t="str">
        <f t="shared" si="118"/>
        <v>0</v>
      </c>
      <c r="BV167" s="132">
        <f t="shared" si="133"/>
        <v>7066162.2866666671</v>
      </c>
      <c r="BW167" s="132">
        <f t="shared" si="119"/>
        <v>0</v>
      </c>
      <c r="BX167" s="137">
        <f t="shared" si="120"/>
        <v>1177693.7144444445</v>
      </c>
      <c r="BY167" s="172">
        <v>1907683.5999999999</v>
      </c>
      <c r="BZ167" s="132" t="str">
        <f t="shared" si="121"/>
        <v>0</v>
      </c>
      <c r="CA167" s="132">
        <f t="shared" si="134"/>
        <v>11446101.6</v>
      </c>
      <c r="CB167" s="132">
        <f t="shared" si="122"/>
        <v>0</v>
      </c>
      <c r="CC167" s="137">
        <f t="shared" si="123"/>
        <v>1907683.5999999999</v>
      </c>
      <c r="CD167" s="172">
        <v>621573.23111111112</v>
      </c>
      <c r="CE167" s="132" t="str">
        <f t="shared" si="124"/>
        <v>0</v>
      </c>
      <c r="CF167" s="132">
        <f t="shared" si="135"/>
        <v>3729439.3866666667</v>
      </c>
      <c r="CG167" s="132">
        <f t="shared" si="125"/>
        <v>0</v>
      </c>
      <c r="CH167" s="137">
        <f t="shared" si="126"/>
        <v>621573.23111111112</v>
      </c>
      <c r="CI167" s="211">
        <f t="shared" si="127"/>
        <v>1438321.6088888892</v>
      </c>
      <c r="CJ167" s="132" t="str">
        <f t="shared" si="128"/>
        <v>0</v>
      </c>
      <c r="CK167" s="132">
        <f t="shared" si="136"/>
        <v>8629929.6533333361</v>
      </c>
      <c r="CL167" s="132">
        <f t="shared" si="129"/>
        <v>0</v>
      </c>
      <c r="CM167" s="137">
        <f t="shared" si="130"/>
        <v>1438321.6088888892</v>
      </c>
      <c r="CN167" s="172"/>
      <c r="CO167" s="132"/>
      <c r="CP167" s="132"/>
      <c r="CQ167" s="132"/>
      <c r="CR167" s="137"/>
      <c r="CS167" s="132"/>
    </row>
    <row r="168" spans="1:97" ht="13" x14ac:dyDescent="0.3">
      <c r="A168" s="5" t="s">
        <v>587</v>
      </c>
      <c r="B168" s="3" t="s">
        <v>391</v>
      </c>
      <c r="C168" s="3" t="s">
        <v>379</v>
      </c>
      <c r="D168" s="2" t="s">
        <v>171</v>
      </c>
      <c r="E168" s="5">
        <f t="shared" si="113"/>
        <v>22506</v>
      </c>
      <c r="F168" s="177">
        <v>96</v>
      </c>
      <c r="G168" s="17">
        <f t="shared" si="114"/>
        <v>145</v>
      </c>
      <c r="H168" s="201">
        <v>6.6078800507590447</v>
      </c>
      <c r="I168" s="189">
        <v>9</v>
      </c>
      <c r="J168"/>
      <c r="K168" s="183">
        <v>3548</v>
      </c>
      <c r="L168" s="183">
        <v>7036</v>
      </c>
      <c r="M168" s="183">
        <v>3742</v>
      </c>
      <c r="N168" s="183">
        <v>3457</v>
      </c>
      <c r="O168" s="183">
        <v>2322</v>
      </c>
      <c r="P168" s="183">
        <v>1381</v>
      </c>
      <c r="Q168" s="183">
        <v>930</v>
      </c>
      <c r="R168" s="183">
        <v>90</v>
      </c>
      <c r="S168" s="183">
        <v>22506</v>
      </c>
      <c r="T168" s="5"/>
      <c r="U168" s="9">
        <f t="shared" si="91"/>
        <v>0.15764684972896117</v>
      </c>
      <c r="V168" s="9">
        <f t="shared" si="92"/>
        <v>0.31262774371278768</v>
      </c>
      <c r="W168" s="9">
        <f t="shared" si="93"/>
        <v>0.16626677330489648</v>
      </c>
      <c r="X168" s="9">
        <f t="shared" si="94"/>
        <v>0.15360348351550698</v>
      </c>
      <c r="Y168" s="9">
        <f t="shared" si="95"/>
        <v>0.10317248733671021</v>
      </c>
      <c r="Z168" s="9">
        <f t="shared" si="96"/>
        <v>6.1361414733848749E-2</v>
      </c>
      <c r="AA168" s="9">
        <f t="shared" si="97"/>
        <v>4.1322314049586778E-2</v>
      </c>
      <c r="AB168" s="9">
        <f t="shared" si="98"/>
        <v>3.9989336177019465E-3</v>
      </c>
      <c r="AC168" s="9"/>
      <c r="AD168" s="183">
        <v>22</v>
      </c>
      <c r="AE168" s="183">
        <v>50</v>
      </c>
      <c r="AF168" s="183">
        <v>-5</v>
      </c>
      <c r="AG168" s="183">
        <v>14</v>
      </c>
      <c r="AH168" s="183">
        <v>15</v>
      </c>
      <c r="AI168" s="183">
        <v>8</v>
      </c>
      <c r="AJ168" s="183">
        <v>4</v>
      </c>
      <c r="AK168" s="183">
        <v>-1</v>
      </c>
      <c r="AL168" s="183">
        <v>107</v>
      </c>
      <c r="AM168" s="5"/>
      <c r="AN168" s="180">
        <v>-12</v>
      </c>
      <c r="AO168" s="180">
        <v>2</v>
      </c>
      <c r="AP168" s="180">
        <v>-8</v>
      </c>
      <c r="AQ168" s="180">
        <v>-9</v>
      </c>
      <c r="AR168" s="180">
        <v>1</v>
      </c>
      <c r="AS168" s="180">
        <v>-6</v>
      </c>
      <c r="AT168" s="180">
        <v>-6</v>
      </c>
      <c r="AU168" s="180">
        <v>0</v>
      </c>
      <c r="AV168" s="180">
        <v>-38</v>
      </c>
      <c r="AW168">
        <f t="shared" si="99"/>
        <v>12</v>
      </c>
      <c r="AX168">
        <f t="shared" si="100"/>
        <v>-2</v>
      </c>
      <c r="AY168">
        <f t="shared" si="101"/>
        <v>8</v>
      </c>
      <c r="AZ168">
        <f t="shared" si="102"/>
        <v>9</v>
      </c>
      <c r="BA168">
        <f t="shared" si="103"/>
        <v>-1</v>
      </c>
      <c r="BB168">
        <f t="shared" si="104"/>
        <v>6</v>
      </c>
      <c r="BC168">
        <f t="shared" si="105"/>
        <v>6</v>
      </c>
      <c r="BD168">
        <f t="shared" si="106"/>
        <v>0</v>
      </c>
      <c r="BE168">
        <f t="shared" si="107"/>
        <v>38</v>
      </c>
      <c r="BH168" s="175">
        <v>168868.48000000001</v>
      </c>
      <c r="BI168" s="106">
        <f t="shared" si="108"/>
        <v>42217.120000000003</v>
      </c>
      <c r="BJ168" s="107">
        <f t="shared" si="109"/>
        <v>1013210.8800000001</v>
      </c>
      <c r="BK168" s="26">
        <f t="shared" si="110"/>
        <v>253302.72000000003</v>
      </c>
      <c r="BL168" s="24">
        <f t="shared" si="111"/>
        <v>0.8</v>
      </c>
      <c r="BM168" s="25">
        <f t="shared" si="112"/>
        <v>0.2</v>
      </c>
      <c r="BN168" s="137">
        <f t="shared" si="115"/>
        <v>168868.48000000001</v>
      </c>
      <c r="BO168" s="173">
        <v>306867.19111111102</v>
      </c>
      <c r="BP168" s="132">
        <f t="shared" si="116"/>
        <v>76716.797777777756</v>
      </c>
      <c r="BQ168" s="132">
        <f t="shared" si="131"/>
        <v>1841203.146666666</v>
      </c>
      <c r="BR168" s="132">
        <f t="shared" si="132"/>
        <v>460300.78666666651</v>
      </c>
      <c r="BS168" s="137">
        <f t="shared" si="117"/>
        <v>306867.19111111102</v>
      </c>
      <c r="BT168" s="172">
        <v>146756.48000000001</v>
      </c>
      <c r="BU168" s="132">
        <f t="shared" si="118"/>
        <v>36689.120000000003</v>
      </c>
      <c r="BV168" s="132">
        <f t="shared" si="133"/>
        <v>880538.88000000012</v>
      </c>
      <c r="BW168" s="132">
        <f t="shared" si="119"/>
        <v>220134.72000000003</v>
      </c>
      <c r="BX168" s="137">
        <f t="shared" si="120"/>
        <v>146756.48000000001</v>
      </c>
      <c r="BY168" s="172">
        <v>224396.90666666665</v>
      </c>
      <c r="BZ168" s="132">
        <f t="shared" si="121"/>
        <v>56099.226666666662</v>
      </c>
      <c r="CA168" s="132">
        <f t="shared" si="134"/>
        <v>1346381.44</v>
      </c>
      <c r="CB168" s="132">
        <f t="shared" si="122"/>
        <v>336595.36</v>
      </c>
      <c r="CC168" s="137">
        <f t="shared" si="123"/>
        <v>224396.90666666665</v>
      </c>
      <c r="CD168" s="172">
        <v>11857.994666666666</v>
      </c>
      <c r="CE168" s="132">
        <f t="shared" si="124"/>
        <v>2964.4986666666664</v>
      </c>
      <c r="CF168" s="132">
        <f t="shared" si="135"/>
        <v>71147.967999999993</v>
      </c>
      <c r="CG168" s="132">
        <f t="shared" si="125"/>
        <v>17786.991999999998</v>
      </c>
      <c r="CH168" s="137">
        <f t="shared" si="126"/>
        <v>11857.994666666666</v>
      </c>
      <c r="CI168" s="211">
        <f t="shared" si="127"/>
        <v>165911.61066666665</v>
      </c>
      <c r="CJ168" s="132">
        <f t="shared" si="128"/>
        <v>41477.902666666661</v>
      </c>
      <c r="CK168" s="132">
        <f t="shared" si="136"/>
        <v>995469.66399999987</v>
      </c>
      <c r="CL168" s="132">
        <f t="shared" si="129"/>
        <v>248867.41599999997</v>
      </c>
      <c r="CM168" s="137">
        <f t="shared" si="130"/>
        <v>165911.61066666665</v>
      </c>
      <c r="CN168" s="172"/>
      <c r="CO168" s="132"/>
      <c r="CP168" s="132"/>
      <c r="CQ168" s="132"/>
      <c r="CR168" s="137"/>
      <c r="CS168" s="132"/>
    </row>
    <row r="169" spans="1:97" ht="13" x14ac:dyDescent="0.3">
      <c r="A169" s="5" t="s">
        <v>816</v>
      </c>
      <c r="B169" s="3" t="s">
        <v>408</v>
      </c>
      <c r="C169" s="3" t="s">
        <v>389</v>
      </c>
      <c r="D169" s="2" t="s">
        <v>172</v>
      </c>
      <c r="E169" s="5">
        <f t="shared" si="113"/>
        <v>50479</v>
      </c>
      <c r="F169" s="177">
        <v>404</v>
      </c>
      <c r="G169" s="17">
        <f t="shared" si="114"/>
        <v>620</v>
      </c>
      <c r="H169" s="201">
        <v>8.6102578423159262</v>
      </c>
      <c r="I169" s="189">
        <v>252</v>
      </c>
      <c r="J169"/>
      <c r="K169" s="183">
        <v>6936</v>
      </c>
      <c r="L169" s="183">
        <v>13201</v>
      </c>
      <c r="M169" s="183">
        <v>12242</v>
      </c>
      <c r="N169" s="183">
        <v>7457</v>
      </c>
      <c r="O169" s="183">
        <v>5583</v>
      </c>
      <c r="P169" s="183">
        <v>3118</v>
      </c>
      <c r="Q169" s="183">
        <v>1815</v>
      </c>
      <c r="R169" s="183">
        <v>127</v>
      </c>
      <c r="S169" s="183">
        <v>50479</v>
      </c>
      <c r="T169" s="5"/>
      <c r="U169" s="9">
        <f t="shared" si="91"/>
        <v>0.13740367281443769</v>
      </c>
      <c r="V169" s="9">
        <f t="shared" si="92"/>
        <v>0.26151468927672894</v>
      </c>
      <c r="W169" s="9">
        <f t="shared" si="93"/>
        <v>0.24251669010875809</v>
      </c>
      <c r="X169" s="9">
        <f t="shared" si="94"/>
        <v>0.14772479645000891</v>
      </c>
      <c r="Y169" s="9">
        <f t="shared" si="95"/>
        <v>0.11060044771092929</v>
      </c>
      <c r="Z169" s="9">
        <f t="shared" si="96"/>
        <v>6.1768260068543357E-2</v>
      </c>
      <c r="AA169" s="9">
        <f t="shared" si="97"/>
        <v>3.5955545870560032E-2</v>
      </c>
      <c r="AB169" s="9">
        <f t="shared" si="98"/>
        <v>2.5158977000336773E-3</v>
      </c>
      <c r="AC169" s="9"/>
      <c r="AD169" s="183">
        <v>73</v>
      </c>
      <c r="AE169" s="183">
        <v>163</v>
      </c>
      <c r="AF169" s="183">
        <v>140</v>
      </c>
      <c r="AG169" s="183">
        <v>105</v>
      </c>
      <c r="AH169" s="183">
        <v>47</v>
      </c>
      <c r="AI169" s="183">
        <v>32</v>
      </c>
      <c r="AJ169" s="183">
        <v>23</v>
      </c>
      <c r="AK169" s="183">
        <v>2</v>
      </c>
      <c r="AL169" s="183">
        <v>585</v>
      </c>
      <c r="AM169" s="5"/>
      <c r="AN169" s="180">
        <v>-21</v>
      </c>
      <c r="AO169" s="180">
        <v>-18</v>
      </c>
      <c r="AP169" s="180">
        <v>12</v>
      </c>
      <c r="AQ169" s="180">
        <v>2</v>
      </c>
      <c r="AR169" s="180">
        <v>3</v>
      </c>
      <c r="AS169" s="180">
        <v>-10</v>
      </c>
      <c r="AT169" s="180">
        <v>-3</v>
      </c>
      <c r="AU169" s="180">
        <v>0</v>
      </c>
      <c r="AV169" s="180">
        <v>-35</v>
      </c>
      <c r="AW169">
        <f t="shared" si="99"/>
        <v>21</v>
      </c>
      <c r="AX169">
        <f t="shared" si="100"/>
        <v>18</v>
      </c>
      <c r="AY169">
        <f t="shared" si="101"/>
        <v>-12</v>
      </c>
      <c r="AZ169">
        <f t="shared" si="102"/>
        <v>-2</v>
      </c>
      <c r="BA169">
        <f t="shared" si="103"/>
        <v>-3</v>
      </c>
      <c r="BB169">
        <f t="shared" si="104"/>
        <v>10</v>
      </c>
      <c r="BC169">
        <f t="shared" si="105"/>
        <v>3</v>
      </c>
      <c r="BD169">
        <f t="shared" si="106"/>
        <v>0</v>
      </c>
      <c r="BE169">
        <f t="shared" si="107"/>
        <v>35</v>
      </c>
      <c r="BH169" s="175">
        <v>504174.75733333337</v>
      </c>
      <c r="BI169" s="106">
        <f t="shared" si="108"/>
        <v>126043.68933333334</v>
      </c>
      <c r="BJ169" s="107">
        <f t="shared" si="109"/>
        <v>3025048.5440000002</v>
      </c>
      <c r="BK169" s="26">
        <f t="shared" si="110"/>
        <v>756262.13600000006</v>
      </c>
      <c r="BL169" s="24">
        <f t="shared" si="111"/>
        <v>0.8</v>
      </c>
      <c r="BM169" s="25">
        <f t="shared" si="112"/>
        <v>0.2</v>
      </c>
      <c r="BN169" s="137">
        <f t="shared" si="115"/>
        <v>504174.75733333337</v>
      </c>
      <c r="BO169" s="173">
        <v>492609.4213333333</v>
      </c>
      <c r="BP169" s="132">
        <f t="shared" si="116"/>
        <v>123152.35533333333</v>
      </c>
      <c r="BQ169" s="132">
        <f t="shared" si="131"/>
        <v>2955656.5279999999</v>
      </c>
      <c r="BR169" s="132">
        <f t="shared" si="132"/>
        <v>738914.13199999998</v>
      </c>
      <c r="BS169" s="137">
        <f t="shared" si="117"/>
        <v>492609.4213333333</v>
      </c>
      <c r="BT169" s="172">
        <v>517449.3244444445</v>
      </c>
      <c r="BU169" s="132">
        <f t="shared" si="118"/>
        <v>129362.33111111113</v>
      </c>
      <c r="BV169" s="132">
        <f t="shared" si="133"/>
        <v>3104695.9466666672</v>
      </c>
      <c r="BW169" s="132">
        <f t="shared" si="119"/>
        <v>776173.98666666681</v>
      </c>
      <c r="BX169" s="137">
        <f t="shared" si="120"/>
        <v>517449.3244444445</v>
      </c>
      <c r="BY169" s="172">
        <v>484406.4</v>
      </c>
      <c r="BZ169" s="132">
        <f t="shared" si="121"/>
        <v>121101.6</v>
      </c>
      <c r="CA169" s="132">
        <f t="shared" si="134"/>
        <v>2906438.4000000004</v>
      </c>
      <c r="CB169" s="132">
        <f t="shared" si="122"/>
        <v>726609.60000000009</v>
      </c>
      <c r="CC169" s="137">
        <f t="shared" si="123"/>
        <v>484406.4</v>
      </c>
      <c r="CD169" s="172">
        <v>497063.11288888892</v>
      </c>
      <c r="CE169" s="132">
        <f t="shared" si="124"/>
        <v>124265.77822222223</v>
      </c>
      <c r="CF169" s="132">
        <f t="shared" si="135"/>
        <v>2982378.6773333335</v>
      </c>
      <c r="CG169" s="132">
        <f t="shared" si="125"/>
        <v>745594.66933333338</v>
      </c>
      <c r="CH169" s="137">
        <f t="shared" si="126"/>
        <v>497063.11288888892</v>
      </c>
      <c r="CI169" s="211">
        <f t="shared" si="127"/>
        <v>761314.848</v>
      </c>
      <c r="CJ169" s="132">
        <f t="shared" si="128"/>
        <v>190328.712</v>
      </c>
      <c r="CK169" s="132">
        <f t="shared" si="136"/>
        <v>4567889.0879999995</v>
      </c>
      <c r="CL169" s="132">
        <f t="shared" si="129"/>
        <v>1141972.2719999999</v>
      </c>
      <c r="CM169" s="137">
        <f t="shared" si="130"/>
        <v>761314.848</v>
      </c>
      <c r="CN169" s="172"/>
      <c r="CO169" s="132"/>
      <c r="CP169" s="132"/>
      <c r="CQ169" s="132"/>
      <c r="CR169" s="137"/>
      <c r="CS169" s="132"/>
    </row>
    <row r="170" spans="1:97" ht="13" x14ac:dyDescent="0.3">
      <c r="A170" s="5" t="s">
        <v>712</v>
      </c>
      <c r="B170" s="3"/>
      <c r="C170" s="3" t="s">
        <v>385</v>
      </c>
      <c r="D170" s="2" t="s">
        <v>173</v>
      </c>
      <c r="E170" s="5">
        <f t="shared" si="113"/>
        <v>83078</v>
      </c>
      <c r="F170" s="177">
        <v>510</v>
      </c>
      <c r="G170" s="17">
        <f t="shared" si="114"/>
        <v>545</v>
      </c>
      <c r="H170" s="201">
        <v>11.595145210229736</v>
      </c>
      <c r="I170" s="189">
        <v>141</v>
      </c>
      <c r="J170"/>
      <c r="K170" s="183">
        <v>1035</v>
      </c>
      <c r="L170" s="183">
        <v>8142</v>
      </c>
      <c r="M170" s="183">
        <v>22386</v>
      </c>
      <c r="N170" s="183">
        <v>27528</v>
      </c>
      <c r="O170" s="183">
        <v>13051</v>
      </c>
      <c r="P170" s="183">
        <v>5300</v>
      </c>
      <c r="Q170" s="183">
        <v>3967</v>
      </c>
      <c r="R170" s="183">
        <v>1669</v>
      </c>
      <c r="S170" s="183">
        <v>83078</v>
      </c>
      <c r="T170" s="5"/>
      <c r="U170" s="9">
        <f t="shared" si="91"/>
        <v>1.2458171838513204E-2</v>
      </c>
      <c r="V170" s="9">
        <f t="shared" si="92"/>
        <v>9.8004285129637214E-2</v>
      </c>
      <c r="W170" s="9">
        <f t="shared" si="93"/>
        <v>0.26945761814198704</v>
      </c>
      <c r="X170" s="9">
        <f t="shared" si="94"/>
        <v>0.33135126026144107</v>
      </c>
      <c r="Y170" s="9">
        <f t="shared" si="95"/>
        <v>0.15709333397530031</v>
      </c>
      <c r="Z170" s="9">
        <f t="shared" si="96"/>
        <v>6.3795469317990322E-2</v>
      </c>
      <c r="AA170" s="9">
        <f t="shared" si="97"/>
        <v>4.7750306940465587E-2</v>
      </c>
      <c r="AB170" s="9">
        <f t="shared" si="98"/>
        <v>2.0089554394665254E-2</v>
      </c>
      <c r="AC170" s="9"/>
      <c r="AD170" s="183">
        <v>10</v>
      </c>
      <c r="AE170" s="183">
        <v>3</v>
      </c>
      <c r="AF170" s="183">
        <v>287</v>
      </c>
      <c r="AG170" s="183">
        <v>31</v>
      </c>
      <c r="AH170" s="183">
        <v>24</v>
      </c>
      <c r="AI170" s="183">
        <v>76</v>
      </c>
      <c r="AJ170" s="183">
        <v>20</v>
      </c>
      <c r="AK170" s="183">
        <v>38</v>
      </c>
      <c r="AL170" s="183">
        <v>489</v>
      </c>
      <c r="AM170" s="5"/>
      <c r="AN170" s="180">
        <v>-2</v>
      </c>
      <c r="AO170" s="180">
        <v>7</v>
      </c>
      <c r="AP170" s="180">
        <v>-8</v>
      </c>
      <c r="AQ170" s="180">
        <v>-11</v>
      </c>
      <c r="AR170" s="180">
        <v>-21</v>
      </c>
      <c r="AS170" s="180">
        <v>2</v>
      </c>
      <c r="AT170" s="180">
        <v>-8</v>
      </c>
      <c r="AU170" s="180">
        <v>-15</v>
      </c>
      <c r="AV170" s="180">
        <v>-56</v>
      </c>
      <c r="AW170">
        <f t="shared" si="99"/>
        <v>2</v>
      </c>
      <c r="AX170">
        <f t="shared" si="100"/>
        <v>-7</v>
      </c>
      <c r="AY170">
        <f t="shared" si="101"/>
        <v>8</v>
      </c>
      <c r="AZ170">
        <f t="shared" si="102"/>
        <v>11</v>
      </c>
      <c r="BA170">
        <f t="shared" si="103"/>
        <v>21</v>
      </c>
      <c r="BB170">
        <f t="shared" si="104"/>
        <v>-2</v>
      </c>
      <c r="BC170">
        <f t="shared" si="105"/>
        <v>8</v>
      </c>
      <c r="BD170">
        <f t="shared" si="106"/>
        <v>15</v>
      </c>
      <c r="BE170">
        <f t="shared" si="107"/>
        <v>56</v>
      </c>
      <c r="BH170" s="175">
        <v>551860.91333333333</v>
      </c>
      <c r="BI170" s="106" t="str">
        <f t="shared" si="108"/>
        <v>0</v>
      </c>
      <c r="BJ170" s="107">
        <f t="shared" si="109"/>
        <v>3311165.48</v>
      </c>
      <c r="BK170" s="26">
        <f t="shared" si="110"/>
        <v>0</v>
      </c>
      <c r="BL170" s="24" t="str">
        <f t="shared" si="111"/>
        <v>100%</v>
      </c>
      <c r="BM170" s="25" t="str">
        <f t="shared" si="112"/>
        <v>0%</v>
      </c>
      <c r="BN170" s="137">
        <f t="shared" si="115"/>
        <v>551860.91333333333</v>
      </c>
      <c r="BO170" s="173">
        <v>583806.81444444438</v>
      </c>
      <c r="BP170" s="132" t="str">
        <f t="shared" si="116"/>
        <v>0</v>
      </c>
      <c r="BQ170" s="132">
        <f t="shared" si="131"/>
        <v>3502840.8866666663</v>
      </c>
      <c r="BR170" s="132">
        <f t="shared" si="132"/>
        <v>0</v>
      </c>
      <c r="BS170" s="137">
        <f t="shared" si="117"/>
        <v>583806.81444444438</v>
      </c>
      <c r="BT170" s="172">
        <v>1322079.5066666666</v>
      </c>
      <c r="BU170" s="132" t="str">
        <f t="shared" si="118"/>
        <v>0</v>
      </c>
      <c r="BV170" s="132">
        <f t="shared" si="133"/>
        <v>7932477.0399999991</v>
      </c>
      <c r="BW170" s="132">
        <f t="shared" si="119"/>
        <v>0</v>
      </c>
      <c r="BX170" s="137">
        <f t="shared" si="120"/>
        <v>1322079.5066666666</v>
      </c>
      <c r="BY170" s="172">
        <v>633158</v>
      </c>
      <c r="BZ170" s="132" t="str">
        <f t="shared" si="121"/>
        <v>0</v>
      </c>
      <c r="CA170" s="132">
        <f t="shared" si="134"/>
        <v>3798948</v>
      </c>
      <c r="CB170" s="132">
        <f t="shared" si="122"/>
        <v>0</v>
      </c>
      <c r="CC170" s="137">
        <f t="shared" si="123"/>
        <v>633158</v>
      </c>
      <c r="CD170" s="172">
        <v>592818.71777777781</v>
      </c>
      <c r="CE170" s="132" t="str">
        <f t="shared" si="124"/>
        <v>0</v>
      </c>
      <c r="CF170" s="132">
        <f t="shared" si="135"/>
        <v>3556912.3066666666</v>
      </c>
      <c r="CG170" s="132">
        <f t="shared" si="125"/>
        <v>0</v>
      </c>
      <c r="CH170" s="137">
        <f t="shared" si="126"/>
        <v>592818.71777777781</v>
      </c>
      <c r="CI170" s="211">
        <f t="shared" si="127"/>
        <v>974609.3933333332</v>
      </c>
      <c r="CJ170" s="132" t="str">
        <f t="shared" si="128"/>
        <v>0</v>
      </c>
      <c r="CK170" s="132">
        <f t="shared" si="136"/>
        <v>5847656.3599999994</v>
      </c>
      <c r="CL170" s="132">
        <f t="shared" si="129"/>
        <v>0</v>
      </c>
      <c r="CM170" s="137">
        <f t="shared" si="130"/>
        <v>974609.3933333332</v>
      </c>
      <c r="CN170" s="172"/>
      <c r="CO170" s="132"/>
      <c r="CP170" s="132"/>
      <c r="CQ170" s="132"/>
      <c r="CR170" s="137"/>
      <c r="CS170" s="132"/>
    </row>
    <row r="171" spans="1:97" ht="13" x14ac:dyDescent="0.3">
      <c r="A171" s="5" t="s">
        <v>798</v>
      </c>
      <c r="B171" s="3" t="s">
        <v>405</v>
      </c>
      <c r="C171" s="3" t="s">
        <v>389</v>
      </c>
      <c r="D171" s="2" t="s">
        <v>174</v>
      </c>
      <c r="E171" s="5">
        <f t="shared" si="113"/>
        <v>35056</v>
      </c>
      <c r="F171" s="177">
        <v>237</v>
      </c>
      <c r="G171" s="17">
        <f t="shared" si="114"/>
        <v>194</v>
      </c>
      <c r="H171" s="201">
        <v>8.0189480839493577</v>
      </c>
      <c r="I171" s="189">
        <v>38</v>
      </c>
      <c r="J171"/>
      <c r="K171" s="183">
        <v>6066</v>
      </c>
      <c r="L171" s="183">
        <v>8808</v>
      </c>
      <c r="M171" s="183">
        <v>6449</v>
      </c>
      <c r="N171" s="183">
        <v>6012</v>
      </c>
      <c r="O171" s="183">
        <v>4417</v>
      </c>
      <c r="P171" s="183">
        <v>2302</v>
      </c>
      <c r="Q171" s="183">
        <v>944</v>
      </c>
      <c r="R171" s="183">
        <v>58</v>
      </c>
      <c r="S171" s="183">
        <v>35056</v>
      </c>
      <c r="T171" s="5"/>
      <c r="U171" s="9">
        <f t="shared" si="91"/>
        <v>0.17303742583295298</v>
      </c>
      <c r="V171" s="9">
        <f t="shared" si="92"/>
        <v>0.25125513464171612</v>
      </c>
      <c r="W171" s="9">
        <f t="shared" si="93"/>
        <v>0.1839628023733455</v>
      </c>
      <c r="X171" s="9">
        <f t="shared" si="94"/>
        <v>0.17149703331811958</v>
      </c>
      <c r="Y171" s="9">
        <f t="shared" si="95"/>
        <v>0.12599840255591055</v>
      </c>
      <c r="Z171" s="9">
        <f t="shared" si="96"/>
        <v>6.5666362391602007E-2</v>
      </c>
      <c r="AA171" s="9">
        <f t="shared" si="97"/>
        <v>2.6928343222272933E-2</v>
      </c>
      <c r="AB171" s="9">
        <f t="shared" si="98"/>
        <v>1.6544956640803287E-3</v>
      </c>
      <c r="AC171" s="9"/>
      <c r="AD171" s="183">
        <v>72</v>
      </c>
      <c r="AE171" s="183">
        <v>87</v>
      </c>
      <c r="AF171" s="183">
        <v>53</v>
      </c>
      <c r="AG171" s="183">
        <v>31</v>
      </c>
      <c r="AH171" s="183">
        <v>48</v>
      </c>
      <c r="AI171" s="183">
        <v>10</v>
      </c>
      <c r="AJ171" s="183">
        <v>0</v>
      </c>
      <c r="AK171" s="183">
        <v>1</v>
      </c>
      <c r="AL171" s="183">
        <v>302</v>
      </c>
      <c r="AM171" s="5"/>
      <c r="AN171" s="180">
        <v>31</v>
      </c>
      <c r="AO171" s="180">
        <v>25</v>
      </c>
      <c r="AP171" s="180">
        <v>23</v>
      </c>
      <c r="AQ171" s="180">
        <v>15</v>
      </c>
      <c r="AR171" s="180">
        <v>13</v>
      </c>
      <c r="AS171" s="180">
        <v>-2</v>
      </c>
      <c r="AT171" s="180">
        <v>3</v>
      </c>
      <c r="AU171" s="180">
        <v>0</v>
      </c>
      <c r="AV171" s="180">
        <v>108</v>
      </c>
      <c r="AW171">
        <f t="shared" si="99"/>
        <v>-31</v>
      </c>
      <c r="AX171">
        <f t="shared" si="100"/>
        <v>-25</v>
      </c>
      <c r="AY171">
        <f t="shared" si="101"/>
        <v>-23</v>
      </c>
      <c r="AZ171">
        <f t="shared" si="102"/>
        <v>-15</v>
      </c>
      <c r="BA171">
        <f t="shared" si="103"/>
        <v>-13</v>
      </c>
      <c r="BB171">
        <f t="shared" si="104"/>
        <v>2</v>
      </c>
      <c r="BC171">
        <f t="shared" si="105"/>
        <v>-3</v>
      </c>
      <c r="BD171">
        <f t="shared" si="106"/>
        <v>0</v>
      </c>
      <c r="BE171">
        <f t="shared" si="107"/>
        <v>-108</v>
      </c>
      <c r="BH171" s="175">
        <v>202514.24533333335</v>
      </c>
      <c r="BI171" s="106">
        <f t="shared" si="108"/>
        <v>50628.561333333339</v>
      </c>
      <c r="BJ171" s="107">
        <f t="shared" si="109"/>
        <v>1215085.4720000001</v>
      </c>
      <c r="BK171" s="26">
        <f t="shared" si="110"/>
        <v>303771.36800000002</v>
      </c>
      <c r="BL171" s="24">
        <f t="shared" si="111"/>
        <v>0.8</v>
      </c>
      <c r="BM171" s="25">
        <f t="shared" si="112"/>
        <v>0.2</v>
      </c>
      <c r="BN171" s="137">
        <f t="shared" si="115"/>
        <v>202514.24533333335</v>
      </c>
      <c r="BO171" s="173">
        <v>154975.67999999999</v>
      </c>
      <c r="BP171" s="132">
        <f t="shared" si="116"/>
        <v>38743.919999999998</v>
      </c>
      <c r="BQ171" s="132">
        <f t="shared" si="131"/>
        <v>929854.08</v>
      </c>
      <c r="BR171" s="132">
        <f t="shared" si="132"/>
        <v>232463.52</v>
      </c>
      <c r="BS171" s="137">
        <f t="shared" si="117"/>
        <v>154975.67999999999</v>
      </c>
      <c r="BT171" s="172">
        <v>341113.89244444447</v>
      </c>
      <c r="BU171" s="132">
        <f t="shared" si="118"/>
        <v>85278.473111111118</v>
      </c>
      <c r="BV171" s="132">
        <f t="shared" si="133"/>
        <v>2046683.3546666668</v>
      </c>
      <c r="BW171" s="132">
        <f t="shared" si="119"/>
        <v>511670.83866666671</v>
      </c>
      <c r="BX171" s="137">
        <f t="shared" si="120"/>
        <v>341113.89244444447</v>
      </c>
      <c r="BY171" s="172">
        <v>576113.28</v>
      </c>
      <c r="BZ171" s="132">
        <f t="shared" si="121"/>
        <v>144028.32</v>
      </c>
      <c r="CA171" s="132">
        <f t="shared" si="134"/>
        <v>3456679.68</v>
      </c>
      <c r="CB171" s="132">
        <f t="shared" si="122"/>
        <v>864169.92</v>
      </c>
      <c r="CC171" s="137">
        <f t="shared" si="123"/>
        <v>576113.28</v>
      </c>
      <c r="CD171" s="172">
        <v>338007.5768888889</v>
      </c>
      <c r="CE171" s="132">
        <f t="shared" si="124"/>
        <v>84501.894222222225</v>
      </c>
      <c r="CF171" s="132">
        <f t="shared" si="135"/>
        <v>2028045.4613333335</v>
      </c>
      <c r="CG171" s="132">
        <f t="shared" si="125"/>
        <v>507011.36533333338</v>
      </c>
      <c r="CH171" s="137">
        <f t="shared" si="126"/>
        <v>338007.5768888889</v>
      </c>
      <c r="CI171" s="211">
        <f t="shared" si="127"/>
        <v>218736.82133333336</v>
      </c>
      <c r="CJ171" s="132">
        <f t="shared" si="128"/>
        <v>54684.205333333339</v>
      </c>
      <c r="CK171" s="132">
        <f t="shared" si="136"/>
        <v>1312420.9280000001</v>
      </c>
      <c r="CL171" s="132">
        <f t="shared" si="129"/>
        <v>328105.23200000002</v>
      </c>
      <c r="CM171" s="137">
        <f t="shared" si="130"/>
        <v>218736.82133333336</v>
      </c>
      <c r="CN171" s="172"/>
      <c r="CO171" s="132"/>
      <c r="CP171" s="132"/>
      <c r="CQ171" s="132"/>
      <c r="CR171" s="137"/>
      <c r="CS171" s="132"/>
    </row>
    <row r="172" spans="1:97" ht="13" x14ac:dyDescent="0.3">
      <c r="A172" s="5" t="s">
        <v>680</v>
      </c>
      <c r="B172" s="3" t="s">
        <v>383</v>
      </c>
      <c r="C172" s="3" t="s">
        <v>384</v>
      </c>
      <c r="D172" s="2" t="s">
        <v>175</v>
      </c>
      <c r="E172" s="5">
        <f t="shared" si="113"/>
        <v>43120</v>
      </c>
      <c r="F172" s="177">
        <v>298</v>
      </c>
      <c r="G172" s="17">
        <f t="shared" si="114"/>
        <v>352</v>
      </c>
      <c r="H172" s="201">
        <v>7.5754418139379789</v>
      </c>
      <c r="I172" s="189">
        <v>77</v>
      </c>
      <c r="J172"/>
      <c r="K172" s="183">
        <v>5332</v>
      </c>
      <c r="L172" s="183">
        <v>11736</v>
      </c>
      <c r="M172" s="183">
        <v>9455</v>
      </c>
      <c r="N172" s="183">
        <v>6900</v>
      </c>
      <c r="O172" s="183">
        <v>5198</v>
      </c>
      <c r="P172" s="183">
        <v>2807</v>
      </c>
      <c r="Q172" s="183">
        <v>1582</v>
      </c>
      <c r="R172" s="183">
        <v>110</v>
      </c>
      <c r="S172" s="183">
        <v>43120</v>
      </c>
      <c r="T172" s="5"/>
      <c r="U172" s="9">
        <f t="shared" si="91"/>
        <v>0.12365491651205937</v>
      </c>
      <c r="V172" s="9">
        <f t="shared" si="92"/>
        <v>0.27217068645640075</v>
      </c>
      <c r="W172" s="9">
        <f t="shared" si="93"/>
        <v>0.2192717996289425</v>
      </c>
      <c r="X172" s="9">
        <f t="shared" si="94"/>
        <v>0.16001855287569575</v>
      </c>
      <c r="Y172" s="9">
        <f t="shared" si="95"/>
        <v>0.12054730983302411</v>
      </c>
      <c r="Z172" s="9">
        <f t="shared" si="96"/>
        <v>6.5097402597402598E-2</v>
      </c>
      <c r="AA172" s="9">
        <f t="shared" si="97"/>
        <v>3.6688311688311687E-2</v>
      </c>
      <c r="AB172" s="9">
        <f t="shared" si="98"/>
        <v>2.5510204081632651E-3</v>
      </c>
      <c r="AC172" s="9"/>
      <c r="AD172" s="183">
        <v>52</v>
      </c>
      <c r="AE172" s="183">
        <v>91</v>
      </c>
      <c r="AF172" s="183">
        <v>60</v>
      </c>
      <c r="AG172" s="183">
        <v>26</v>
      </c>
      <c r="AH172" s="183">
        <v>38</v>
      </c>
      <c r="AI172" s="183">
        <v>42</v>
      </c>
      <c r="AJ172" s="183">
        <v>10</v>
      </c>
      <c r="AK172" s="183">
        <v>1</v>
      </c>
      <c r="AL172" s="183">
        <v>320</v>
      </c>
      <c r="AM172" s="5"/>
      <c r="AN172" s="180">
        <v>-6</v>
      </c>
      <c r="AO172" s="180">
        <v>-15</v>
      </c>
      <c r="AP172" s="180">
        <v>-10</v>
      </c>
      <c r="AQ172" s="180">
        <v>-9</v>
      </c>
      <c r="AR172" s="180">
        <v>13</v>
      </c>
      <c r="AS172" s="180">
        <v>-4</v>
      </c>
      <c r="AT172" s="180">
        <v>-1</v>
      </c>
      <c r="AU172" s="180">
        <v>0</v>
      </c>
      <c r="AV172" s="180">
        <v>-32</v>
      </c>
      <c r="AW172">
        <f t="shared" si="99"/>
        <v>6</v>
      </c>
      <c r="AX172">
        <f t="shared" si="100"/>
        <v>15</v>
      </c>
      <c r="AY172">
        <f t="shared" si="101"/>
        <v>10</v>
      </c>
      <c r="AZ172">
        <f t="shared" si="102"/>
        <v>9</v>
      </c>
      <c r="BA172">
        <f t="shared" si="103"/>
        <v>-13</v>
      </c>
      <c r="BB172">
        <f t="shared" si="104"/>
        <v>4</v>
      </c>
      <c r="BC172">
        <f t="shared" si="105"/>
        <v>1</v>
      </c>
      <c r="BD172">
        <f t="shared" si="106"/>
        <v>0</v>
      </c>
      <c r="BE172">
        <f t="shared" si="107"/>
        <v>32</v>
      </c>
      <c r="BH172" s="175">
        <v>408610.54933333333</v>
      </c>
      <c r="BI172" s="106">
        <f t="shared" si="108"/>
        <v>102152.63733333333</v>
      </c>
      <c r="BJ172" s="107">
        <f t="shared" si="109"/>
        <v>2451663.2960000001</v>
      </c>
      <c r="BK172" s="26">
        <f t="shared" si="110"/>
        <v>612915.82400000002</v>
      </c>
      <c r="BL172" s="24">
        <f t="shared" si="111"/>
        <v>0.8</v>
      </c>
      <c r="BM172" s="25">
        <f t="shared" si="112"/>
        <v>0.2</v>
      </c>
      <c r="BN172" s="137">
        <f t="shared" si="115"/>
        <v>408610.54933333333</v>
      </c>
      <c r="BO172" s="173">
        <v>451521.68</v>
      </c>
      <c r="BP172" s="132">
        <f t="shared" si="116"/>
        <v>112880.42</v>
      </c>
      <c r="BQ172" s="132">
        <f t="shared" si="131"/>
        <v>2709130.08</v>
      </c>
      <c r="BR172" s="132">
        <f t="shared" si="132"/>
        <v>677282.52</v>
      </c>
      <c r="BS172" s="137">
        <f t="shared" si="117"/>
        <v>451521.68</v>
      </c>
      <c r="BT172" s="172">
        <v>333713.51022222231</v>
      </c>
      <c r="BU172" s="132">
        <f t="shared" si="118"/>
        <v>83428.377555555577</v>
      </c>
      <c r="BV172" s="132">
        <f t="shared" si="133"/>
        <v>2002281.0613333338</v>
      </c>
      <c r="BW172" s="132">
        <f t="shared" si="119"/>
        <v>500570.26533333346</v>
      </c>
      <c r="BX172" s="137">
        <f t="shared" si="120"/>
        <v>333713.51022222231</v>
      </c>
      <c r="BY172" s="172">
        <v>520632.63999999996</v>
      </c>
      <c r="BZ172" s="132">
        <f t="shared" si="121"/>
        <v>130158.15999999999</v>
      </c>
      <c r="CA172" s="132">
        <f t="shared" si="134"/>
        <v>3123795.84</v>
      </c>
      <c r="CB172" s="132">
        <f t="shared" si="122"/>
        <v>780948.96</v>
      </c>
      <c r="CC172" s="137">
        <f t="shared" si="123"/>
        <v>520632.63999999996</v>
      </c>
      <c r="CD172" s="172">
        <v>506162.02488888893</v>
      </c>
      <c r="CE172" s="132">
        <f t="shared" si="124"/>
        <v>126540.50622222223</v>
      </c>
      <c r="CF172" s="132">
        <f t="shared" si="135"/>
        <v>3036972.1493333336</v>
      </c>
      <c r="CG172" s="132">
        <f t="shared" si="125"/>
        <v>759243.0373333334</v>
      </c>
      <c r="CH172" s="137">
        <f t="shared" si="126"/>
        <v>506162.02488888893</v>
      </c>
      <c r="CI172" s="211">
        <f t="shared" si="127"/>
        <v>419950.68266666663</v>
      </c>
      <c r="CJ172" s="132">
        <f t="shared" si="128"/>
        <v>104987.67066666666</v>
      </c>
      <c r="CK172" s="132">
        <f t="shared" si="136"/>
        <v>2519704.0959999999</v>
      </c>
      <c r="CL172" s="132">
        <f t="shared" si="129"/>
        <v>629926.02399999998</v>
      </c>
      <c r="CM172" s="137">
        <f t="shared" si="130"/>
        <v>419950.68266666663</v>
      </c>
      <c r="CN172" s="172"/>
      <c r="CO172" s="132"/>
      <c r="CP172" s="132"/>
      <c r="CQ172" s="132"/>
      <c r="CR172" s="137"/>
      <c r="CS172" s="132"/>
    </row>
    <row r="173" spans="1:97" ht="13" x14ac:dyDescent="0.3">
      <c r="A173" s="5" t="s">
        <v>782</v>
      </c>
      <c r="B173" s="3" t="s">
        <v>374</v>
      </c>
      <c r="C173" s="3" t="s">
        <v>375</v>
      </c>
      <c r="D173" s="2" t="s">
        <v>176</v>
      </c>
      <c r="E173" s="5">
        <f t="shared" si="113"/>
        <v>61033</v>
      </c>
      <c r="F173" s="177">
        <v>357</v>
      </c>
      <c r="G173" s="17">
        <f t="shared" si="114"/>
        <v>831</v>
      </c>
      <c r="H173" s="201">
        <v>10.590727229936455</v>
      </c>
      <c r="I173" s="189">
        <v>240</v>
      </c>
      <c r="J173"/>
      <c r="K173" s="183">
        <v>2021</v>
      </c>
      <c r="L173" s="183">
        <v>6226</v>
      </c>
      <c r="M173" s="183">
        <v>13076</v>
      </c>
      <c r="N173" s="183">
        <v>16394</v>
      </c>
      <c r="O173" s="183">
        <v>10745</v>
      </c>
      <c r="P173" s="183">
        <v>7974</v>
      </c>
      <c r="Q173" s="183">
        <v>4224</v>
      </c>
      <c r="R173" s="183">
        <v>373</v>
      </c>
      <c r="S173" s="183">
        <v>61033</v>
      </c>
      <c r="T173" s="5"/>
      <c r="U173" s="9">
        <f t="shared" si="91"/>
        <v>3.3113233824324545E-2</v>
      </c>
      <c r="V173" s="9">
        <f t="shared" si="92"/>
        <v>0.10201038782298101</v>
      </c>
      <c r="W173" s="9">
        <f t="shared" si="93"/>
        <v>0.21424475283862829</v>
      </c>
      <c r="X173" s="9">
        <f t="shared" si="94"/>
        <v>0.268608785411171</v>
      </c>
      <c r="Y173" s="9">
        <f t="shared" si="95"/>
        <v>0.17605229957563942</v>
      </c>
      <c r="Z173" s="9">
        <f t="shared" si="96"/>
        <v>0.13065063162551407</v>
      </c>
      <c r="AA173" s="9">
        <f t="shared" si="97"/>
        <v>6.9208460996510082E-2</v>
      </c>
      <c r="AB173" s="9">
        <f t="shared" si="98"/>
        <v>6.1114479052315962E-3</v>
      </c>
      <c r="AC173" s="9"/>
      <c r="AD173" s="183">
        <v>23</v>
      </c>
      <c r="AE173" s="183">
        <v>73</v>
      </c>
      <c r="AF173" s="183">
        <v>188</v>
      </c>
      <c r="AG173" s="183">
        <v>139</v>
      </c>
      <c r="AH173" s="183">
        <v>142</v>
      </c>
      <c r="AI173" s="183">
        <v>119</v>
      </c>
      <c r="AJ173" s="183">
        <v>74</v>
      </c>
      <c r="AK173" s="183">
        <v>9</v>
      </c>
      <c r="AL173" s="183">
        <v>767</v>
      </c>
      <c r="AM173" s="5"/>
      <c r="AN173" s="180">
        <v>-15</v>
      </c>
      <c r="AO173" s="180">
        <v>-26</v>
      </c>
      <c r="AP173" s="180">
        <v>8</v>
      </c>
      <c r="AQ173" s="180">
        <v>-4</v>
      </c>
      <c r="AR173" s="180">
        <v>-5</v>
      </c>
      <c r="AS173" s="180">
        <v>-12</v>
      </c>
      <c r="AT173" s="180">
        <v>-12</v>
      </c>
      <c r="AU173" s="180">
        <v>2</v>
      </c>
      <c r="AV173" s="180">
        <v>-64</v>
      </c>
      <c r="AW173">
        <f t="shared" si="99"/>
        <v>15</v>
      </c>
      <c r="AX173">
        <f t="shared" si="100"/>
        <v>26</v>
      </c>
      <c r="AY173">
        <f t="shared" si="101"/>
        <v>-8</v>
      </c>
      <c r="AZ173">
        <f t="shared" si="102"/>
        <v>4</v>
      </c>
      <c r="BA173">
        <f t="shared" si="103"/>
        <v>5</v>
      </c>
      <c r="BB173">
        <f t="shared" si="104"/>
        <v>12</v>
      </c>
      <c r="BC173">
        <f t="shared" si="105"/>
        <v>12</v>
      </c>
      <c r="BD173">
        <f t="shared" si="106"/>
        <v>-2</v>
      </c>
      <c r="BE173">
        <f t="shared" si="107"/>
        <v>64</v>
      </c>
      <c r="BH173" s="175">
        <v>359996.89600000007</v>
      </c>
      <c r="BI173" s="106">
        <f t="shared" si="108"/>
        <v>89999.224000000017</v>
      </c>
      <c r="BJ173" s="107">
        <f t="shared" si="109"/>
        <v>2159981.3760000002</v>
      </c>
      <c r="BK173" s="26">
        <f t="shared" si="110"/>
        <v>539995.34400000004</v>
      </c>
      <c r="BL173" s="24">
        <f t="shared" si="111"/>
        <v>0.8</v>
      </c>
      <c r="BM173" s="25">
        <f t="shared" si="112"/>
        <v>0.2</v>
      </c>
      <c r="BN173" s="137">
        <f t="shared" si="115"/>
        <v>359996.89600000007</v>
      </c>
      <c r="BO173" s="173">
        <v>506376.66666666674</v>
      </c>
      <c r="BP173" s="132">
        <f t="shared" si="116"/>
        <v>126594.16666666669</v>
      </c>
      <c r="BQ173" s="132">
        <f t="shared" si="131"/>
        <v>3038260.0000000005</v>
      </c>
      <c r="BR173" s="132">
        <f t="shared" si="132"/>
        <v>759565.00000000012</v>
      </c>
      <c r="BS173" s="137">
        <f t="shared" si="117"/>
        <v>506376.66666666674</v>
      </c>
      <c r="BT173" s="172">
        <v>735319.56266666669</v>
      </c>
      <c r="BU173" s="132">
        <f t="shared" si="118"/>
        <v>183829.89066666667</v>
      </c>
      <c r="BV173" s="132">
        <f t="shared" si="133"/>
        <v>4411917.3760000002</v>
      </c>
      <c r="BW173" s="132">
        <f t="shared" si="119"/>
        <v>1102979.344</v>
      </c>
      <c r="BX173" s="137">
        <f t="shared" si="120"/>
        <v>735319.56266666669</v>
      </c>
      <c r="BY173" s="172">
        <v>893378.45333333337</v>
      </c>
      <c r="BZ173" s="132">
        <f t="shared" si="121"/>
        <v>223344.61333333334</v>
      </c>
      <c r="CA173" s="132">
        <f t="shared" si="134"/>
        <v>5360270.7200000007</v>
      </c>
      <c r="CB173" s="132">
        <f t="shared" si="122"/>
        <v>1340067.6800000002</v>
      </c>
      <c r="CC173" s="137">
        <f t="shared" si="123"/>
        <v>893378.45333333337</v>
      </c>
      <c r="CD173" s="172">
        <v>761277.62133333331</v>
      </c>
      <c r="CE173" s="132">
        <f t="shared" si="124"/>
        <v>190319.40533333333</v>
      </c>
      <c r="CF173" s="132">
        <f t="shared" si="135"/>
        <v>4567665.7280000001</v>
      </c>
      <c r="CG173" s="132">
        <f t="shared" si="125"/>
        <v>1141916.432</v>
      </c>
      <c r="CH173" s="137">
        <f t="shared" si="126"/>
        <v>761277.62133333331</v>
      </c>
      <c r="CI173" s="211">
        <f t="shared" si="127"/>
        <v>1172829.7528888888</v>
      </c>
      <c r="CJ173" s="132">
        <f t="shared" si="128"/>
        <v>293207.4382222222</v>
      </c>
      <c r="CK173" s="132">
        <f t="shared" si="136"/>
        <v>7036978.5173333324</v>
      </c>
      <c r="CL173" s="132">
        <f t="shared" si="129"/>
        <v>1759244.6293333331</v>
      </c>
      <c r="CM173" s="137">
        <f t="shared" si="130"/>
        <v>1172829.7528888888</v>
      </c>
      <c r="CN173" s="172"/>
      <c r="CO173" s="132"/>
      <c r="CP173" s="132"/>
      <c r="CQ173" s="132"/>
      <c r="CR173" s="137"/>
      <c r="CS173" s="132"/>
    </row>
    <row r="174" spans="1:97" ht="13" x14ac:dyDescent="0.3">
      <c r="A174" s="5" t="s">
        <v>504</v>
      </c>
      <c r="B174" s="3"/>
      <c r="C174" s="3" t="s">
        <v>404</v>
      </c>
      <c r="D174" s="2" t="s">
        <v>177</v>
      </c>
      <c r="E174" s="5">
        <f t="shared" si="113"/>
        <v>62099</v>
      </c>
      <c r="F174" s="177">
        <v>689</v>
      </c>
      <c r="G174" s="17">
        <f t="shared" si="114"/>
        <v>771</v>
      </c>
      <c r="H174" s="201">
        <v>4.5886868012681461</v>
      </c>
      <c r="I174" s="189">
        <v>325</v>
      </c>
      <c r="J174"/>
      <c r="K174" s="183">
        <v>33053</v>
      </c>
      <c r="L174" s="183">
        <v>10401</v>
      </c>
      <c r="M174" s="183">
        <v>10592</v>
      </c>
      <c r="N174" s="183">
        <v>4798</v>
      </c>
      <c r="O174" s="183">
        <v>2017</v>
      </c>
      <c r="P174" s="183">
        <v>711</v>
      </c>
      <c r="Q174" s="183">
        <v>476</v>
      </c>
      <c r="R174" s="183">
        <v>51</v>
      </c>
      <c r="S174" s="183">
        <v>62099</v>
      </c>
      <c r="T174" s="5"/>
      <c r="U174" s="9">
        <f t="shared" si="91"/>
        <v>0.53226299940417721</v>
      </c>
      <c r="V174" s="9">
        <f t="shared" si="92"/>
        <v>0.16749061981674424</v>
      </c>
      <c r="W174" s="9">
        <f t="shared" si="93"/>
        <v>0.17056635372550283</v>
      </c>
      <c r="X174" s="9">
        <f t="shared" si="94"/>
        <v>7.7263724053527438E-2</v>
      </c>
      <c r="Y174" s="9">
        <f t="shared" si="95"/>
        <v>3.2480394209246526E-2</v>
      </c>
      <c r="Z174" s="9">
        <f t="shared" si="96"/>
        <v>1.1449459733651106E-2</v>
      </c>
      <c r="AA174" s="9">
        <f t="shared" si="97"/>
        <v>7.6651797935554516E-3</v>
      </c>
      <c r="AB174" s="9">
        <f t="shared" si="98"/>
        <v>8.2126926359522693E-4</v>
      </c>
      <c r="AC174" s="9"/>
      <c r="AD174" s="183">
        <v>245</v>
      </c>
      <c r="AE174" s="183">
        <v>309</v>
      </c>
      <c r="AF174" s="183">
        <v>71</v>
      </c>
      <c r="AG174" s="183">
        <v>54</v>
      </c>
      <c r="AH174" s="183">
        <v>130</v>
      </c>
      <c r="AI174" s="183">
        <v>58</v>
      </c>
      <c r="AJ174" s="183">
        <v>18</v>
      </c>
      <c r="AK174" s="183">
        <v>-2</v>
      </c>
      <c r="AL174" s="183">
        <v>883</v>
      </c>
      <c r="AM174" s="5"/>
      <c r="AN174" s="180">
        <v>97</v>
      </c>
      <c r="AO174" s="180">
        <v>9</v>
      </c>
      <c r="AP174" s="180">
        <v>5</v>
      </c>
      <c r="AQ174" s="180">
        <v>-5</v>
      </c>
      <c r="AR174" s="180">
        <v>3</v>
      </c>
      <c r="AS174" s="180">
        <v>2</v>
      </c>
      <c r="AT174" s="180">
        <v>1</v>
      </c>
      <c r="AU174" s="180">
        <v>0</v>
      </c>
      <c r="AV174" s="180">
        <v>112</v>
      </c>
      <c r="AW174">
        <f t="shared" si="99"/>
        <v>-97</v>
      </c>
      <c r="AX174">
        <f t="shared" si="100"/>
        <v>-9</v>
      </c>
      <c r="AY174">
        <f t="shared" si="101"/>
        <v>-5</v>
      </c>
      <c r="AZ174">
        <f t="shared" si="102"/>
        <v>5</v>
      </c>
      <c r="BA174">
        <f t="shared" si="103"/>
        <v>-3</v>
      </c>
      <c r="BB174">
        <f t="shared" si="104"/>
        <v>-2</v>
      </c>
      <c r="BC174">
        <f t="shared" si="105"/>
        <v>-1</v>
      </c>
      <c r="BD174">
        <f t="shared" si="106"/>
        <v>0</v>
      </c>
      <c r="BE174">
        <f t="shared" si="107"/>
        <v>-112</v>
      </c>
      <c r="BH174" s="175">
        <v>461349.96666666667</v>
      </c>
      <c r="BI174" s="106" t="str">
        <f t="shared" si="108"/>
        <v>0</v>
      </c>
      <c r="BJ174" s="107">
        <f t="shared" si="109"/>
        <v>2768099.8</v>
      </c>
      <c r="BK174" s="26">
        <f t="shared" si="110"/>
        <v>0</v>
      </c>
      <c r="BL174" s="24" t="str">
        <f t="shared" si="111"/>
        <v>100%</v>
      </c>
      <c r="BM174" s="25" t="str">
        <f t="shared" si="112"/>
        <v>0%</v>
      </c>
      <c r="BN174" s="137">
        <f t="shared" si="115"/>
        <v>461349.96666666667</v>
      </c>
      <c r="BO174" s="173">
        <v>456663.26888888888</v>
      </c>
      <c r="BP174" s="132" t="str">
        <f t="shared" si="116"/>
        <v>0</v>
      </c>
      <c r="BQ174" s="132">
        <f t="shared" si="131"/>
        <v>2739979.6133333333</v>
      </c>
      <c r="BR174" s="132">
        <f t="shared" si="132"/>
        <v>0</v>
      </c>
      <c r="BS174" s="137">
        <f t="shared" si="117"/>
        <v>456663.26888888888</v>
      </c>
      <c r="BT174" s="172">
        <v>351062.92111111124</v>
      </c>
      <c r="BU174" s="132" t="str">
        <f t="shared" si="118"/>
        <v>0</v>
      </c>
      <c r="BV174" s="132">
        <f t="shared" si="133"/>
        <v>2106377.5266666673</v>
      </c>
      <c r="BW174" s="132">
        <f t="shared" si="119"/>
        <v>0</v>
      </c>
      <c r="BX174" s="137">
        <f t="shared" si="120"/>
        <v>351062.92111111124</v>
      </c>
      <c r="BY174" s="172">
        <v>275741.33333333337</v>
      </c>
      <c r="BZ174" s="132" t="str">
        <f t="shared" si="121"/>
        <v>0</v>
      </c>
      <c r="CA174" s="132">
        <f t="shared" si="134"/>
        <v>1654448.0000000002</v>
      </c>
      <c r="CB174" s="132">
        <f t="shared" si="122"/>
        <v>0</v>
      </c>
      <c r="CC174" s="137">
        <f t="shared" si="123"/>
        <v>275741.33333333337</v>
      </c>
      <c r="CD174" s="172">
        <v>458896.22000000009</v>
      </c>
      <c r="CE174" s="132" t="str">
        <f t="shared" si="124"/>
        <v>0</v>
      </c>
      <c r="CF174" s="132">
        <f t="shared" si="135"/>
        <v>2753377.3200000003</v>
      </c>
      <c r="CG174" s="132">
        <f t="shared" si="125"/>
        <v>0</v>
      </c>
      <c r="CH174" s="137">
        <f t="shared" si="126"/>
        <v>458896.22000000009</v>
      </c>
      <c r="CI174" s="211">
        <f t="shared" si="127"/>
        <v>1167256.6422222219</v>
      </c>
      <c r="CJ174" s="132" t="str">
        <f t="shared" si="128"/>
        <v>0</v>
      </c>
      <c r="CK174" s="132">
        <f t="shared" si="136"/>
        <v>7003539.8533333316</v>
      </c>
      <c r="CL174" s="132">
        <f t="shared" si="129"/>
        <v>0</v>
      </c>
      <c r="CM174" s="137">
        <f t="shared" si="130"/>
        <v>1167256.6422222219</v>
      </c>
      <c r="CN174" s="172"/>
      <c r="CO174" s="132"/>
      <c r="CP174" s="132"/>
      <c r="CQ174" s="132"/>
      <c r="CR174" s="137"/>
      <c r="CS174" s="132"/>
    </row>
    <row r="175" spans="1:97" ht="13" x14ac:dyDescent="0.3">
      <c r="A175" s="5" t="s">
        <v>721</v>
      </c>
      <c r="B175" s="3"/>
      <c r="C175" s="3" t="s">
        <v>375</v>
      </c>
      <c r="D175" s="2" t="s">
        <v>178</v>
      </c>
      <c r="E175" s="5">
        <f t="shared" si="113"/>
        <v>107673</v>
      </c>
      <c r="F175" s="177">
        <v>378</v>
      </c>
      <c r="G175" s="17">
        <f t="shared" si="114"/>
        <v>1153</v>
      </c>
      <c r="H175" s="201">
        <v>6.3499051747493906</v>
      </c>
      <c r="I175" s="189">
        <v>363</v>
      </c>
      <c r="J175"/>
      <c r="K175" s="183">
        <v>16463</v>
      </c>
      <c r="L175" s="183">
        <v>30851</v>
      </c>
      <c r="M175" s="183">
        <v>27844</v>
      </c>
      <c r="N175" s="183">
        <v>13417</v>
      </c>
      <c r="O175" s="183">
        <v>10777</v>
      </c>
      <c r="P175" s="183">
        <v>5437</v>
      </c>
      <c r="Q175" s="183">
        <v>2738</v>
      </c>
      <c r="R175" s="183">
        <v>146</v>
      </c>
      <c r="S175" s="183">
        <v>107673</v>
      </c>
      <c r="T175" s="5"/>
      <c r="U175" s="9">
        <f t="shared" si="91"/>
        <v>0.15289812673557901</v>
      </c>
      <c r="V175" s="9">
        <f t="shared" si="92"/>
        <v>0.28652494125732542</v>
      </c>
      <c r="W175" s="9">
        <f t="shared" si="93"/>
        <v>0.25859779146118339</v>
      </c>
      <c r="X175" s="9">
        <f t="shared" si="94"/>
        <v>0.12460876914361074</v>
      </c>
      <c r="Y175" s="9">
        <f t="shared" si="95"/>
        <v>0.10009008757998755</v>
      </c>
      <c r="Z175" s="9">
        <f t="shared" si="96"/>
        <v>5.0495481689931551E-2</v>
      </c>
      <c r="AA175" s="9">
        <f t="shared" si="97"/>
        <v>2.5428844742878903E-2</v>
      </c>
      <c r="AB175" s="9">
        <f t="shared" si="98"/>
        <v>1.3559573895034038E-3</v>
      </c>
      <c r="AC175" s="9"/>
      <c r="AD175" s="183">
        <v>154</v>
      </c>
      <c r="AE175" s="183">
        <v>379</v>
      </c>
      <c r="AF175" s="183">
        <v>108</v>
      </c>
      <c r="AG175" s="183">
        <v>217</v>
      </c>
      <c r="AH175" s="183">
        <v>132</v>
      </c>
      <c r="AI175" s="183">
        <v>75</v>
      </c>
      <c r="AJ175" s="183">
        <v>6</v>
      </c>
      <c r="AK175" s="183">
        <v>3</v>
      </c>
      <c r="AL175" s="183">
        <v>1074</v>
      </c>
      <c r="AM175" s="5"/>
      <c r="AN175" s="180">
        <v>-20</v>
      </c>
      <c r="AO175" s="180">
        <v>-32</v>
      </c>
      <c r="AP175" s="180">
        <v>-7</v>
      </c>
      <c r="AQ175" s="180">
        <v>-4</v>
      </c>
      <c r="AR175" s="180">
        <v>-13</v>
      </c>
      <c r="AS175" s="180">
        <v>0</v>
      </c>
      <c r="AT175" s="180">
        <v>-1</v>
      </c>
      <c r="AU175" s="180">
        <v>-2</v>
      </c>
      <c r="AV175" s="180">
        <v>-79</v>
      </c>
      <c r="AW175">
        <f t="shared" si="99"/>
        <v>20</v>
      </c>
      <c r="AX175">
        <f t="shared" si="100"/>
        <v>32</v>
      </c>
      <c r="AY175">
        <f t="shared" si="101"/>
        <v>7</v>
      </c>
      <c r="AZ175">
        <f t="shared" si="102"/>
        <v>4</v>
      </c>
      <c r="BA175">
        <f t="shared" si="103"/>
        <v>13</v>
      </c>
      <c r="BB175">
        <f t="shared" si="104"/>
        <v>0</v>
      </c>
      <c r="BC175">
        <f t="shared" si="105"/>
        <v>1</v>
      </c>
      <c r="BD175">
        <f t="shared" si="106"/>
        <v>2</v>
      </c>
      <c r="BE175">
        <f t="shared" si="107"/>
        <v>79</v>
      </c>
      <c r="BH175" s="175">
        <v>2513997.5133333332</v>
      </c>
      <c r="BI175" s="106" t="str">
        <f t="shared" si="108"/>
        <v>0</v>
      </c>
      <c r="BJ175" s="107">
        <f t="shared" si="109"/>
        <v>15083985.079999998</v>
      </c>
      <c r="BK175" s="26">
        <f t="shared" si="110"/>
        <v>0</v>
      </c>
      <c r="BL175" s="24" t="str">
        <f t="shared" si="111"/>
        <v>100%</v>
      </c>
      <c r="BM175" s="25" t="str">
        <f t="shared" si="112"/>
        <v>0%</v>
      </c>
      <c r="BN175" s="137">
        <f t="shared" si="115"/>
        <v>2513997.5133333332</v>
      </c>
      <c r="BO175" s="173">
        <v>1911454.561111111</v>
      </c>
      <c r="BP175" s="132" t="str">
        <f t="shared" si="116"/>
        <v>0</v>
      </c>
      <c r="BQ175" s="132">
        <f t="shared" si="131"/>
        <v>11468727.366666665</v>
      </c>
      <c r="BR175" s="132">
        <f t="shared" si="132"/>
        <v>0</v>
      </c>
      <c r="BS175" s="137">
        <f t="shared" si="117"/>
        <v>1911454.561111111</v>
      </c>
      <c r="BT175" s="172">
        <v>2301712.1322222222</v>
      </c>
      <c r="BU175" s="132" t="str">
        <f t="shared" si="118"/>
        <v>0</v>
      </c>
      <c r="BV175" s="132">
        <f t="shared" si="133"/>
        <v>13810272.793333333</v>
      </c>
      <c r="BW175" s="132">
        <f t="shared" si="119"/>
        <v>0</v>
      </c>
      <c r="BX175" s="137">
        <f t="shared" si="120"/>
        <v>2301712.1322222222</v>
      </c>
      <c r="BY175" s="172">
        <v>1919325.7333333329</v>
      </c>
      <c r="BZ175" s="132" t="str">
        <f t="shared" si="121"/>
        <v>0</v>
      </c>
      <c r="CA175" s="132">
        <f t="shared" si="134"/>
        <v>11515954.399999999</v>
      </c>
      <c r="CB175" s="132">
        <f t="shared" si="122"/>
        <v>0</v>
      </c>
      <c r="CC175" s="137">
        <f t="shared" si="123"/>
        <v>1919325.7333333329</v>
      </c>
      <c r="CD175" s="172">
        <v>1966898.0666666664</v>
      </c>
      <c r="CE175" s="132" t="str">
        <f t="shared" si="124"/>
        <v>0</v>
      </c>
      <c r="CF175" s="132">
        <f t="shared" si="135"/>
        <v>11801388.399999999</v>
      </c>
      <c r="CG175" s="132">
        <f t="shared" si="125"/>
        <v>0</v>
      </c>
      <c r="CH175" s="137">
        <f t="shared" si="126"/>
        <v>1966898.0666666664</v>
      </c>
      <c r="CI175" s="211">
        <f t="shared" si="127"/>
        <v>1708711.1222222224</v>
      </c>
      <c r="CJ175" s="132" t="str">
        <f t="shared" si="128"/>
        <v>0</v>
      </c>
      <c r="CK175" s="132">
        <f t="shared" si="136"/>
        <v>10252266.733333334</v>
      </c>
      <c r="CL175" s="132">
        <f t="shared" si="129"/>
        <v>0</v>
      </c>
      <c r="CM175" s="137">
        <f t="shared" si="130"/>
        <v>1708711.1222222224</v>
      </c>
      <c r="CN175" s="172"/>
      <c r="CO175" s="132"/>
      <c r="CP175" s="132"/>
      <c r="CQ175" s="132"/>
      <c r="CR175" s="137"/>
      <c r="CS175" s="132"/>
    </row>
    <row r="176" spans="1:97" ht="13" x14ac:dyDescent="0.3">
      <c r="A176" s="5" t="s">
        <v>769</v>
      </c>
      <c r="B176" s="3" t="s">
        <v>407</v>
      </c>
      <c r="C176" s="3" t="s">
        <v>375</v>
      </c>
      <c r="D176" s="2" t="s">
        <v>179</v>
      </c>
      <c r="E176" s="5">
        <f t="shared" si="113"/>
        <v>37509</v>
      </c>
      <c r="F176" s="177">
        <v>265</v>
      </c>
      <c r="G176" s="17">
        <f t="shared" si="114"/>
        <v>171</v>
      </c>
      <c r="H176" s="201">
        <v>10.697925854269211</v>
      </c>
      <c r="I176" s="189">
        <v>80</v>
      </c>
      <c r="J176"/>
      <c r="K176" s="183">
        <v>1628</v>
      </c>
      <c r="L176" s="183">
        <v>2471</v>
      </c>
      <c r="M176" s="183">
        <v>3885</v>
      </c>
      <c r="N176" s="183">
        <v>7962</v>
      </c>
      <c r="O176" s="183">
        <v>6996</v>
      </c>
      <c r="P176" s="183">
        <v>6083</v>
      </c>
      <c r="Q176" s="183">
        <v>7491</v>
      </c>
      <c r="R176" s="183">
        <v>993</v>
      </c>
      <c r="S176" s="183">
        <v>37509</v>
      </c>
      <c r="T176" s="5"/>
      <c r="U176" s="9">
        <f t="shared" si="91"/>
        <v>4.340291663334133E-2</v>
      </c>
      <c r="V176" s="9">
        <f t="shared" si="92"/>
        <v>6.587752272787864E-2</v>
      </c>
      <c r="W176" s="9">
        <f t="shared" si="93"/>
        <v>0.10357514196592818</v>
      </c>
      <c r="X176" s="9">
        <f t="shared" si="94"/>
        <v>0.21226905542669761</v>
      </c>
      <c r="Y176" s="9">
        <f t="shared" si="95"/>
        <v>0.1865152363432776</v>
      </c>
      <c r="Z176" s="9">
        <f t="shared" si="96"/>
        <v>0.16217441147457942</v>
      </c>
      <c r="AA176" s="9">
        <f t="shared" si="97"/>
        <v>0.19971206910341519</v>
      </c>
      <c r="AB176" s="9">
        <f t="shared" si="98"/>
        <v>2.6473646324882028E-2</v>
      </c>
      <c r="AC176" s="9"/>
      <c r="AD176" s="183">
        <v>28</v>
      </c>
      <c r="AE176" s="183">
        <v>38</v>
      </c>
      <c r="AF176" s="183">
        <v>30</v>
      </c>
      <c r="AG176" s="183">
        <v>39</v>
      </c>
      <c r="AH176" s="183">
        <v>24</v>
      </c>
      <c r="AI176" s="183">
        <v>-16</v>
      </c>
      <c r="AJ176" s="183">
        <v>39</v>
      </c>
      <c r="AK176" s="183">
        <v>9</v>
      </c>
      <c r="AL176" s="183">
        <v>191</v>
      </c>
      <c r="AM176" s="5"/>
      <c r="AN176" s="180">
        <v>5</v>
      </c>
      <c r="AO176" s="180">
        <v>0</v>
      </c>
      <c r="AP176" s="180">
        <v>12</v>
      </c>
      <c r="AQ176" s="180">
        <v>-7</v>
      </c>
      <c r="AR176" s="180">
        <v>6</v>
      </c>
      <c r="AS176" s="180">
        <v>-1</v>
      </c>
      <c r="AT176" s="180">
        <v>10</v>
      </c>
      <c r="AU176" s="180">
        <v>-5</v>
      </c>
      <c r="AV176" s="180">
        <v>20</v>
      </c>
      <c r="AW176">
        <f t="shared" si="99"/>
        <v>-5</v>
      </c>
      <c r="AX176">
        <f t="shared" si="100"/>
        <v>0</v>
      </c>
      <c r="AY176">
        <f t="shared" si="101"/>
        <v>-12</v>
      </c>
      <c r="AZ176">
        <f t="shared" si="102"/>
        <v>7</v>
      </c>
      <c r="BA176">
        <f t="shared" si="103"/>
        <v>-6</v>
      </c>
      <c r="BB176">
        <f t="shared" si="104"/>
        <v>1</v>
      </c>
      <c r="BC176">
        <f t="shared" si="105"/>
        <v>-10</v>
      </c>
      <c r="BD176">
        <f t="shared" si="106"/>
        <v>5</v>
      </c>
      <c r="BE176">
        <f t="shared" si="107"/>
        <v>-20</v>
      </c>
      <c r="BH176" s="175">
        <v>139956.14933333336</v>
      </c>
      <c r="BI176" s="106">
        <f t="shared" si="108"/>
        <v>34989.037333333341</v>
      </c>
      <c r="BJ176" s="107">
        <f t="shared" si="109"/>
        <v>839736.89600000018</v>
      </c>
      <c r="BK176" s="26">
        <f t="shared" si="110"/>
        <v>209934.22400000005</v>
      </c>
      <c r="BL176" s="24">
        <f t="shared" si="111"/>
        <v>0.8</v>
      </c>
      <c r="BM176" s="25">
        <f t="shared" si="112"/>
        <v>0.2</v>
      </c>
      <c r="BN176" s="137">
        <f t="shared" si="115"/>
        <v>139956.14933333336</v>
      </c>
      <c r="BO176" s="173">
        <v>212192.35377777778</v>
      </c>
      <c r="BP176" s="132">
        <f t="shared" si="116"/>
        <v>53048.088444444445</v>
      </c>
      <c r="BQ176" s="132">
        <f t="shared" si="131"/>
        <v>1273154.1226666667</v>
      </c>
      <c r="BR176" s="132">
        <f t="shared" si="132"/>
        <v>318288.53066666669</v>
      </c>
      <c r="BS176" s="137">
        <f t="shared" si="117"/>
        <v>212192.35377777778</v>
      </c>
      <c r="BT176" s="172">
        <v>400790.12888888898</v>
      </c>
      <c r="BU176" s="132">
        <f t="shared" si="118"/>
        <v>100197.53222222225</v>
      </c>
      <c r="BV176" s="132">
        <f t="shared" si="133"/>
        <v>2404740.7733333339</v>
      </c>
      <c r="BW176" s="132">
        <f t="shared" si="119"/>
        <v>601185.19333333347</v>
      </c>
      <c r="BX176" s="137">
        <f t="shared" si="120"/>
        <v>400790.12888888898</v>
      </c>
      <c r="BY176" s="172">
        <v>198816.74666666667</v>
      </c>
      <c r="BZ176" s="132">
        <f t="shared" si="121"/>
        <v>49704.186666666668</v>
      </c>
      <c r="CA176" s="132">
        <f t="shared" si="134"/>
        <v>1192900.48</v>
      </c>
      <c r="CB176" s="132">
        <f t="shared" si="122"/>
        <v>298225.12</v>
      </c>
      <c r="CC176" s="137">
        <f t="shared" si="123"/>
        <v>198816.74666666667</v>
      </c>
      <c r="CD176" s="172">
        <v>133257.13955555556</v>
      </c>
      <c r="CE176" s="132">
        <f t="shared" si="124"/>
        <v>33314.284888888891</v>
      </c>
      <c r="CF176" s="132">
        <f t="shared" si="135"/>
        <v>799542.83733333345</v>
      </c>
      <c r="CG176" s="132">
        <f t="shared" si="125"/>
        <v>199885.70933333336</v>
      </c>
      <c r="CH176" s="137">
        <f t="shared" si="126"/>
        <v>133257.13955555556</v>
      </c>
      <c r="CI176" s="211">
        <f t="shared" si="127"/>
        <v>240255.48088888891</v>
      </c>
      <c r="CJ176" s="132">
        <f t="shared" si="128"/>
        <v>60063.870222222227</v>
      </c>
      <c r="CK176" s="132">
        <f t="shared" si="136"/>
        <v>1441532.8853333334</v>
      </c>
      <c r="CL176" s="132">
        <f t="shared" si="129"/>
        <v>360383.22133333335</v>
      </c>
      <c r="CM176" s="137">
        <f t="shared" si="130"/>
        <v>240255.48088888891</v>
      </c>
      <c r="CN176" s="172"/>
      <c r="CO176" s="132"/>
      <c r="CP176" s="132"/>
      <c r="CQ176" s="132"/>
      <c r="CR176" s="137"/>
      <c r="CS176" s="132"/>
    </row>
    <row r="177" spans="1:97" ht="13" x14ac:dyDescent="0.3">
      <c r="A177" s="5" t="s">
        <v>745</v>
      </c>
      <c r="B177" s="3" t="s">
        <v>388</v>
      </c>
      <c r="C177" s="3" t="s">
        <v>375</v>
      </c>
      <c r="D177" s="2" t="s">
        <v>180</v>
      </c>
      <c r="E177" s="5">
        <f t="shared" si="113"/>
        <v>80766</v>
      </c>
      <c r="F177" s="177">
        <v>449</v>
      </c>
      <c r="G177" s="17">
        <f t="shared" si="114"/>
        <v>162</v>
      </c>
      <c r="H177" s="201">
        <v>9.3021489862556006</v>
      </c>
      <c r="I177" s="189">
        <v>74</v>
      </c>
      <c r="J177"/>
      <c r="K177" s="183">
        <v>6858</v>
      </c>
      <c r="L177" s="183">
        <v>11879</v>
      </c>
      <c r="M177" s="183">
        <v>17777</v>
      </c>
      <c r="N177" s="183">
        <v>19176</v>
      </c>
      <c r="O177" s="183">
        <v>13273</v>
      </c>
      <c r="P177" s="183">
        <v>6773</v>
      </c>
      <c r="Q177" s="183">
        <v>4443</v>
      </c>
      <c r="R177" s="183">
        <v>587</v>
      </c>
      <c r="S177" s="183">
        <v>80766</v>
      </c>
      <c r="T177" s="5"/>
      <c r="U177" s="9">
        <f t="shared" si="91"/>
        <v>8.4911967907287722E-2</v>
      </c>
      <c r="V177" s="9">
        <f t="shared" si="92"/>
        <v>0.1470792165019934</v>
      </c>
      <c r="W177" s="9">
        <f t="shared" si="93"/>
        <v>0.22010499467597752</v>
      </c>
      <c r="X177" s="9">
        <f t="shared" si="94"/>
        <v>0.23742663992273977</v>
      </c>
      <c r="Y177" s="9">
        <f t="shared" si="95"/>
        <v>0.16433895451056138</v>
      </c>
      <c r="Z177" s="9">
        <f t="shared" si="96"/>
        <v>8.3859544857984802E-2</v>
      </c>
      <c r="AA177" s="9">
        <f t="shared" si="97"/>
        <v>5.5010771859445806E-2</v>
      </c>
      <c r="AB177" s="9">
        <f t="shared" si="98"/>
        <v>7.2679097640096077E-3</v>
      </c>
      <c r="AC177" s="9"/>
      <c r="AD177" s="183">
        <v>27</v>
      </c>
      <c r="AE177" s="183">
        <v>2</v>
      </c>
      <c r="AF177" s="183">
        <v>23</v>
      </c>
      <c r="AG177" s="183">
        <v>19</v>
      </c>
      <c r="AH177" s="183">
        <v>29</v>
      </c>
      <c r="AI177" s="183">
        <v>71</v>
      </c>
      <c r="AJ177" s="183">
        <v>35</v>
      </c>
      <c r="AK177" s="183">
        <v>5</v>
      </c>
      <c r="AL177" s="183">
        <v>211</v>
      </c>
      <c r="AM177" s="5"/>
      <c r="AN177" s="180">
        <v>-1</v>
      </c>
      <c r="AO177" s="180">
        <v>6</v>
      </c>
      <c r="AP177" s="180">
        <v>6</v>
      </c>
      <c r="AQ177" s="180">
        <v>22</v>
      </c>
      <c r="AR177" s="180">
        <v>12</v>
      </c>
      <c r="AS177" s="180">
        <v>0</v>
      </c>
      <c r="AT177" s="180">
        <v>4</v>
      </c>
      <c r="AU177" s="180">
        <v>0</v>
      </c>
      <c r="AV177" s="180">
        <v>49</v>
      </c>
      <c r="AW177">
        <f t="shared" si="99"/>
        <v>1</v>
      </c>
      <c r="AX177">
        <f t="shared" si="100"/>
        <v>-6</v>
      </c>
      <c r="AY177">
        <f t="shared" si="101"/>
        <v>-6</v>
      </c>
      <c r="AZ177">
        <f t="shared" si="102"/>
        <v>-22</v>
      </c>
      <c r="BA177">
        <f t="shared" si="103"/>
        <v>-12</v>
      </c>
      <c r="BB177">
        <f t="shared" si="104"/>
        <v>0</v>
      </c>
      <c r="BC177">
        <f t="shared" si="105"/>
        <v>-4</v>
      </c>
      <c r="BD177">
        <f t="shared" si="106"/>
        <v>0</v>
      </c>
      <c r="BE177">
        <f t="shared" si="107"/>
        <v>-49</v>
      </c>
      <c r="BH177" s="175">
        <v>408226.75733333337</v>
      </c>
      <c r="BI177" s="106">
        <f t="shared" si="108"/>
        <v>102056.68933333334</v>
      </c>
      <c r="BJ177" s="107">
        <f t="shared" si="109"/>
        <v>2449360.5440000002</v>
      </c>
      <c r="BK177" s="26">
        <f t="shared" si="110"/>
        <v>612340.13600000006</v>
      </c>
      <c r="BL177" s="24">
        <f t="shared" si="111"/>
        <v>0.8</v>
      </c>
      <c r="BM177" s="25">
        <f t="shared" si="112"/>
        <v>0.2</v>
      </c>
      <c r="BN177" s="137">
        <f t="shared" si="115"/>
        <v>408226.75733333337</v>
      </c>
      <c r="BO177" s="173">
        <v>311750.96266666666</v>
      </c>
      <c r="BP177" s="132">
        <f t="shared" si="116"/>
        <v>77937.740666666665</v>
      </c>
      <c r="BQ177" s="132">
        <f t="shared" si="131"/>
        <v>1870505.7760000001</v>
      </c>
      <c r="BR177" s="132">
        <f t="shared" si="132"/>
        <v>467626.44400000002</v>
      </c>
      <c r="BS177" s="137">
        <f t="shared" si="117"/>
        <v>311750.96266666666</v>
      </c>
      <c r="BT177" s="172">
        <v>268970.76533333334</v>
      </c>
      <c r="BU177" s="132">
        <f t="shared" si="118"/>
        <v>67242.691333333336</v>
      </c>
      <c r="BV177" s="132">
        <f t="shared" si="133"/>
        <v>1613824.5920000002</v>
      </c>
      <c r="BW177" s="132">
        <f t="shared" si="119"/>
        <v>403456.14800000004</v>
      </c>
      <c r="BX177" s="137">
        <f t="shared" si="120"/>
        <v>268970.76533333334</v>
      </c>
      <c r="BY177" s="172">
        <v>583507.5199999999</v>
      </c>
      <c r="BZ177" s="132">
        <f t="shared" si="121"/>
        <v>145876.87999999998</v>
      </c>
      <c r="CA177" s="132">
        <f t="shared" si="134"/>
        <v>3501045.1199999992</v>
      </c>
      <c r="CB177" s="132">
        <f t="shared" si="122"/>
        <v>875261.2799999998</v>
      </c>
      <c r="CC177" s="137">
        <f t="shared" si="123"/>
        <v>583507.5199999999</v>
      </c>
      <c r="CD177" s="172">
        <v>350534.33955555561</v>
      </c>
      <c r="CE177" s="132">
        <f t="shared" si="124"/>
        <v>87633.584888888901</v>
      </c>
      <c r="CF177" s="132">
        <f t="shared" si="135"/>
        <v>2103206.0373333339</v>
      </c>
      <c r="CG177" s="132">
        <f t="shared" si="125"/>
        <v>525801.50933333347</v>
      </c>
      <c r="CH177" s="137">
        <f t="shared" si="126"/>
        <v>350534.33955555561</v>
      </c>
      <c r="CI177" s="211">
        <f t="shared" si="127"/>
        <v>273126.41066666663</v>
      </c>
      <c r="CJ177" s="132">
        <f t="shared" si="128"/>
        <v>68281.602666666658</v>
      </c>
      <c r="CK177" s="132">
        <f t="shared" si="136"/>
        <v>1638758.4639999997</v>
      </c>
      <c r="CL177" s="132">
        <f t="shared" si="129"/>
        <v>409689.61599999992</v>
      </c>
      <c r="CM177" s="137">
        <f t="shared" si="130"/>
        <v>273126.41066666663</v>
      </c>
      <c r="CN177" s="172"/>
      <c r="CO177" s="132"/>
      <c r="CP177" s="132"/>
      <c r="CQ177" s="132"/>
      <c r="CR177" s="137"/>
      <c r="CS177" s="132"/>
    </row>
    <row r="178" spans="1:97" ht="13" x14ac:dyDescent="0.3">
      <c r="A178" s="5" t="s">
        <v>609</v>
      </c>
      <c r="B178" s="3" t="s">
        <v>380</v>
      </c>
      <c r="C178" s="3" t="s">
        <v>379</v>
      </c>
      <c r="D178" s="2" t="s">
        <v>181</v>
      </c>
      <c r="E178" s="5">
        <f t="shared" si="113"/>
        <v>52534</v>
      </c>
      <c r="F178" s="177">
        <v>694</v>
      </c>
      <c r="G178" s="17">
        <f t="shared" si="114"/>
        <v>374</v>
      </c>
      <c r="H178" s="201">
        <v>6.3195256027355757</v>
      </c>
      <c r="I178" s="189">
        <v>107</v>
      </c>
      <c r="J178"/>
      <c r="K178" s="183">
        <v>22587</v>
      </c>
      <c r="L178" s="183">
        <v>7791</v>
      </c>
      <c r="M178" s="183">
        <v>8457</v>
      </c>
      <c r="N178" s="183">
        <v>5660</v>
      </c>
      <c r="O178" s="183">
        <v>3995</v>
      </c>
      <c r="P178" s="183">
        <v>2526</v>
      </c>
      <c r="Q178" s="183">
        <v>1393</v>
      </c>
      <c r="R178" s="183">
        <v>125</v>
      </c>
      <c r="S178" s="183">
        <v>52534</v>
      </c>
      <c r="T178" s="5"/>
      <c r="U178" s="9">
        <f t="shared" si="91"/>
        <v>0.42995012753645256</v>
      </c>
      <c r="V178" s="9">
        <f t="shared" si="92"/>
        <v>0.14830395553355921</v>
      </c>
      <c r="W178" s="9">
        <f t="shared" si="93"/>
        <v>0.16098145962614688</v>
      </c>
      <c r="X178" s="9">
        <f t="shared" si="94"/>
        <v>0.10773974949556478</v>
      </c>
      <c r="Y178" s="9">
        <f t="shared" si="95"/>
        <v>7.6045989264095629E-2</v>
      </c>
      <c r="Z178" s="9">
        <f t="shared" si="96"/>
        <v>4.8083146152967604E-2</v>
      </c>
      <c r="AA178" s="9">
        <f t="shared" si="97"/>
        <v>2.6516160962424335E-2</v>
      </c>
      <c r="AB178" s="9">
        <f t="shared" si="98"/>
        <v>2.3794114287889749E-3</v>
      </c>
      <c r="AC178" s="9"/>
      <c r="AD178" s="183">
        <v>191</v>
      </c>
      <c r="AE178" s="183">
        <v>39</v>
      </c>
      <c r="AF178" s="183">
        <v>65</v>
      </c>
      <c r="AG178" s="183">
        <v>31</v>
      </c>
      <c r="AH178" s="183">
        <v>34</v>
      </c>
      <c r="AI178" s="183">
        <v>15</v>
      </c>
      <c r="AJ178" s="183">
        <v>12</v>
      </c>
      <c r="AK178" s="183">
        <v>-1</v>
      </c>
      <c r="AL178" s="183">
        <v>386</v>
      </c>
      <c r="AM178" s="5"/>
      <c r="AN178" s="180">
        <v>-4</v>
      </c>
      <c r="AO178" s="180">
        <v>6</v>
      </c>
      <c r="AP178" s="180">
        <v>-2</v>
      </c>
      <c r="AQ178" s="180">
        <v>11</v>
      </c>
      <c r="AR178" s="180">
        <v>-1</v>
      </c>
      <c r="AS178" s="180">
        <v>-2</v>
      </c>
      <c r="AT178" s="180">
        <v>3</v>
      </c>
      <c r="AU178" s="180">
        <v>1</v>
      </c>
      <c r="AV178" s="180">
        <v>12</v>
      </c>
      <c r="AW178">
        <f t="shared" si="99"/>
        <v>4</v>
      </c>
      <c r="AX178">
        <f t="shared" si="100"/>
        <v>-6</v>
      </c>
      <c r="AY178">
        <f t="shared" si="101"/>
        <v>2</v>
      </c>
      <c r="AZ178">
        <f t="shared" si="102"/>
        <v>-11</v>
      </c>
      <c r="BA178">
        <f t="shared" si="103"/>
        <v>1</v>
      </c>
      <c r="BB178">
        <f t="shared" si="104"/>
        <v>2</v>
      </c>
      <c r="BC178">
        <f t="shared" si="105"/>
        <v>-3</v>
      </c>
      <c r="BD178">
        <f t="shared" si="106"/>
        <v>-1</v>
      </c>
      <c r="BE178">
        <f t="shared" si="107"/>
        <v>-12</v>
      </c>
      <c r="BH178" s="175">
        <v>389804.74133333331</v>
      </c>
      <c r="BI178" s="106">
        <f t="shared" si="108"/>
        <v>97451.185333333327</v>
      </c>
      <c r="BJ178" s="107">
        <f t="shared" si="109"/>
        <v>2338828.4479999999</v>
      </c>
      <c r="BK178" s="26">
        <f t="shared" si="110"/>
        <v>584707.11199999996</v>
      </c>
      <c r="BL178" s="24">
        <f t="shared" si="111"/>
        <v>0.8</v>
      </c>
      <c r="BM178" s="25">
        <f t="shared" si="112"/>
        <v>0.2</v>
      </c>
      <c r="BN178" s="137">
        <f t="shared" si="115"/>
        <v>389804.74133333331</v>
      </c>
      <c r="BO178" s="173">
        <v>377615.08088888892</v>
      </c>
      <c r="BP178" s="132">
        <f t="shared" si="116"/>
        <v>94403.770222222229</v>
      </c>
      <c r="BQ178" s="132">
        <f t="shared" si="131"/>
        <v>2265690.4853333337</v>
      </c>
      <c r="BR178" s="132">
        <f t="shared" si="132"/>
        <v>566422.62133333343</v>
      </c>
      <c r="BS178" s="137">
        <f t="shared" si="117"/>
        <v>377615.08088888892</v>
      </c>
      <c r="BT178" s="172">
        <v>377638.3280000001</v>
      </c>
      <c r="BU178" s="132">
        <f t="shared" si="118"/>
        <v>94409.582000000024</v>
      </c>
      <c r="BV178" s="132">
        <f t="shared" si="133"/>
        <v>2265829.9680000003</v>
      </c>
      <c r="BW178" s="132">
        <f t="shared" si="119"/>
        <v>566457.49200000009</v>
      </c>
      <c r="BX178" s="137">
        <f t="shared" si="120"/>
        <v>377638.3280000001</v>
      </c>
      <c r="BY178" s="172">
        <v>413472.21333333338</v>
      </c>
      <c r="BZ178" s="132">
        <f t="shared" si="121"/>
        <v>103368.05333333334</v>
      </c>
      <c r="CA178" s="132">
        <f t="shared" si="134"/>
        <v>2480833.2800000003</v>
      </c>
      <c r="CB178" s="132">
        <f t="shared" si="122"/>
        <v>620208.32000000007</v>
      </c>
      <c r="CC178" s="137">
        <f t="shared" si="123"/>
        <v>413472.21333333338</v>
      </c>
      <c r="CD178" s="172">
        <v>320223.27822222229</v>
      </c>
      <c r="CE178" s="132">
        <f t="shared" si="124"/>
        <v>80055.819555555572</v>
      </c>
      <c r="CF178" s="132">
        <f t="shared" si="135"/>
        <v>1921339.6693333336</v>
      </c>
      <c r="CG178" s="132">
        <f t="shared" si="125"/>
        <v>480334.9173333334</v>
      </c>
      <c r="CH178" s="137">
        <f t="shared" si="126"/>
        <v>320223.27822222229</v>
      </c>
      <c r="CI178" s="211">
        <f t="shared" si="127"/>
        <v>402107.80088888889</v>
      </c>
      <c r="CJ178" s="132">
        <f t="shared" si="128"/>
        <v>100526.95022222222</v>
      </c>
      <c r="CK178" s="132">
        <f t="shared" si="136"/>
        <v>2412646.8053333331</v>
      </c>
      <c r="CL178" s="132">
        <f t="shared" si="129"/>
        <v>603161.70133333327</v>
      </c>
      <c r="CM178" s="137">
        <f t="shared" si="130"/>
        <v>402107.80088888889</v>
      </c>
      <c r="CN178" s="172"/>
      <c r="CO178" s="132"/>
      <c r="CP178" s="132"/>
      <c r="CQ178" s="132"/>
      <c r="CR178" s="137"/>
      <c r="CS178" s="132"/>
    </row>
    <row r="179" spans="1:97" ht="13" x14ac:dyDescent="0.3">
      <c r="A179" s="5" t="s">
        <v>507</v>
      </c>
      <c r="B179" s="3"/>
      <c r="C179" s="3" t="s">
        <v>404</v>
      </c>
      <c r="D179" s="2" t="s">
        <v>182</v>
      </c>
      <c r="E179" s="5">
        <f t="shared" si="113"/>
        <v>126884</v>
      </c>
      <c r="F179" s="177">
        <v>1059</v>
      </c>
      <c r="G179" s="17">
        <f t="shared" si="114"/>
        <v>727</v>
      </c>
      <c r="H179" s="201">
        <v>5.2510887578525454</v>
      </c>
      <c r="I179" s="189">
        <v>225</v>
      </c>
      <c r="J179"/>
      <c r="K179" s="183">
        <v>72587</v>
      </c>
      <c r="L179" s="183">
        <v>19413</v>
      </c>
      <c r="M179" s="183">
        <v>18108</v>
      </c>
      <c r="N179" s="183">
        <v>8570</v>
      </c>
      <c r="O179" s="183">
        <v>4291</v>
      </c>
      <c r="P179" s="183">
        <v>2151</v>
      </c>
      <c r="Q179" s="183">
        <v>1635</v>
      </c>
      <c r="R179" s="183">
        <v>129</v>
      </c>
      <c r="S179" s="183">
        <v>126884</v>
      </c>
      <c r="T179" s="5"/>
      <c r="U179" s="9">
        <f t="shared" si="91"/>
        <v>0.57207370511648437</v>
      </c>
      <c r="V179" s="9">
        <f t="shared" si="92"/>
        <v>0.15299801393398696</v>
      </c>
      <c r="W179" s="9">
        <f t="shared" si="93"/>
        <v>0.14271302922354276</v>
      </c>
      <c r="X179" s="9">
        <f t="shared" si="94"/>
        <v>6.7542006872418903E-2</v>
      </c>
      <c r="Y179" s="9">
        <f t="shared" si="95"/>
        <v>3.3818290722234481E-2</v>
      </c>
      <c r="Z179" s="9">
        <f t="shared" si="96"/>
        <v>1.6952492039973521E-2</v>
      </c>
      <c r="AA179" s="9">
        <f t="shared" si="97"/>
        <v>1.2885785441820875E-2</v>
      </c>
      <c r="AB179" s="9">
        <f t="shared" si="98"/>
        <v>1.0166766495381609E-3</v>
      </c>
      <c r="AC179" s="9"/>
      <c r="AD179" s="183">
        <v>147</v>
      </c>
      <c r="AE179" s="183">
        <v>200</v>
      </c>
      <c r="AF179" s="183">
        <v>169</v>
      </c>
      <c r="AG179" s="183">
        <v>94</v>
      </c>
      <c r="AH179" s="183">
        <v>66</v>
      </c>
      <c r="AI179" s="183">
        <v>37</v>
      </c>
      <c r="AJ179" s="183">
        <v>19</v>
      </c>
      <c r="AK179" s="183">
        <v>0</v>
      </c>
      <c r="AL179" s="183">
        <v>732</v>
      </c>
      <c r="AM179" s="5"/>
      <c r="AN179" s="180">
        <v>-2</v>
      </c>
      <c r="AO179" s="180">
        <v>4</v>
      </c>
      <c r="AP179" s="180">
        <v>3</v>
      </c>
      <c r="AQ179" s="180">
        <v>13</v>
      </c>
      <c r="AR179" s="180">
        <v>0</v>
      </c>
      <c r="AS179" s="180">
        <v>-2</v>
      </c>
      <c r="AT179" s="180">
        <v>-13</v>
      </c>
      <c r="AU179" s="180">
        <v>2</v>
      </c>
      <c r="AV179" s="180">
        <v>5</v>
      </c>
      <c r="AW179">
        <f t="shared" si="99"/>
        <v>2</v>
      </c>
      <c r="AX179">
        <f t="shared" si="100"/>
        <v>-4</v>
      </c>
      <c r="AY179">
        <f t="shared" si="101"/>
        <v>-3</v>
      </c>
      <c r="AZ179">
        <f t="shared" si="102"/>
        <v>-13</v>
      </c>
      <c r="BA179">
        <f t="shared" si="103"/>
        <v>0</v>
      </c>
      <c r="BB179">
        <f t="shared" si="104"/>
        <v>2</v>
      </c>
      <c r="BC179">
        <f t="shared" si="105"/>
        <v>13</v>
      </c>
      <c r="BD179">
        <f t="shared" si="106"/>
        <v>-2</v>
      </c>
      <c r="BE179">
        <f t="shared" si="107"/>
        <v>-5</v>
      </c>
      <c r="BH179" s="175">
        <v>455753</v>
      </c>
      <c r="BI179" s="106" t="str">
        <f t="shared" si="108"/>
        <v>0</v>
      </c>
      <c r="BJ179" s="107">
        <f t="shared" si="109"/>
        <v>2734518</v>
      </c>
      <c r="BK179" s="26">
        <f t="shared" si="110"/>
        <v>0</v>
      </c>
      <c r="BL179" s="24" t="str">
        <f t="shared" si="111"/>
        <v>100%</v>
      </c>
      <c r="BM179" s="25" t="str">
        <f t="shared" si="112"/>
        <v>0%</v>
      </c>
      <c r="BN179" s="137">
        <f t="shared" si="115"/>
        <v>455753</v>
      </c>
      <c r="BO179" s="173">
        <v>698314.7533333333</v>
      </c>
      <c r="BP179" s="132" t="str">
        <f t="shared" si="116"/>
        <v>0</v>
      </c>
      <c r="BQ179" s="132">
        <f t="shared" si="131"/>
        <v>4189888.5199999996</v>
      </c>
      <c r="BR179" s="132">
        <f t="shared" si="132"/>
        <v>0</v>
      </c>
      <c r="BS179" s="137">
        <f t="shared" si="117"/>
        <v>698314.7533333333</v>
      </c>
      <c r="BT179" s="172">
        <v>948078.21</v>
      </c>
      <c r="BU179" s="132" t="str">
        <f t="shared" si="118"/>
        <v>0</v>
      </c>
      <c r="BV179" s="132">
        <f t="shared" si="133"/>
        <v>5688469.2599999998</v>
      </c>
      <c r="BW179" s="132">
        <f t="shared" si="119"/>
        <v>0</v>
      </c>
      <c r="BX179" s="137">
        <f t="shared" si="120"/>
        <v>948078.21</v>
      </c>
      <c r="BY179" s="172">
        <v>1526686.6666666665</v>
      </c>
      <c r="BZ179" s="132" t="str">
        <f t="shared" si="121"/>
        <v>0</v>
      </c>
      <c r="CA179" s="132">
        <f t="shared" si="134"/>
        <v>9160120</v>
      </c>
      <c r="CB179" s="132">
        <f t="shared" si="122"/>
        <v>0</v>
      </c>
      <c r="CC179" s="137">
        <f t="shared" si="123"/>
        <v>1526686.6666666665</v>
      </c>
      <c r="CD179" s="172">
        <v>1497515.7444444445</v>
      </c>
      <c r="CE179" s="132" t="str">
        <f t="shared" si="124"/>
        <v>0</v>
      </c>
      <c r="CF179" s="132">
        <f t="shared" si="135"/>
        <v>8985094.4666666668</v>
      </c>
      <c r="CG179" s="132">
        <f t="shared" si="125"/>
        <v>0</v>
      </c>
      <c r="CH179" s="137">
        <f t="shared" si="126"/>
        <v>1497515.7444444445</v>
      </c>
      <c r="CI179" s="211">
        <f t="shared" si="127"/>
        <v>1067803.3333333335</v>
      </c>
      <c r="CJ179" s="132" t="str">
        <f t="shared" si="128"/>
        <v>0</v>
      </c>
      <c r="CK179" s="132">
        <f t="shared" si="136"/>
        <v>6406820.0000000009</v>
      </c>
      <c r="CL179" s="132">
        <f t="shared" si="129"/>
        <v>0</v>
      </c>
      <c r="CM179" s="137">
        <f t="shared" si="130"/>
        <v>1067803.3333333335</v>
      </c>
      <c r="CN179" s="172"/>
      <c r="CO179" s="132"/>
      <c r="CP179" s="132"/>
      <c r="CQ179" s="132"/>
      <c r="CR179" s="137"/>
      <c r="CS179" s="132"/>
    </row>
    <row r="180" spans="1:97" ht="13" x14ac:dyDescent="0.3">
      <c r="A180" s="5" t="s">
        <v>618</v>
      </c>
      <c r="B180" s="3" t="s">
        <v>398</v>
      </c>
      <c r="C180" s="3" t="s">
        <v>390</v>
      </c>
      <c r="D180" s="2" t="s">
        <v>183</v>
      </c>
      <c r="E180" s="5">
        <f t="shared" si="113"/>
        <v>55339</v>
      </c>
      <c r="F180" s="177">
        <v>559</v>
      </c>
      <c r="G180" s="17">
        <f t="shared" si="114"/>
        <v>343</v>
      </c>
      <c r="H180" s="201">
        <v>5.6201975850713506</v>
      </c>
      <c r="I180" s="189">
        <v>63</v>
      </c>
      <c r="J180"/>
      <c r="K180" s="183">
        <v>23849</v>
      </c>
      <c r="L180" s="183">
        <v>10298</v>
      </c>
      <c r="M180" s="183">
        <v>11158</v>
      </c>
      <c r="N180" s="183">
        <v>4663</v>
      </c>
      <c r="O180" s="183">
        <v>2700</v>
      </c>
      <c r="P180" s="183">
        <v>1714</v>
      </c>
      <c r="Q180" s="183">
        <v>911</v>
      </c>
      <c r="R180" s="183">
        <v>46</v>
      </c>
      <c r="S180" s="183">
        <v>55339</v>
      </c>
      <c r="T180" s="5"/>
      <c r="U180" s="9">
        <f t="shared" si="91"/>
        <v>0.43096188944505681</v>
      </c>
      <c r="V180" s="9">
        <f t="shared" si="92"/>
        <v>0.18608937638916498</v>
      </c>
      <c r="W180" s="9">
        <f t="shared" si="93"/>
        <v>0.20162995355897287</v>
      </c>
      <c r="X180" s="9">
        <f t="shared" si="94"/>
        <v>8.4262455049784052E-2</v>
      </c>
      <c r="Y180" s="9">
        <f t="shared" si="95"/>
        <v>4.8790184137769026E-2</v>
      </c>
      <c r="Z180" s="9">
        <f t="shared" si="96"/>
        <v>3.0972731708198559E-2</v>
      </c>
      <c r="AA180" s="9">
        <f t="shared" si="97"/>
        <v>1.646216953685466E-2</v>
      </c>
      <c r="AB180" s="9">
        <f t="shared" si="98"/>
        <v>8.3124017419902783E-4</v>
      </c>
      <c r="AC180" s="9"/>
      <c r="AD180" s="183">
        <v>16</v>
      </c>
      <c r="AE180" s="183">
        <v>56</v>
      </c>
      <c r="AF180" s="183">
        <v>88</v>
      </c>
      <c r="AG180" s="183">
        <v>18</v>
      </c>
      <c r="AH180" s="183">
        <v>13</v>
      </c>
      <c r="AI180" s="183">
        <v>0</v>
      </c>
      <c r="AJ180" s="183">
        <v>4</v>
      </c>
      <c r="AK180" s="183">
        <v>1</v>
      </c>
      <c r="AL180" s="183">
        <v>196</v>
      </c>
      <c r="AM180" s="5"/>
      <c r="AN180" s="180">
        <v>-100</v>
      </c>
      <c r="AO180" s="180">
        <v>-40</v>
      </c>
      <c r="AP180" s="180">
        <v>-4</v>
      </c>
      <c r="AQ180" s="180">
        <v>-6</v>
      </c>
      <c r="AR180" s="180">
        <v>0</v>
      </c>
      <c r="AS180" s="180">
        <v>2</v>
      </c>
      <c r="AT180" s="180">
        <v>1</v>
      </c>
      <c r="AU180" s="180">
        <v>0</v>
      </c>
      <c r="AV180" s="180">
        <v>-147</v>
      </c>
      <c r="AW180">
        <f t="shared" si="99"/>
        <v>100</v>
      </c>
      <c r="AX180">
        <f t="shared" si="100"/>
        <v>40</v>
      </c>
      <c r="AY180">
        <f t="shared" si="101"/>
        <v>4</v>
      </c>
      <c r="AZ180">
        <f t="shared" si="102"/>
        <v>6</v>
      </c>
      <c r="BA180">
        <f t="shared" si="103"/>
        <v>0</v>
      </c>
      <c r="BB180">
        <f t="shared" si="104"/>
        <v>-2</v>
      </c>
      <c r="BC180">
        <f t="shared" si="105"/>
        <v>-1</v>
      </c>
      <c r="BD180">
        <f t="shared" si="106"/>
        <v>0</v>
      </c>
      <c r="BE180">
        <f t="shared" si="107"/>
        <v>147</v>
      </c>
      <c r="BH180" s="175">
        <v>263920.96533333341</v>
      </c>
      <c r="BI180" s="106">
        <f t="shared" si="108"/>
        <v>65980.241333333353</v>
      </c>
      <c r="BJ180" s="107">
        <f t="shared" si="109"/>
        <v>1583525.7920000004</v>
      </c>
      <c r="BK180" s="26">
        <f t="shared" si="110"/>
        <v>395881.44800000009</v>
      </c>
      <c r="BL180" s="24">
        <f t="shared" si="111"/>
        <v>0.8</v>
      </c>
      <c r="BM180" s="25">
        <f t="shared" si="112"/>
        <v>0.2</v>
      </c>
      <c r="BN180" s="137">
        <f t="shared" si="115"/>
        <v>263920.96533333341</v>
      </c>
      <c r="BO180" s="173">
        <v>513477.31200000003</v>
      </c>
      <c r="BP180" s="132">
        <f t="shared" si="116"/>
        <v>128369.32800000001</v>
      </c>
      <c r="BQ180" s="132">
        <f t="shared" si="131"/>
        <v>3080863.8720000004</v>
      </c>
      <c r="BR180" s="132">
        <f t="shared" si="132"/>
        <v>770215.96800000011</v>
      </c>
      <c r="BS180" s="137">
        <f t="shared" si="117"/>
        <v>513477.31200000003</v>
      </c>
      <c r="BT180" s="172">
        <v>153874.43022222223</v>
      </c>
      <c r="BU180" s="132">
        <f t="shared" si="118"/>
        <v>38468.607555555558</v>
      </c>
      <c r="BV180" s="132">
        <f t="shared" si="133"/>
        <v>923246.58133333339</v>
      </c>
      <c r="BW180" s="132">
        <f t="shared" si="119"/>
        <v>230811.64533333335</v>
      </c>
      <c r="BX180" s="137">
        <f t="shared" si="120"/>
        <v>153874.43022222223</v>
      </c>
      <c r="BY180" s="172">
        <v>363989.8666666667</v>
      </c>
      <c r="BZ180" s="132">
        <f t="shared" si="121"/>
        <v>90997.466666666674</v>
      </c>
      <c r="CA180" s="132">
        <f t="shared" si="134"/>
        <v>2183939.2000000002</v>
      </c>
      <c r="CB180" s="132">
        <f t="shared" si="122"/>
        <v>545984.80000000005</v>
      </c>
      <c r="CC180" s="137">
        <f t="shared" si="123"/>
        <v>363989.8666666667</v>
      </c>
      <c r="CD180" s="172">
        <v>519300.4782222223</v>
      </c>
      <c r="CE180" s="132">
        <f t="shared" si="124"/>
        <v>129825.11955555558</v>
      </c>
      <c r="CF180" s="132">
        <f t="shared" si="135"/>
        <v>3115802.8693333338</v>
      </c>
      <c r="CG180" s="132">
        <f t="shared" si="125"/>
        <v>778950.71733333345</v>
      </c>
      <c r="CH180" s="137">
        <f t="shared" si="126"/>
        <v>519300.4782222223</v>
      </c>
      <c r="CI180" s="211">
        <f t="shared" si="127"/>
        <v>347324.44444444444</v>
      </c>
      <c r="CJ180" s="132">
        <f t="shared" si="128"/>
        <v>86831.111111111109</v>
      </c>
      <c r="CK180" s="132">
        <f t="shared" si="136"/>
        <v>2083946.6666666665</v>
      </c>
      <c r="CL180" s="132">
        <f t="shared" si="129"/>
        <v>520986.66666666663</v>
      </c>
      <c r="CM180" s="137">
        <f t="shared" si="130"/>
        <v>347324.44444444444</v>
      </c>
      <c r="CN180" s="172"/>
      <c r="CO180" s="132"/>
      <c r="CP180" s="132"/>
      <c r="CQ180" s="132"/>
      <c r="CR180" s="137"/>
      <c r="CS180" s="132"/>
    </row>
    <row r="181" spans="1:97" ht="13" x14ac:dyDescent="0.3">
      <c r="A181" s="5" t="s">
        <v>693</v>
      </c>
      <c r="B181" s="3"/>
      <c r="C181" s="3" t="s">
        <v>385</v>
      </c>
      <c r="D181" s="2" t="s">
        <v>184</v>
      </c>
      <c r="E181" s="5">
        <f t="shared" si="113"/>
        <v>110143</v>
      </c>
      <c r="F181" s="177">
        <v>1318</v>
      </c>
      <c r="G181" s="17">
        <f t="shared" si="114"/>
        <v>384</v>
      </c>
      <c r="H181" s="201">
        <v>7.9103040308157935</v>
      </c>
      <c r="I181" s="189">
        <v>484</v>
      </c>
      <c r="J181"/>
      <c r="K181" s="183">
        <v>5107</v>
      </c>
      <c r="L181" s="183">
        <v>32191</v>
      </c>
      <c r="M181" s="183">
        <v>49047</v>
      </c>
      <c r="N181" s="183">
        <v>19640</v>
      </c>
      <c r="O181" s="183">
        <v>3295</v>
      </c>
      <c r="P181" s="183">
        <v>729</v>
      </c>
      <c r="Q181" s="183">
        <v>111</v>
      </c>
      <c r="R181" s="183">
        <v>23</v>
      </c>
      <c r="S181" s="183">
        <v>110143</v>
      </c>
      <c r="T181" s="5"/>
      <c r="U181" s="9">
        <f t="shared" si="91"/>
        <v>4.6366995632949895E-2</v>
      </c>
      <c r="V181" s="9">
        <f t="shared" si="92"/>
        <v>0.29226550938325629</v>
      </c>
      <c r="W181" s="9">
        <f t="shared" si="93"/>
        <v>0.44530292438012403</v>
      </c>
      <c r="X181" s="9">
        <f t="shared" si="94"/>
        <v>0.17831364680460857</v>
      </c>
      <c r="Y181" s="9">
        <f t="shared" si="95"/>
        <v>2.9915655102911668E-2</v>
      </c>
      <c r="Z181" s="9">
        <f t="shared" si="96"/>
        <v>6.618668458276967E-3</v>
      </c>
      <c r="AA181" s="9">
        <f t="shared" si="97"/>
        <v>1.0077807940586329E-3</v>
      </c>
      <c r="AB181" s="9">
        <f t="shared" si="98"/>
        <v>2.0881944381395096E-4</v>
      </c>
      <c r="AC181" s="9"/>
      <c r="AD181" s="183">
        <v>52</v>
      </c>
      <c r="AE181" s="183">
        <v>105</v>
      </c>
      <c r="AF181" s="183">
        <v>319</v>
      </c>
      <c r="AG181" s="183">
        <v>278</v>
      </c>
      <c r="AH181" s="183">
        <v>33</v>
      </c>
      <c r="AI181" s="183">
        <v>13</v>
      </c>
      <c r="AJ181" s="183">
        <v>-1</v>
      </c>
      <c r="AK181" s="183">
        <v>0</v>
      </c>
      <c r="AL181" s="183">
        <v>799</v>
      </c>
      <c r="AM181" s="5"/>
      <c r="AN181" s="180">
        <v>139</v>
      </c>
      <c r="AO181" s="180">
        <v>456</v>
      </c>
      <c r="AP181" s="180">
        <v>215</v>
      </c>
      <c r="AQ181" s="180">
        <v>-422</v>
      </c>
      <c r="AR181" s="180">
        <v>19</v>
      </c>
      <c r="AS181" s="180">
        <v>5</v>
      </c>
      <c r="AT181" s="180">
        <v>1</v>
      </c>
      <c r="AU181" s="180">
        <v>2</v>
      </c>
      <c r="AV181" s="180">
        <v>415</v>
      </c>
      <c r="AW181">
        <f t="shared" si="99"/>
        <v>-139</v>
      </c>
      <c r="AX181">
        <f t="shared" si="100"/>
        <v>-456</v>
      </c>
      <c r="AY181">
        <f t="shared" si="101"/>
        <v>-215</v>
      </c>
      <c r="AZ181">
        <f t="shared" si="102"/>
        <v>422</v>
      </c>
      <c r="BA181">
        <f t="shared" si="103"/>
        <v>-19</v>
      </c>
      <c r="BB181">
        <f t="shared" si="104"/>
        <v>-5</v>
      </c>
      <c r="BC181">
        <f t="shared" si="105"/>
        <v>-1</v>
      </c>
      <c r="BD181">
        <f t="shared" si="106"/>
        <v>-2</v>
      </c>
      <c r="BE181">
        <f t="shared" si="107"/>
        <v>-415</v>
      </c>
      <c r="BH181" s="175">
        <v>1580423.4733333334</v>
      </c>
      <c r="BI181" s="106" t="str">
        <f t="shared" si="108"/>
        <v>0</v>
      </c>
      <c r="BJ181" s="107">
        <f t="shared" si="109"/>
        <v>9482540.8399999999</v>
      </c>
      <c r="BK181" s="26">
        <f t="shared" si="110"/>
        <v>0</v>
      </c>
      <c r="BL181" s="24" t="str">
        <f t="shared" si="111"/>
        <v>100%</v>
      </c>
      <c r="BM181" s="25" t="str">
        <f t="shared" si="112"/>
        <v>0%</v>
      </c>
      <c r="BN181" s="137">
        <f t="shared" si="115"/>
        <v>1580423.4733333334</v>
      </c>
      <c r="BO181" s="173">
        <v>1600818.8344444444</v>
      </c>
      <c r="BP181" s="132" t="str">
        <f t="shared" si="116"/>
        <v>0</v>
      </c>
      <c r="BQ181" s="132">
        <f t="shared" si="131"/>
        <v>9604913.0066666659</v>
      </c>
      <c r="BR181" s="132">
        <f t="shared" si="132"/>
        <v>0</v>
      </c>
      <c r="BS181" s="137">
        <f t="shared" si="117"/>
        <v>1600818.8344444444</v>
      </c>
      <c r="BT181" s="172">
        <v>1878315.9444444443</v>
      </c>
      <c r="BU181" s="132" t="str">
        <f t="shared" si="118"/>
        <v>0</v>
      </c>
      <c r="BV181" s="132">
        <f t="shared" si="133"/>
        <v>11269895.666666666</v>
      </c>
      <c r="BW181" s="132">
        <f t="shared" si="119"/>
        <v>0</v>
      </c>
      <c r="BX181" s="137">
        <f t="shared" si="120"/>
        <v>1878315.9444444443</v>
      </c>
      <c r="BY181" s="172">
        <v>1694040.1333333333</v>
      </c>
      <c r="BZ181" s="132" t="str">
        <f t="shared" si="121"/>
        <v>0</v>
      </c>
      <c r="CA181" s="132">
        <f t="shared" si="134"/>
        <v>10164240.800000001</v>
      </c>
      <c r="CB181" s="132">
        <f t="shared" si="122"/>
        <v>0</v>
      </c>
      <c r="CC181" s="137">
        <f t="shared" si="123"/>
        <v>1694040.1333333333</v>
      </c>
      <c r="CD181" s="172">
        <v>5039457.1266666669</v>
      </c>
      <c r="CE181" s="132" t="str">
        <f t="shared" si="124"/>
        <v>0</v>
      </c>
      <c r="CF181" s="132">
        <f t="shared" si="135"/>
        <v>30236742.760000002</v>
      </c>
      <c r="CG181" s="132">
        <f t="shared" si="125"/>
        <v>0</v>
      </c>
      <c r="CH181" s="137">
        <f t="shared" si="126"/>
        <v>5039457.1266666669</v>
      </c>
      <c r="CI181" s="211">
        <f t="shared" si="127"/>
        <v>885639.45555555564</v>
      </c>
      <c r="CJ181" s="132" t="str">
        <f t="shared" si="128"/>
        <v>0</v>
      </c>
      <c r="CK181" s="132">
        <f t="shared" si="136"/>
        <v>5313836.7333333343</v>
      </c>
      <c r="CL181" s="132">
        <f t="shared" si="129"/>
        <v>0</v>
      </c>
      <c r="CM181" s="137">
        <f t="shared" si="130"/>
        <v>885639.45555555564</v>
      </c>
      <c r="CN181" s="172"/>
      <c r="CO181" s="132"/>
      <c r="CP181" s="132"/>
      <c r="CQ181" s="132"/>
      <c r="CR181" s="137"/>
      <c r="CS181" s="132"/>
    </row>
    <row r="182" spans="1:97" ht="13" x14ac:dyDescent="0.3">
      <c r="A182" s="5" t="s">
        <v>799</v>
      </c>
      <c r="B182" s="3" t="s">
        <v>405</v>
      </c>
      <c r="C182" s="3" t="s">
        <v>389</v>
      </c>
      <c r="D182" s="2" t="s">
        <v>185</v>
      </c>
      <c r="E182" s="5">
        <f t="shared" si="113"/>
        <v>44430</v>
      </c>
      <c r="F182" s="177">
        <v>525</v>
      </c>
      <c r="G182" s="17">
        <f t="shared" si="114"/>
        <v>273</v>
      </c>
      <c r="H182" s="201">
        <v>8.789823515929406</v>
      </c>
      <c r="I182" s="189">
        <v>202</v>
      </c>
      <c r="J182"/>
      <c r="K182" s="183">
        <v>9906</v>
      </c>
      <c r="L182" s="183">
        <v>10921</v>
      </c>
      <c r="M182" s="183">
        <v>9449</v>
      </c>
      <c r="N182" s="183">
        <v>7541</v>
      </c>
      <c r="O182" s="183">
        <v>4168</v>
      </c>
      <c r="P182" s="183">
        <v>1800</v>
      </c>
      <c r="Q182" s="183">
        <v>601</v>
      </c>
      <c r="R182" s="183">
        <v>44</v>
      </c>
      <c r="S182" s="183">
        <v>44430</v>
      </c>
      <c r="T182" s="5"/>
      <c r="U182" s="9">
        <f t="shared" si="91"/>
        <v>0.22295746117488183</v>
      </c>
      <c r="V182" s="9">
        <f t="shared" si="92"/>
        <v>0.245802385775377</v>
      </c>
      <c r="W182" s="9">
        <f t="shared" si="93"/>
        <v>0.21267161827593967</v>
      </c>
      <c r="X182" s="9">
        <f t="shared" si="94"/>
        <v>0.16972766148998425</v>
      </c>
      <c r="Y182" s="9">
        <f t="shared" si="95"/>
        <v>9.3810488408732837E-2</v>
      </c>
      <c r="Z182" s="9">
        <f t="shared" si="96"/>
        <v>4.051316677920324E-2</v>
      </c>
      <c r="AA182" s="9">
        <f t="shared" si="97"/>
        <v>1.3526896241278416E-2</v>
      </c>
      <c r="AB182" s="9">
        <f t="shared" si="98"/>
        <v>9.9032185460274594E-4</v>
      </c>
      <c r="AC182" s="9"/>
      <c r="AD182" s="183">
        <v>59</v>
      </c>
      <c r="AE182" s="183">
        <v>111</v>
      </c>
      <c r="AF182" s="183">
        <v>53</v>
      </c>
      <c r="AG182" s="183">
        <v>38</v>
      </c>
      <c r="AH182" s="183">
        <v>8</v>
      </c>
      <c r="AI182" s="183">
        <v>15</v>
      </c>
      <c r="AJ182" s="183">
        <v>-5</v>
      </c>
      <c r="AK182" s="183">
        <v>2</v>
      </c>
      <c r="AL182" s="183">
        <v>281</v>
      </c>
      <c r="AM182" s="5"/>
      <c r="AN182" s="180">
        <v>16</v>
      </c>
      <c r="AO182" s="180">
        <v>-8</v>
      </c>
      <c r="AP182" s="180">
        <v>-13</v>
      </c>
      <c r="AQ182" s="180">
        <v>11</v>
      </c>
      <c r="AR182" s="180">
        <v>3</v>
      </c>
      <c r="AS182" s="180">
        <v>-1</v>
      </c>
      <c r="AT182" s="180">
        <v>1</v>
      </c>
      <c r="AU182" s="180">
        <v>-1</v>
      </c>
      <c r="AV182" s="180">
        <v>8</v>
      </c>
      <c r="AW182">
        <f t="shared" si="99"/>
        <v>-16</v>
      </c>
      <c r="AX182">
        <f t="shared" si="100"/>
        <v>8</v>
      </c>
      <c r="AY182">
        <f t="shared" si="101"/>
        <v>13</v>
      </c>
      <c r="AZ182">
        <f t="shared" si="102"/>
        <v>-11</v>
      </c>
      <c r="BA182">
        <f t="shared" si="103"/>
        <v>-3</v>
      </c>
      <c r="BB182">
        <f t="shared" si="104"/>
        <v>1</v>
      </c>
      <c r="BC182">
        <f t="shared" si="105"/>
        <v>-1</v>
      </c>
      <c r="BD182">
        <f t="shared" si="106"/>
        <v>1</v>
      </c>
      <c r="BE182">
        <f t="shared" si="107"/>
        <v>-8</v>
      </c>
      <c r="BH182" s="175">
        <v>306777.73866666673</v>
      </c>
      <c r="BI182" s="106">
        <f t="shared" si="108"/>
        <v>76694.434666666682</v>
      </c>
      <c r="BJ182" s="107">
        <f t="shared" si="109"/>
        <v>1840666.4320000005</v>
      </c>
      <c r="BK182" s="26">
        <f t="shared" si="110"/>
        <v>460166.60800000012</v>
      </c>
      <c r="BL182" s="24">
        <f t="shared" si="111"/>
        <v>0.8</v>
      </c>
      <c r="BM182" s="25">
        <f t="shared" si="112"/>
        <v>0.2</v>
      </c>
      <c r="BN182" s="137">
        <f t="shared" si="115"/>
        <v>306777.73866666673</v>
      </c>
      <c r="BO182" s="173">
        <v>188327.24266666663</v>
      </c>
      <c r="BP182" s="132">
        <f t="shared" si="116"/>
        <v>47081.810666666657</v>
      </c>
      <c r="BQ182" s="132">
        <f t="shared" si="131"/>
        <v>1129963.4559999998</v>
      </c>
      <c r="BR182" s="132">
        <f t="shared" si="132"/>
        <v>282490.86399999994</v>
      </c>
      <c r="BS182" s="137">
        <f t="shared" si="117"/>
        <v>188327.24266666663</v>
      </c>
      <c r="BT182" s="172">
        <v>110652.44977777783</v>
      </c>
      <c r="BU182" s="132">
        <f t="shared" si="118"/>
        <v>27663.112444444458</v>
      </c>
      <c r="BV182" s="132">
        <f t="shared" si="133"/>
        <v>663914.69866666698</v>
      </c>
      <c r="BW182" s="132">
        <f t="shared" si="119"/>
        <v>165978.67466666675</v>
      </c>
      <c r="BX182" s="137">
        <f t="shared" si="120"/>
        <v>110652.44977777783</v>
      </c>
      <c r="BY182" s="172">
        <v>98922.133333333346</v>
      </c>
      <c r="BZ182" s="132">
        <f t="shared" si="121"/>
        <v>24730.533333333336</v>
      </c>
      <c r="CA182" s="132">
        <f t="shared" si="134"/>
        <v>593532.80000000005</v>
      </c>
      <c r="CB182" s="132">
        <f t="shared" si="122"/>
        <v>148383.20000000001</v>
      </c>
      <c r="CC182" s="137">
        <f t="shared" si="123"/>
        <v>98922.133333333346</v>
      </c>
      <c r="CD182" s="172">
        <v>302710.55466666672</v>
      </c>
      <c r="CE182" s="132">
        <f t="shared" si="124"/>
        <v>75677.63866666668</v>
      </c>
      <c r="CF182" s="132">
        <f t="shared" si="135"/>
        <v>1816263.3280000002</v>
      </c>
      <c r="CG182" s="132">
        <f t="shared" si="125"/>
        <v>454065.83200000005</v>
      </c>
      <c r="CH182" s="137">
        <f t="shared" si="126"/>
        <v>302710.55466666672</v>
      </c>
      <c r="CI182" s="211">
        <f t="shared" si="127"/>
        <v>332044.32177777775</v>
      </c>
      <c r="CJ182" s="132">
        <f t="shared" si="128"/>
        <v>83011.080444444437</v>
      </c>
      <c r="CK182" s="132">
        <f t="shared" si="136"/>
        <v>1992265.9306666665</v>
      </c>
      <c r="CL182" s="132">
        <f t="shared" si="129"/>
        <v>498066.48266666662</v>
      </c>
      <c r="CM182" s="137">
        <f t="shared" si="130"/>
        <v>332044.32177777775</v>
      </c>
      <c r="CN182" s="172"/>
      <c r="CO182" s="132"/>
      <c r="CP182" s="132"/>
      <c r="CQ182" s="132"/>
      <c r="CR182" s="137"/>
      <c r="CS182" s="132"/>
    </row>
    <row r="183" spans="1:97" ht="13" x14ac:dyDescent="0.3">
      <c r="A183" s="5" t="s">
        <v>806</v>
      </c>
      <c r="B183" s="3" t="s">
        <v>401</v>
      </c>
      <c r="C183" s="3" t="s">
        <v>389</v>
      </c>
      <c r="D183" s="2" t="s">
        <v>186</v>
      </c>
      <c r="E183" s="5">
        <f t="shared" si="113"/>
        <v>31390</v>
      </c>
      <c r="F183" s="177">
        <v>219</v>
      </c>
      <c r="G183" s="17">
        <f t="shared" si="114"/>
        <v>199</v>
      </c>
      <c r="H183" s="201">
        <v>9.2856204283649433</v>
      </c>
      <c r="I183" s="189">
        <v>81</v>
      </c>
      <c r="J183"/>
      <c r="K183" s="183">
        <v>2703</v>
      </c>
      <c r="L183" s="183">
        <v>6118</v>
      </c>
      <c r="M183" s="183">
        <v>8094</v>
      </c>
      <c r="N183" s="183">
        <v>5981</v>
      </c>
      <c r="O183" s="183">
        <v>4300</v>
      </c>
      <c r="P183" s="183">
        <v>2602</v>
      </c>
      <c r="Q183" s="183">
        <v>1448</v>
      </c>
      <c r="R183" s="183">
        <v>144</v>
      </c>
      <c r="S183" s="183">
        <v>31390</v>
      </c>
      <c r="T183" s="5"/>
      <c r="U183" s="9">
        <f t="shared" si="91"/>
        <v>8.6110226186683653E-2</v>
      </c>
      <c r="V183" s="9">
        <f t="shared" si="92"/>
        <v>0.19490283529786556</v>
      </c>
      <c r="W183" s="9">
        <f t="shared" si="93"/>
        <v>0.25785281936922588</v>
      </c>
      <c r="X183" s="9">
        <f t="shared" si="94"/>
        <v>0.19053838802166295</v>
      </c>
      <c r="Y183" s="9">
        <f t="shared" si="95"/>
        <v>0.13698630136986301</v>
      </c>
      <c r="Z183" s="9">
        <f t="shared" si="96"/>
        <v>8.2892640968461287E-2</v>
      </c>
      <c r="AA183" s="9">
        <f t="shared" si="97"/>
        <v>4.612934055431666E-2</v>
      </c>
      <c r="AB183" s="9">
        <f t="shared" si="98"/>
        <v>4.5874482319209937E-3</v>
      </c>
      <c r="AC183" s="9"/>
      <c r="AD183" s="183">
        <v>29</v>
      </c>
      <c r="AE183" s="183">
        <v>15</v>
      </c>
      <c r="AF183" s="183">
        <v>41</v>
      </c>
      <c r="AG183" s="183">
        <v>69</v>
      </c>
      <c r="AH183" s="183">
        <v>5</v>
      </c>
      <c r="AI183" s="183">
        <v>23</v>
      </c>
      <c r="AJ183" s="183">
        <v>1</v>
      </c>
      <c r="AK183" s="183">
        <v>0</v>
      </c>
      <c r="AL183" s="183">
        <v>183</v>
      </c>
      <c r="AM183" s="5"/>
      <c r="AN183" s="180">
        <v>-4</v>
      </c>
      <c r="AO183" s="180">
        <v>-13</v>
      </c>
      <c r="AP183" s="180">
        <v>4</v>
      </c>
      <c r="AQ183" s="180">
        <v>0</v>
      </c>
      <c r="AR183" s="180">
        <v>-8</v>
      </c>
      <c r="AS183" s="180">
        <v>4</v>
      </c>
      <c r="AT183" s="180">
        <v>0</v>
      </c>
      <c r="AU183" s="180">
        <v>1</v>
      </c>
      <c r="AV183" s="180">
        <v>-16</v>
      </c>
      <c r="AW183">
        <f t="shared" si="99"/>
        <v>4</v>
      </c>
      <c r="AX183">
        <f t="shared" si="100"/>
        <v>13</v>
      </c>
      <c r="AY183">
        <f t="shared" si="101"/>
        <v>-4</v>
      </c>
      <c r="AZ183">
        <f t="shared" si="102"/>
        <v>0</v>
      </c>
      <c r="BA183">
        <f t="shared" si="103"/>
        <v>8</v>
      </c>
      <c r="BB183">
        <f t="shared" si="104"/>
        <v>-4</v>
      </c>
      <c r="BC183">
        <f t="shared" si="105"/>
        <v>0</v>
      </c>
      <c r="BD183">
        <f t="shared" si="106"/>
        <v>-1</v>
      </c>
      <c r="BE183">
        <f t="shared" si="107"/>
        <v>16</v>
      </c>
      <c r="BH183" s="175">
        <v>225285.90400000001</v>
      </c>
      <c r="BI183" s="106">
        <f t="shared" si="108"/>
        <v>56321.476000000002</v>
      </c>
      <c r="BJ183" s="107">
        <f t="shared" si="109"/>
        <v>1351715.4240000001</v>
      </c>
      <c r="BK183" s="26">
        <f t="shared" si="110"/>
        <v>337928.85600000003</v>
      </c>
      <c r="BL183" s="24">
        <f t="shared" si="111"/>
        <v>0.8</v>
      </c>
      <c r="BM183" s="25">
        <f t="shared" si="112"/>
        <v>0.2</v>
      </c>
      <c r="BN183" s="137">
        <f t="shared" si="115"/>
        <v>225285.90400000001</v>
      </c>
      <c r="BO183" s="173">
        <v>363691.50844444445</v>
      </c>
      <c r="BP183" s="132">
        <f t="shared" si="116"/>
        <v>90922.877111111113</v>
      </c>
      <c r="BQ183" s="132">
        <f t="shared" si="131"/>
        <v>2182149.0506666666</v>
      </c>
      <c r="BR183" s="132">
        <f t="shared" si="132"/>
        <v>545537.26266666665</v>
      </c>
      <c r="BS183" s="137">
        <f t="shared" si="117"/>
        <v>363691.50844444445</v>
      </c>
      <c r="BT183" s="172">
        <v>460979.02311111114</v>
      </c>
      <c r="BU183" s="132">
        <f t="shared" si="118"/>
        <v>115244.75577777778</v>
      </c>
      <c r="BV183" s="132">
        <f t="shared" si="133"/>
        <v>2765874.138666667</v>
      </c>
      <c r="BW183" s="132">
        <f t="shared" si="119"/>
        <v>691468.53466666676</v>
      </c>
      <c r="BX183" s="137">
        <f t="shared" si="120"/>
        <v>460979.02311111114</v>
      </c>
      <c r="BY183" s="172">
        <v>218061.97333333336</v>
      </c>
      <c r="BZ183" s="132">
        <f t="shared" si="121"/>
        <v>54515.493333333339</v>
      </c>
      <c r="CA183" s="132">
        <f t="shared" si="134"/>
        <v>1308371.8400000001</v>
      </c>
      <c r="CB183" s="132">
        <f t="shared" si="122"/>
        <v>327092.96000000002</v>
      </c>
      <c r="CC183" s="137">
        <f t="shared" si="123"/>
        <v>218061.97333333336</v>
      </c>
      <c r="CD183" s="172">
        <v>464405.97688888892</v>
      </c>
      <c r="CE183" s="132">
        <f t="shared" si="124"/>
        <v>116101.49422222223</v>
      </c>
      <c r="CF183" s="132">
        <f t="shared" si="135"/>
        <v>2786435.8613333334</v>
      </c>
      <c r="CG183" s="132">
        <f t="shared" si="125"/>
        <v>696608.96533333336</v>
      </c>
      <c r="CH183" s="137">
        <f t="shared" si="126"/>
        <v>464405.97688888892</v>
      </c>
      <c r="CI183" s="211">
        <f t="shared" si="127"/>
        <v>246601.67466666666</v>
      </c>
      <c r="CJ183" s="132">
        <f t="shared" si="128"/>
        <v>61650.418666666665</v>
      </c>
      <c r="CK183" s="132">
        <f t="shared" si="136"/>
        <v>1479610.048</v>
      </c>
      <c r="CL183" s="132">
        <f t="shared" si="129"/>
        <v>369902.51199999999</v>
      </c>
      <c r="CM183" s="137">
        <f t="shared" si="130"/>
        <v>246601.67466666666</v>
      </c>
      <c r="CN183" s="172"/>
      <c r="CO183" s="132"/>
      <c r="CP183" s="132"/>
      <c r="CQ183" s="132"/>
      <c r="CR183" s="137"/>
      <c r="CS183" s="132"/>
    </row>
    <row r="184" spans="1:97" ht="13" x14ac:dyDescent="0.3">
      <c r="A184" s="5" t="s">
        <v>581</v>
      </c>
      <c r="B184" s="3" t="s">
        <v>378</v>
      </c>
      <c r="C184" s="3" t="s">
        <v>379</v>
      </c>
      <c r="D184" s="2" t="s">
        <v>187</v>
      </c>
      <c r="E184" s="5">
        <f t="shared" si="113"/>
        <v>44935</v>
      </c>
      <c r="F184" s="177">
        <v>441</v>
      </c>
      <c r="G184" s="17">
        <f t="shared" si="114"/>
        <v>473</v>
      </c>
      <c r="H184" s="201">
        <v>6.6654408384664885</v>
      </c>
      <c r="I184" s="189">
        <v>166</v>
      </c>
      <c r="J184"/>
      <c r="K184" s="183">
        <v>18760</v>
      </c>
      <c r="L184" s="183">
        <v>8802</v>
      </c>
      <c r="M184" s="183">
        <v>7394</v>
      </c>
      <c r="N184" s="183">
        <v>4744</v>
      </c>
      <c r="O184" s="183">
        <v>2900</v>
      </c>
      <c r="P184" s="183">
        <v>1431</v>
      </c>
      <c r="Q184" s="183">
        <v>839</v>
      </c>
      <c r="R184" s="183">
        <v>65</v>
      </c>
      <c r="S184" s="183">
        <v>44935</v>
      </c>
      <c r="T184" s="5"/>
      <c r="U184" s="9">
        <f t="shared" si="91"/>
        <v>0.41749193279181041</v>
      </c>
      <c r="V184" s="9">
        <f t="shared" si="92"/>
        <v>0.19588294202737286</v>
      </c>
      <c r="W184" s="9">
        <f t="shared" si="93"/>
        <v>0.16454879270056749</v>
      </c>
      <c r="X184" s="9">
        <f t="shared" si="94"/>
        <v>0.10557471903861133</v>
      </c>
      <c r="Y184" s="9">
        <f t="shared" si="95"/>
        <v>6.453766551685769E-2</v>
      </c>
      <c r="Z184" s="9">
        <f t="shared" si="96"/>
        <v>3.1845999777456328E-2</v>
      </c>
      <c r="AA184" s="9">
        <f t="shared" si="97"/>
        <v>1.8671414265049514E-2</v>
      </c>
      <c r="AB184" s="9">
        <f t="shared" si="98"/>
        <v>1.4465338822743964E-3</v>
      </c>
      <c r="AC184" s="9"/>
      <c r="AD184" s="183">
        <v>177</v>
      </c>
      <c r="AE184" s="183">
        <v>81</v>
      </c>
      <c r="AF184" s="183">
        <v>44</v>
      </c>
      <c r="AG184" s="183">
        <v>47</v>
      </c>
      <c r="AH184" s="183">
        <v>50</v>
      </c>
      <c r="AI184" s="183">
        <v>14</v>
      </c>
      <c r="AJ184" s="183">
        <v>9</v>
      </c>
      <c r="AK184" s="183">
        <v>0</v>
      </c>
      <c r="AL184" s="183">
        <v>422</v>
      </c>
      <c r="AM184" s="5"/>
      <c r="AN184" s="180">
        <v>-47</v>
      </c>
      <c r="AO184" s="180">
        <v>0</v>
      </c>
      <c r="AP184" s="180">
        <v>-1</v>
      </c>
      <c r="AQ184" s="180">
        <v>4</v>
      </c>
      <c r="AR184" s="180">
        <v>0</v>
      </c>
      <c r="AS184" s="180">
        <v>-2</v>
      </c>
      <c r="AT184" s="180">
        <v>-6</v>
      </c>
      <c r="AU184" s="180">
        <v>1</v>
      </c>
      <c r="AV184" s="180">
        <v>-51</v>
      </c>
      <c r="AW184">
        <f t="shared" si="99"/>
        <v>47</v>
      </c>
      <c r="AX184">
        <f t="shared" si="100"/>
        <v>0</v>
      </c>
      <c r="AY184">
        <f t="shared" si="101"/>
        <v>1</v>
      </c>
      <c r="AZ184">
        <f t="shared" si="102"/>
        <v>-4</v>
      </c>
      <c r="BA184">
        <f t="shared" si="103"/>
        <v>0</v>
      </c>
      <c r="BB184">
        <f t="shared" si="104"/>
        <v>2</v>
      </c>
      <c r="BC184">
        <f t="shared" si="105"/>
        <v>6</v>
      </c>
      <c r="BD184">
        <f t="shared" si="106"/>
        <v>-1</v>
      </c>
      <c r="BE184">
        <f t="shared" si="107"/>
        <v>51</v>
      </c>
      <c r="BH184" s="175">
        <v>162344.016</v>
      </c>
      <c r="BI184" s="106">
        <f t="shared" si="108"/>
        <v>40586.004000000001</v>
      </c>
      <c r="BJ184" s="107">
        <f t="shared" si="109"/>
        <v>974064.09600000002</v>
      </c>
      <c r="BK184" s="26">
        <f t="shared" si="110"/>
        <v>243516.024</v>
      </c>
      <c r="BL184" s="24">
        <f t="shared" si="111"/>
        <v>0.8</v>
      </c>
      <c r="BM184" s="25">
        <f t="shared" si="112"/>
        <v>0.2</v>
      </c>
      <c r="BN184" s="137">
        <f t="shared" si="115"/>
        <v>162344.016</v>
      </c>
      <c r="BO184" s="173">
        <v>180620.44355555554</v>
      </c>
      <c r="BP184" s="132">
        <f t="shared" si="116"/>
        <v>45155.110888888885</v>
      </c>
      <c r="BQ184" s="132">
        <f t="shared" si="131"/>
        <v>1083722.6613333332</v>
      </c>
      <c r="BR184" s="132">
        <f t="shared" si="132"/>
        <v>270930.66533333331</v>
      </c>
      <c r="BS184" s="137">
        <f t="shared" si="117"/>
        <v>180620.44355555554</v>
      </c>
      <c r="BT184" s="172">
        <v>127770.18577777781</v>
      </c>
      <c r="BU184" s="132">
        <f t="shared" si="118"/>
        <v>31942.546444444451</v>
      </c>
      <c r="BV184" s="132">
        <f t="shared" si="133"/>
        <v>766621.11466666684</v>
      </c>
      <c r="BW184" s="132">
        <f t="shared" si="119"/>
        <v>191655.27866666671</v>
      </c>
      <c r="BX184" s="137">
        <f t="shared" si="120"/>
        <v>127770.18577777781</v>
      </c>
      <c r="BY184" s="172">
        <v>113990.61333333334</v>
      </c>
      <c r="BZ184" s="132">
        <f t="shared" si="121"/>
        <v>28497.653333333335</v>
      </c>
      <c r="CA184" s="132">
        <f t="shared" si="134"/>
        <v>683943.68</v>
      </c>
      <c r="CB184" s="132">
        <f t="shared" si="122"/>
        <v>170985.92</v>
      </c>
      <c r="CC184" s="137">
        <f t="shared" si="123"/>
        <v>113990.61333333334</v>
      </c>
      <c r="CD184" s="172">
        <v>105332.89777777778</v>
      </c>
      <c r="CE184" s="132">
        <f t="shared" si="124"/>
        <v>26333.224444444444</v>
      </c>
      <c r="CF184" s="132">
        <f t="shared" si="135"/>
        <v>631997.38666666672</v>
      </c>
      <c r="CG184" s="132">
        <f t="shared" si="125"/>
        <v>157999.34666666668</v>
      </c>
      <c r="CH184" s="137">
        <f t="shared" si="126"/>
        <v>105332.89777777778</v>
      </c>
      <c r="CI184" s="211">
        <f t="shared" si="127"/>
        <v>524258.69688888895</v>
      </c>
      <c r="CJ184" s="132">
        <f t="shared" si="128"/>
        <v>131064.67422222224</v>
      </c>
      <c r="CK184" s="132">
        <f t="shared" si="136"/>
        <v>3145552.1813333337</v>
      </c>
      <c r="CL184" s="132">
        <f t="shared" si="129"/>
        <v>786388.04533333343</v>
      </c>
      <c r="CM184" s="137">
        <f t="shared" si="130"/>
        <v>524258.69688888895</v>
      </c>
      <c r="CN184" s="172"/>
      <c r="CO184" s="132"/>
      <c r="CP184" s="132"/>
      <c r="CQ184" s="132"/>
      <c r="CR184" s="137"/>
      <c r="CS184" s="132"/>
    </row>
    <row r="185" spans="1:97" ht="13" x14ac:dyDescent="0.3">
      <c r="A185" s="5" t="s">
        <v>552</v>
      </c>
      <c r="B185" s="3"/>
      <c r="C185" s="3" t="s">
        <v>386</v>
      </c>
      <c r="D185" s="2" t="s">
        <v>188</v>
      </c>
      <c r="E185" s="5">
        <f t="shared" si="113"/>
        <v>72759</v>
      </c>
      <c r="F185" s="177">
        <v>1052</v>
      </c>
      <c r="G185" s="17">
        <f t="shared" si="114"/>
        <v>64</v>
      </c>
      <c r="H185" s="201">
        <v>4.7720272439373561</v>
      </c>
      <c r="I185" s="189">
        <v>71</v>
      </c>
      <c r="J185"/>
      <c r="K185" s="183">
        <v>38735</v>
      </c>
      <c r="L185" s="183">
        <v>17339</v>
      </c>
      <c r="M185" s="183">
        <v>8648</v>
      </c>
      <c r="N185" s="183">
        <v>4856</v>
      </c>
      <c r="O185" s="183">
        <v>1985</v>
      </c>
      <c r="P185" s="183">
        <v>702</v>
      </c>
      <c r="Q185" s="183">
        <v>440</v>
      </c>
      <c r="R185" s="183">
        <v>54</v>
      </c>
      <c r="S185" s="183">
        <v>72759</v>
      </c>
      <c r="T185" s="5"/>
      <c r="U185" s="9">
        <f t="shared" si="91"/>
        <v>0.53237400184169659</v>
      </c>
      <c r="V185" s="9">
        <f t="shared" si="92"/>
        <v>0.23830728844541568</v>
      </c>
      <c r="W185" s="9">
        <f t="shared" si="93"/>
        <v>0.11885814813287703</v>
      </c>
      <c r="X185" s="9">
        <f t="shared" si="94"/>
        <v>6.6740884289228822E-2</v>
      </c>
      <c r="Y185" s="9">
        <f t="shared" si="95"/>
        <v>2.7281848293681882E-2</v>
      </c>
      <c r="Z185" s="9">
        <f t="shared" si="96"/>
        <v>9.6482909330804431E-3</v>
      </c>
      <c r="AA185" s="9">
        <f t="shared" si="97"/>
        <v>6.0473618383979988E-3</v>
      </c>
      <c r="AB185" s="9">
        <f t="shared" si="98"/>
        <v>7.4217622562157263E-4</v>
      </c>
      <c r="AC185" s="9"/>
      <c r="AD185" s="183">
        <v>-121</v>
      </c>
      <c r="AE185" s="183">
        <v>60</v>
      </c>
      <c r="AF185" s="183">
        <v>54</v>
      </c>
      <c r="AG185" s="183">
        <v>63</v>
      </c>
      <c r="AH185" s="183">
        <v>48</v>
      </c>
      <c r="AI185" s="183">
        <v>9</v>
      </c>
      <c r="AJ185" s="183">
        <v>8</v>
      </c>
      <c r="AK185" s="183">
        <v>4</v>
      </c>
      <c r="AL185" s="183">
        <v>125</v>
      </c>
      <c r="AM185" s="5"/>
      <c r="AN185" s="180">
        <v>40</v>
      </c>
      <c r="AO185" s="180">
        <v>22</v>
      </c>
      <c r="AP185" s="180">
        <v>-7</v>
      </c>
      <c r="AQ185" s="180">
        <v>2</v>
      </c>
      <c r="AR185" s="180">
        <v>-2</v>
      </c>
      <c r="AS185" s="180">
        <v>0</v>
      </c>
      <c r="AT185" s="180">
        <v>2</v>
      </c>
      <c r="AU185" s="180">
        <v>4</v>
      </c>
      <c r="AV185" s="180">
        <v>61</v>
      </c>
      <c r="AW185">
        <f t="shared" si="99"/>
        <v>-40</v>
      </c>
      <c r="AX185">
        <f t="shared" si="100"/>
        <v>-22</v>
      </c>
      <c r="AY185">
        <f t="shared" si="101"/>
        <v>7</v>
      </c>
      <c r="AZ185">
        <f t="shared" si="102"/>
        <v>-2</v>
      </c>
      <c r="BA185">
        <f t="shared" si="103"/>
        <v>2</v>
      </c>
      <c r="BB185">
        <f t="shared" si="104"/>
        <v>0</v>
      </c>
      <c r="BC185">
        <f t="shared" si="105"/>
        <v>-2</v>
      </c>
      <c r="BD185">
        <f t="shared" si="106"/>
        <v>-4</v>
      </c>
      <c r="BE185">
        <f t="shared" si="107"/>
        <v>-61</v>
      </c>
      <c r="BH185" s="175">
        <v>383312.26</v>
      </c>
      <c r="BI185" s="106" t="str">
        <f t="shared" si="108"/>
        <v>0</v>
      </c>
      <c r="BJ185" s="107">
        <f t="shared" si="109"/>
        <v>2299873.56</v>
      </c>
      <c r="BK185" s="26">
        <f t="shared" si="110"/>
        <v>0</v>
      </c>
      <c r="BL185" s="24" t="str">
        <f t="shared" si="111"/>
        <v>100%</v>
      </c>
      <c r="BM185" s="25" t="str">
        <f t="shared" si="112"/>
        <v>0%</v>
      </c>
      <c r="BN185" s="137">
        <f t="shared" si="115"/>
        <v>383312.26</v>
      </c>
      <c r="BO185" s="173">
        <v>370615.5033333333</v>
      </c>
      <c r="BP185" s="132" t="str">
        <f t="shared" si="116"/>
        <v>0</v>
      </c>
      <c r="BQ185" s="132">
        <f t="shared" si="131"/>
        <v>2223693.0199999996</v>
      </c>
      <c r="BR185" s="132">
        <f t="shared" si="132"/>
        <v>0</v>
      </c>
      <c r="BS185" s="137">
        <f t="shared" si="117"/>
        <v>370615.5033333333</v>
      </c>
      <c r="BT185" s="172">
        <v>512858.57888888888</v>
      </c>
      <c r="BU185" s="132" t="str">
        <f t="shared" si="118"/>
        <v>0</v>
      </c>
      <c r="BV185" s="132">
        <f t="shared" si="133"/>
        <v>3077151.4733333332</v>
      </c>
      <c r="BW185" s="132">
        <f t="shared" si="119"/>
        <v>0</v>
      </c>
      <c r="BX185" s="137">
        <f t="shared" si="120"/>
        <v>512858.57888888888</v>
      </c>
      <c r="BY185" s="172">
        <v>569265.86666666658</v>
      </c>
      <c r="BZ185" s="132" t="str">
        <f t="shared" si="121"/>
        <v>0</v>
      </c>
      <c r="CA185" s="132">
        <f t="shared" si="134"/>
        <v>3415595.1999999993</v>
      </c>
      <c r="CB185" s="132">
        <f t="shared" si="122"/>
        <v>0</v>
      </c>
      <c r="CC185" s="137">
        <f t="shared" si="123"/>
        <v>569265.86666666658</v>
      </c>
      <c r="CD185" s="172">
        <v>290594.99555555551</v>
      </c>
      <c r="CE185" s="132" t="str">
        <f t="shared" si="124"/>
        <v>0</v>
      </c>
      <c r="CF185" s="132">
        <f t="shared" si="135"/>
        <v>1743569.9733333332</v>
      </c>
      <c r="CG185" s="132">
        <f t="shared" si="125"/>
        <v>0</v>
      </c>
      <c r="CH185" s="137">
        <f t="shared" si="126"/>
        <v>290594.99555555551</v>
      </c>
      <c r="CI185" s="211">
        <f t="shared" si="127"/>
        <v>205187.39111111115</v>
      </c>
      <c r="CJ185" s="132" t="str">
        <f t="shared" si="128"/>
        <v>0</v>
      </c>
      <c r="CK185" s="132">
        <f t="shared" si="136"/>
        <v>1231124.3466666669</v>
      </c>
      <c r="CL185" s="132">
        <f t="shared" si="129"/>
        <v>0</v>
      </c>
      <c r="CM185" s="137">
        <f t="shared" si="130"/>
        <v>205187.39111111115</v>
      </c>
      <c r="CN185" s="172"/>
      <c r="CO185" s="132"/>
      <c r="CP185" s="132"/>
      <c r="CQ185" s="132"/>
      <c r="CR185" s="137"/>
      <c r="CS185" s="132"/>
    </row>
    <row r="186" spans="1:97" ht="13" x14ac:dyDescent="0.3">
      <c r="A186" s="5" t="s">
        <v>667</v>
      </c>
      <c r="B186" s="3" t="s">
        <v>395</v>
      </c>
      <c r="C186" s="3" t="s">
        <v>384</v>
      </c>
      <c r="D186" s="2" t="s">
        <v>189</v>
      </c>
      <c r="E186" s="5">
        <f t="shared" si="113"/>
        <v>56476</v>
      </c>
      <c r="F186" s="177">
        <v>299</v>
      </c>
      <c r="G186" s="17">
        <f t="shared" si="114"/>
        <v>252</v>
      </c>
      <c r="H186" s="201">
        <v>7.9686844680553612</v>
      </c>
      <c r="I186" s="189">
        <v>48</v>
      </c>
      <c r="J186"/>
      <c r="K186" s="183">
        <v>3309</v>
      </c>
      <c r="L186" s="183">
        <v>8753</v>
      </c>
      <c r="M186" s="183">
        <v>19612</v>
      </c>
      <c r="N186" s="183">
        <v>9826</v>
      </c>
      <c r="O186" s="183">
        <v>7004</v>
      </c>
      <c r="P186" s="183">
        <v>4430</v>
      </c>
      <c r="Q186" s="183">
        <v>3207</v>
      </c>
      <c r="R186" s="183">
        <v>335</v>
      </c>
      <c r="S186" s="183">
        <v>56476</v>
      </c>
      <c r="T186" s="5"/>
      <c r="U186" s="9">
        <f t="shared" si="91"/>
        <v>5.8591260004249593E-2</v>
      </c>
      <c r="V186" s="9">
        <f t="shared" si="92"/>
        <v>0.15498618882357107</v>
      </c>
      <c r="W186" s="9">
        <f t="shared" si="93"/>
        <v>0.34726255400524114</v>
      </c>
      <c r="X186" s="9">
        <f t="shared" si="94"/>
        <v>0.1739854097315674</v>
      </c>
      <c r="Y186" s="9">
        <f t="shared" si="95"/>
        <v>0.1240172816771726</v>
      </c>
      <c r="Z186" s="9">
        <f t="shared" si="96"/>
        <v>7.8440399461718255E-2</v>
      </c>
      <c r="AA186" s="9">
        <f t="shared" si="97"/>
        <v>5.6785183086620866E-2</v>
      </c>
      <c r="AB186" s="9">
        <f t="shared" si="98"/>
        <v>5.9317232098590553E-3</v>
      </c>
      <c r="AC186" s="9"/>
      <c r="AD186" s="183">
        <v>16</v>
      </c>
      <c r="AE186" s="183">
        <v>70</v>
      </c>
      <c r="AF186" s="183">
        <v>62</v>
      </c>
      <c r="AG186" s="183">
        <v>12</v>
      </c>
      <c r="AH186" s="183">
        <v>45</v>
      </c>
      <c r="AI186" s="183">
        <v>13</v>
      </c>
      <c r="AJ186" s="183">
        <v>24</v>
      </c>
      <c r="AK186" s="183">
        <v>8</v>
      </c>
      <c r="AL186" s="183">
        <v>250</v>
      </c>
      <c r="AM186" s="5"/>
      <c r="AN186" s="180">
        <v>3</v>
      </c>
      <c r="AO186" s="180">
        <v>-24</v>
      </c>
      <c r="AP186" s="180">
        <v>19</v>
      </c>
      <c r="AQ186" s="180">
        <v>3</v>
      </c>
      <c r="AR186" s="180">
        <v>0</v>
      </c>
      <c r="AS186" s="180">
        <v>-5</v>
      </c>
      <c r="AT186" s="180">
        <v>1</v>
      </c>
      <c r="AU186" s="180">
        <v>1</v>
      </c>
      <c r="AV186" s="180">
        <v>-2</v>
      </c>
      <c r="AW186">
        <f t="shared" si="99"/>
        <v>-3</v>
      </c>
      <c r="AX186">
        <f t="shared" si="100"/>
        <v>24</v>
      </c>
      <c r="AY186">
        <f t="shared" si="101"/>
        <v>-19</v>
      </c>
      <c r="AZ186">
        <f t="shared" si="102"/>
        <v>-3</v>
      </c>
      <c r="BA186">
        <f t="shared" si="103"/>
        <v>0</v>
      </c>
      <c r="BB186">
        <f t="shared" si="104"/>
        <v>5</v>
      </c>
      <c r="BC186">
        <f t="shared" si="105"/>
        <v>-1</v>
      </c>
      <c r="BD186">
        <f t="shared" si="106"/>
        <v>-1</v>
      </c>
      <c r="BE186">
        <f t="shared" si="107"/>
        <v>2</v>
      </c>
      <c r="BH186" s="175">
        <v>552404.61866666656</v>
      </c>
      <c r="BI186" s="106">
        <f t="shared" si="108"/>
        <v>138101.15466666664</v>
      </c>
      <c r="BJ186" s="107">
        <f t="shared" si="109"/>
        <v>3314427.7119999994</v>
      </c>
      <c r="BK186" s="26">
        <f t="shared" si="110"/>
        <v>828606.92799999984</v>
      </c>
      <c r="BL186" s="24">
        <f t="shared" si="111"/>
        <v>0.8</v>
      </c>
      <c r="BM186" s="25">
        <f t="shared" si="112"/>
        <v>0.2</v>
      </c>
      <c r="BN186" s="137">
        <f t="shared" si="115"/>
        <v>552404.61866666656</v>
      </c>
      <c r="BO186" s="173">
        <v>489205.35199999996</v>
      </c>
      <c r="BP186" s="132">
        <f t="shared" si="116"/>
        <v>122301.33799999999</v>
      </c>
      <c r="BQ186" s="132">
        <f t="shared" si="131"/>
        <v>2935232.1119999997</v>
      </c>
      <c r="BR186" s="132">
        <f t="shared" si="132"/>
        <v>733808.02799999993</v>
      </c>
      <c r="BS186" s="137">
        <f t="shared" si="117"/>
        <v>489205.35199999996</v>
      </c>
      <c r="BT186" s="172">
        <v>492311.01511111122</v>
      </c>
      <c r="BU186" s="132">
        <f t="shared" si="118"/>
        <v>123077.75377777781</v>
      </c>
      <c r="BV186" s="132">
        <f t="shared" si="133"/>
        <v>2953866.0906666676</v>
      </c>
      <c r="BW186" s="132">
        <f t="shared" si="119"/>
        <v>738466.52266666689</v>
      </c>
      <c r="BX186" s="137">
        <f t="shared" si="120"/>
        <v>492311.01511111122</v>
      </c>
      <c r="BY186" s="172">
        <v>448533.97333333339</v>
      </c>
      <c r="BZ186" s="132">
        <f t="shared" si="121"/>
        <v>112133.49333333335</v>
      </c>
      <c r="CA186" s="132">
        <f t="shared" si="134"/>
        <v>2691203.8400000003</v>
      </c>
      <c r="CB186" s="132">
        <f t="shared" si="122"/>
        <v>672800.96000000008</v>
      </c>
      <c r="CC186" s="137">
        <f t="shared" si="123"/>
        <v>448533.97333333339</v>
      </c>
      <c r="CD186" s="172">
        <v>410707.92355555552</v>
      </c>
      <c r="CE186" s="132">
        <f t="shared" si="124"/>
        <v>102676.98088888888</v>
      </c>
      <c r="CF186" s="132">
        <f t="shared" si="135"/>
        <v>2464247.5413333331</v>
      </c>
      <c r="CG186" s="132">
        <f t="shared" si="125"/>
        <v>616061.88533333328</v>
      </c>
      <c r="CH186" s="137">
        <f t="shared" si="126"/>
        <v>410707.92355555552</v>
      </c>
      <c r="CI186" s="211">
        <f t="shared" si="127"/>
        <v>324793.98933333333</v>
      </c>
      <c r="CJ186" s="132">
        <f t="shared" si="128"/>
        <v>81198.497333333333</v>
      </c>
      <c r="CK186" s="132">
        <f t="shared" si="136"/>
        <v>1948763.936</v>
      </c>
      <c r="CL186" s="132">
        <f t="shared" si="129"/>
        <v>487190.984</v>
      </c>
      <c r="CM186" s="137">
        <f t="shared" si="130"/>
        <v>324793.98933333333</v>
      </c>
      <c r="CN186" s="172"/>
      <c r="CO186" s="132"/>
      <c r="CP186" s="132"/>
      <c r="CQ186" s="132"/>
      <c r="CR186" s="137"/>
      <c r="CS186" s="132"/>
    </row>
    <row r="187" spans="1:97" ht="13" x14ac:dyDescent="0.3">
      <c r="A187" s="5" t="s">
        <v>593</v>
      </c>
      <c r="B187" s="3" t="s">
        <v>392</v>
      </c>
      <c r="C187" s="3" t="s">
        <v>379</v>
      </c>
      <c r="D187" s="2" t="s">
        <v>190</v>
      </c>
      <c r="E187" s="5">
        <f t="shared" si="113"/>
        <v>49364</v>
      </c>
      <c r="F187" s="177">
        <v>372</v>
      </c>
      <c r="G187" s="17">
        <f t="shared" si="114"/>
        <v>606</v>
      </c>
      <c r="H187" s="201">
        <v>6.1731023032057557</v>
      </c>
      <c r="I187" s="189">
        <v>98</v>
      </c>
      <c r="J187"/>
      <c r="K187" s="183">
        <v>13158</v>
      </c>
      <c r="L187" s="183">
        <v>12222</v>
      </c>
      <c r="M187" s="183">
        <v>12566</v>
      </c>
      <c r="N187" s="183">
        <v>6368</v>
      </c>
      <c r="O187" s="183">
        <v>3129</v>
      </c>
      <c r="P187" s="183">
        <v>1453</v>
      </c>
      <c r="Q187" s="183">
        <v>411</v>
      </c>
      <c r="R187" s="183">
        <v>57</v>
      </c>
      <c r="S187" s="183">
        <v>49364</v>
      </c>
      <c r="T187" s="5"/>
      <c r="U187" s="9">
        <f t="shared" si="91"/>
        <v>0.2665505226480836</v>
      </c>
      <c r="V187" s="9">
        <f t="shared" si="92"/>
        <v>0.24758933635847985</v>
      </c>
      <c r="W187" s="9">
        <f t="shared" si="93"/>
        <v>0.25455797747346243</v>
      </c>
      <c r="X187" s="9">
        <f t="shared" si="94"/>
        <v>0.12900089133781703</v>
      </c>
      <c r="Y187" s="9">
        <f t="shared" si="95"/>
        <v>6.3386273397617696E-2</v>
      </c>
      <c r="Z187" s="9">
        <f t="shared" si="96"/>
        <v>2.9434405639737461E-2</v>
      </c>
      <c r="AA187" s="9">
        <f t="shared" si="97"/>
        <v>8.3259055181913941E-3</v>
      </c>
      <c r="AB187" s="9">
        <f t="shared" si="98"/>
        <v>1.1546876266104854E-3</v>
      </c>
      <c r="AC187" s="9"/>
      <c r="AD187" s="183">
        <v>127</v>
      </c>
      <c r="AE187" s="183">
        <v>88</v>
      </c>
      <c r="AF187" s="183">
        <v>148</v>
      </c>
      <c r="AG187" s="183">
        <v>154</v>
      </c>
      <c r="AH187" s="183">
        <v>74</v>
      </c>
      <c r="AI187" s="183">
        <v>6</v>
      </c>
      <c r="AJ187" s="183">
        <v>0</v>
      </c>
      <c r="AK187" s="183">
        <v>0</v>
      </c>
      <c r="AL187" s="183">
        <v>597</v>
      </c>
      <c r="AM187" s="5"/>
      <c r="AN187" s="180">
        <v>3</v>
      </c>
      <c r="AO187" s="180">
        <v>-11</v>
      </c>
      <c r="AP187" s="180">
        <v>3</v>
      </c>
      <c r="AQ187" s="180">
        <v>-9</v>
      </c>
      <c r="AR187" s="180">
        <v>-4</v>
      </c>
      <c r="AS187" s="180">
        <v>9</v>
      </c>
      <c r="AT187" s="180">
        <v>1</v>
      </c>
      <c r="AU187" s="180">
        <v>-1</v>
      </c>
      <c r="AV187" s="180">
        <v>-9</v>
      </c>
      <c r="AW187">
        <f t="shared" si="99"/>
        <v>-3</v>
      </c>
      <c r="AX187">
        <f t="shared" si="100"/>
        <v>11</v>
      </c>
      <c r="AY187">
        <f t="shared" si="101"/>
        <v>-3</v>
      </c>
      <c r="AZ187">
        <f t="shared" si="102"/>
        <v>9</v>
      </c>
      <c r="BA187">
        <f t="shared" si="103"/>
        <v>4</v>
      </c>
      <c r="BB187">
        <f t="shared" si="104"/>
        <v>-9</v>
      </c>
      <c r="BC187">
        <f t="shared" si="105"/>
        <v>-1</v>
      </c>
      <c r="BD187">
        <f t="shared" si="106"/>
        <v>1</v>
      </c>
      <c r="BE187">
        <f t="shared" si="107"/>
        <v>9</v>
      </c>
      <c r="BH187" s="175">
        <v>521829.18933333328</v>
      </c>
      <c r="BI187" s="106">
        <f t="shared" si="108"/>
        <v>130457.29733333332</v>
      </c>
      <c r="BJ187" s="107">
        <f t="shared" si="109"/>
        <v>3130975.1359999999</v>
      </c>
      <c r="BK187" s="26">
        <f t="shared" si="110"/>
        <v>782743.78399999999</v>
      </c>
      <c r="BL187" s="24">
        <f t="shared" si="111"/>
        <v>0.8</v>
      </c>
      <c r="BM187" s="25">
        <f t="shared" si="112"/>
        <v>0.2</v>
      </c>
      <c r="BN187" s="137">
        <f t="shared" si="115"/>
        <v>521829.18933333328</v>
      </c>
      <c r="BO187" s="173">
        <v>619299.74222222215</v>
      </c>
      <c r="BP187" s="132">
        <f t="shared" si="116"/>
        <v>154824.93555555554</v>
      </c>
      <c r="BQ187" s="132">
        <f t="shared" si="131"/>
        <v>3715798.4533333331</v>
      </c>
      <c r="BR187" s="132">
        <f t="shared" si="132"/>
        <v>928949.61333333328</v>
      </c>
      <c r="BS187" s="137">
        <f t="shared" si="117"/>
        <v>619299.74222222215</v>
      </c>
      <c r="BT187" s="172">
        <v>390101.16533333343</v>
      </c>
      <c r="BU187" s="132">
        <f t="shared" si="118"/>
        <v>97525.291333333356</v>
      </c>
      <c r="BV187" s="132">
        <f t="shared" si="133"/>
        <v>2340606.9920000006</v>
      </c>
      <c r="BW187" s="132">
        <f t="shared" si="119"/>
        <v>585151.74800000014</v>
      </c>
      <c r="BX187" s="137">
        <f t="shared" si="120"/>
        <v>390101.16533333343</v>
      </c>
      <c r="BY187" s="172">
        <v>500718.18666666665</v>
      </c>
      <c r="BZ187" s="132">
        <f t="shared" si="121"/>
        <v>125179.54666666666</v>
      </c>
      <c r="CA187" s="132">
        <f t="shared" si="134"/>
        <v>3004309.12</v>
      </c>
      <c r="CB187" s="132">
        <f t="shared" si="122"/>
        <v>751077.28</v>
      </c>
      <c r="CC187" s="137">
        <f t="shared" si="123"/>
        <v>500718.18666666665</v>
      </c>
      <c r="CD187" s="172">
        <v>323224.65422222228</v>
      </c>
      <c r="CE187" s="132">
        <f t="shared" si="124"/>
        <v>80806.163555555569</v>
      </c>
      <c r="CF187" s="132">
        <f t="shared" si="135"/>
        <v>1939347.9253333337</v>
      </c>
      <c r="CG187" s="132">
        <f t="shared" si="125"/>
        <v>484836.98133333342</v>
      </c>
      <c r="CH187" s="137">
        <f t="shared" si="126"/>
        <v>323224.65422222228</v>
      </c>
      <c r="CI187" s="211">
        <f t="shared" si="127"/>
        <v>671775.27822222235</v>
      </c>
      <c r="CJ187" s="132">
        <f t="shared" si="128"/>
        <v>167943.81955555559</v>
      </c>
      <c r="CK187" s="132">
        <f t="shared" si="136"/>
        <v>4030651.6693333341</v>
      </c>
      <c r="CL187" s="132">
        <f t="shared" si="129"/>
        <v>1007662.9173333335</v>
      </c>
      <c r="CM187" s="137">
        <f t="shared" si="130"/>
        <v>671775.27822222235</v>
      </c>
      <c r="CN187" s="172"/>
      <c r="CO187" s="132"/>
      <c r="CP187" s="132"/>
      <c r="CQ187" s="132"/>
      <c r="CR187" s="137"/>
      <c r="CS187" s="132"/>
    </row>
    <row r="188" spans="1:97" ht="13" x14ac:dyDescent="0.3">
      <c r="A188" s="5" t="s">
        <v>553</v>
      </c>
      <c r="B188" s="3"/>
      <c r="C188" s="3" t="s">
        <v>386</v>
      </c>
      <c r="D188" s="2" t="s">
        <v>191</v>
      </c>
      <c r="E188" s="5">
        <f t="shared" si="113"/>
        <v>74508</v>
      </c>
      <c r="F188" s="177">
        <v>790</v>
      </c>
      <c r="G188" s="17">
        <f t="shared" si="114"/>
        <v>347</v>
      </c>
      <c r="H188" s="201">
        <v>4.2299971322053338</v>
      </c>
      <c r="I188" s="189">
        <v>137</v>
      </c>
      <c r="J188"/>
      <c r="K188" s="183">
        <v>35225</v>
      </c>
      <c r="L188" s="183">
        <v>15233</v>
      </c>
      <c r="M188" s="183">
        <v>11066</v>
      </c>
      <c r="N188" s="183">
        <v>7367</v>
      </c>
      <c r="O188" s="183">
        <v>3634</v>
      </c>
      <c r="P188" s="183">
        <v>1461</v>
      </c>
      <c r="Q188" s="183">
        <v>493</v>
      </c>
      <c r="R188" s="183">
        <v>29</v>
      </c>
      <c r="S188" s="183">
        <v>74508</v>
      </c>
      <c r="T188" s="5"/>
      <c r="U188" s="9">
        <f t="shared" si="91"/>
        <v>0.47276802491007675</v>
      </c>
      <c r="V188" s="9">
        <f t="shared" si="92"/>
        <v>0.20444784452676223</v>
      </c>
      <c r="W188" s="9">
        <f t="shared" si="93"/>
        <v>0.14852096419176464</v>
      </c>
      <c r="X188" s="9">
        <f t="shared" si="94"/>
        <v>9.8875288559617761E-2</v>
      </c>
      <c r="Y188" s="9">
        <f t="shared" si="95"/>
        <v>4.8773286090084286E-2</v>
      </c>
      <c r="Z188" s="9">
        <f t="shared" si="96"/>
        <v>1.9608632630053149E-2</v>
      </c>
      <c r="AA188" s="9">
        <f t="shared" si="97"/>
        <v>6.616739142105546E-3</v>
      </c>
      <c r="AB188" s="9">
        <f t="shared" si="98"/>
        <v>3.8921994953562033E-4</v>
      </c>
      <c r="AC188" s="9"/>
      <c r="AD188" s="183">
        <v>25</v>
      </c>
      <c r="AE188" s="183">
        <v>140</v>
      </c>
      <c r="AF188" s="183">
        <v>42</v>
      </c>
      <c r="AG188" s="183">
        <v>53</v>
      </c>
      <c r="AH188" s="183">
        <v>47</v>
      </c>
      <c r="AI188" s="183">
        <v>26</v>
      </c>
      <c r="AJ188" s="183">
        <v>5</v>
      </c>
      <c r="AK188" s="183">
        <v>0</v>
      </c>
      <c r="AL188" s="183">
        <v>338</v>
      </c>
      <c r="AM188" s="5"/>
      <c r="AN188" s="180">
        <v>-38</v>
      </c>
      <c r="AO188" s="180">
        <v>2</v>
      </c>
      <c r="AP188" s="180">
        <v>14</v>
      </c>
      <c r="AQ188" s="180">
        <v>6</v>
      </c>
      <c r="AR188" s="180">
        <v>8</v>
      </c>
      <c r="AS188" s="180">
        <v>2</v>
      </c>
      <c r="AT188" s="180">
        <v>-3</v>
      </c>
      <c r="AU188" s="180">
        <v>0</v>
      </c>
      <c r="AV188" s="180">
        <v>-9</v>
      </c>
      <c r="AW188">
        <f t="shared" si="99"/>
        <v>38</v>
      </c>
      <c r="AX188">
        <f t="shared" si="100"/>
        <v>-2</v>
      </c>
      <c r="AY188">
        <f t="shared" si="101"/>
        <v>-14</v>
      </c>
      <c r="AZ188">
        <f t="shared" si="102"/>
        <v>-6</v>
      </c>
      <c r="BA188">
        <f t="shared" si="103"/>
        <v>-8</v>
      </c>
      <c r="BB188">
        <f t="shared" si="104"/>
        <v>-2</v>
      </c>
      <c r="BC188">
        <f t="shared" si="105"/>
        <v>3</v>
      </c>
      <c r="BD188">
        <f t="shared" si="106"/>
        <v>0</v>
      </c>
      <c r="BE188">
        <f t="shared" si="107"/>
        <v>9</v>
      </c>
      <c r="BH188" s="175">
        <v>518918.76666666672</v>
      </c>
      <c r="BI188" s="106" t="str">
        <f t="shared" si="108"/>
        <v>0</v>
      </c>
      <c r="BJ188" s="107">
        <f t="shared" si="109"/>
        <v>3113512.6000000006</v>
      </c>
      <c r="BK188" s="26">
        <f t="shared" si="110"/>
        <v>0</v>
      </c>
      <c r="BL188" s="24" t="str">
        <f t="shared" si="111"/>
        <v>100%</v>
      </c>
      <c r="BM188" s="25" t="str">
        <f t="shared" si="112"/>
        <v>0%</v>
      </c>
      <c r="BN188" s="137">
        <f t="shared" si="115"/>
        <v>518918.76666666672</v>
      </c>
      <c r="BO188" s="173">
        <v>679518.35111111111</v>
      </c>
      <c r="BP188" s="132" t="str">
        <f t="shared" si="116"/>
        <v>0</v>
      </c>
      <c r="BQ188" s="132">
        <f t="shared" si="131"/>
        <v>4077110.1066666665</v>
      </c>
      <c r="BR188" s="132">
        <f t="shared" si="132"/>
        <v>0</v>
      </c>
      <c r="BS188" s="137">
        <f t="shared" si="117"/>
        <v>679518.35111111111</v>
      </c>
      <c r="BT188" s="172">
        <v>570141.38888888888</v>
      </c>
      <c r="BU188" s="132" t="str">
        <f t="shared" si="118"/>
        <v>0</v>
      </c>
      <c r="BV188" s="132">
        <f t="shared" si="133"/>
        <v>3420848.333333333</v>
      </c>
      <c r="BW188" s="132">
        <f t="shared" si="119"/>
        <v>0</v>
      </c>
      <c r="BX188" s="137">
        <f t="shared" si="120"/>
        <v>570141.38888888888</v>
      </c>
      <c r="BY188" s="172">
        <v>503291.33333333331</v>
      </c>
      <c r="BZ188" s="132" t="str">
        <f t="shared" si="121"/>
        <v>0</v>
      </c>
      <c r="CA188" s="132">
        <f t="shared" si="134"/>
        <v>3019748</v>
      </c>
      <c r="CB188" s="132">
        <f t="shared" si="122"/>
        <v>0</v>
      </c>
      <c r="CC188" s="137">
        <f t="shared" si="123"/>
        <v>503291.33333333331</v>
      </c>
      <c r="CD188" s="172">
        <v>365050.72888888884</v>
      </c>
      <c r="CE188" s="132" t="str">
        <f t="shared" si="124"/>
        <v>0</v>
      </c>
      <c r="CF188" s="132">
        <f t="shared" si="135"/>
        <v>2190304.3733333331</v>
      </c>
      <c r="CG188" s="132">
        <f t="shared" si="125"/>
        <v>0</v>
      </c>
      <c r="CH188" s="137">
        <f t="shared" si="126"/>
        <v>365050.72888888884</v>
      </c>
      <c r="CI188" s="211">
        <f t="shared" si="127"/>
        <v>518080.01777777786</v>
      </c>
      <c r="CJ188" s="132" t="str">
        <f t="shared" si="128"/>
        <v>0</v>
      </c>
      <c r="CK188" s="132">
        <f t="shared" si="136"/>
        <v>3108480.1066666674</v>
      </c>
      <c r="CL188" s="132">
        <f t="shared" si="129"/>
        <v>0</v>
      </c>
      <c r="CM188" s="137">
        <f t="shared" si="130"/>
        <v>518080.01777777786</v>
      </c>
      <c r="CN188" s="172"/>
      <c r="CO188" s="132"/>
      <c r="CP188" s="132"/>
      <c r="CQ188" s="132"/>
      <c r="CR188" s="137"/>
      <c r="CS188" s="132"/>
    </row>
    <row r="189" spans="1:97" ht="13" x14ac:dyDescent="0.3">
      <c r="A189" s="5" t="s">
        <v>674</v>
      </c>
      <c r="B189" s="3" t="s">
        <v>393</v>
      </c>
      <c r="C189" s="3" t="s">
        <v>384</v>
      </c>
      <c r="D189" s="2" t="s">
        <v>192</v>
      </c>
      <c r="E189" s="5">
        <f t="shared" si="113"/>
        <v>53590</v>
      </c>
      <c r="F189" s="177">
        <v>500</v>
      </c>
      <c r="G189" s="17">
        <f t="shared" si="114"/>
        <v>353</v>
      </c>
      <c r="H189" s="201">
        <v>8.3822867041420199</v>
      </c>
      <c r="I189" s="189">
        <v>79</v>
      </c>
      <c r="J189"/>
      <c r="K189" s="183">
        <v>11544</v>
      </c>
      <c r="L189" s="183">
        <v>14120</v>
      </c>
      <c r="M189" s="183">
        <v>11253</v>
      </c>
      <c r="N189" s="183">
        <v>8722</v>
      </c>
      <c r="O189" s="183">
        <v>4682</v>
      </c>
      <c r="P189" s="183">
        <v>2176</v>
      </c>
      <c r="Q189" s="183">
        <v>1010</v>
      </c>
      <c r="R189" s="183">
        <v>83</v>
      </c>
      <c r="S189" s="183">
        <v>53590</v>
      </c>
      <c r="T189" s="5"/>
      <c r="U189" s="9">
        <f t="shared" si="91"/>
        <v>0.21541332338122784</v>
      </c>
      <c r="V189" s="9">
        <f t="shared" si="92"/>
        <v>0.26348199290912483</v>
      </c>
      <c r="W189" s="9">
        <f t="shared" si="93"/>
        <v>0.20998320582198171</v>
      </c>
      <c r="X189" s="9">
        <f t="shared" si="94"/>
        <v>0.16275424519499906</v>
      </c>
      <c r="Y189" s="9">
        <f t="shared" si="95"/>
        <v>8.7367046090688558E-2</v>
      </c>
      <c r="Z189" s="9">
        <f t="shared" si="96"/>
        <v>4.0604590408658332E-2</v>
      </c>
      <c r="AA189" s="9">
        <f t="shared" si="97"/>
        <v>1.8846799776077627E-2</v>
      </c>
      <c r="AB189" s="9">
        <f t="shared" si="98"/>
        <v>1.5487964172420227E-3</v>
      </c>
      <c r="AC189" s="9"/>
      <c r="AD189" s="183">
        <v>105</v>
      </c>
      <c r="AE189" s="183">
        <v>61</v>
      </c>
      <c r="AF189" s="183">
        <v>73</v>
      </c>
      <c r="AG189" s="183">
        <v>65</v>
      </c>
      <c r="AH189" s="183">
        <v>54</v>
      </c>
      <c r="AI189" s="183">
        <v>35</v>
      </c>
      <c r="AJ189" s="183">
        <v>4</v>
      </c>
      <c r="AK189" s="183">
        <v>0</v>
      </c>
      <c r="AL189" s="183">
        <v>397</v>
      </c>
      <c r="AM189" s="5"/>
      <c r="AN189" s="180">
        <v>3</v>
      </c>
      <c r="AO189" s="180">
        <v>-2</v>
      </c>
      <c r="AP189" s="180">
        <v>19</v>
      </c>
      <c r="AQ189" s="180">
        <v>18</v>
      </c>
      <c r="AR189" s="180">
        <v>3</v>
      </c>
      <c r="AS189" s="180">
        <v>8</v>
      </c>
      <c r="AT189" s="180">
        <v>-7</v>
      </c>
      <c r="AU189" s="180">
        <v>2</v>
      </c>
      <c r="AV189" s="180">
        <v>44</v>
      </c>
      <c r="AW189">
        <f t="shared" si="99"/>
        <v>-3</v>
      </c>
      <c r="AX189">
        <f t="shared" si="100"/>
        <v>2</v>
      </c>
      <c r="AY189">
        <f t="shared" si="101"/>
        <v>-19</v>
      </c>
      <c r="AZ189">
        <f t="shared" si="102"/>
        <v>-18</v>
      </c>
      <c r="BA189">
        <f t="shared" si="103"/>
        <v>-3</v>
      </c>
      <c r="BB189">
        <f t="shared" si="104"/>
        <v>-8</v>
      </c>
      <c r="BC189">
        <f t="shared" si="105"/>
        <v>7</v>
      </c>
      <c r="BD189">
        <f t="shared" si="106"/>
        <v>-2</v>
      </c>
      <c r="BE189">
        <f t="shared" si="107"/>
        <v>-44</v>
      </c>
      <c r="BH189" s="175">
        <v>349762.4426666667</v>
      </c>
      <c r="BI189" s="106">
        <f t="shared" si="108"/>
        <v>87440.610666666675</v>
      </c>
      <c r="BJ189" s="107">
        <f t="shared" si="109"/>
        <v>2098574.6560000004</v>
      </c>
      <c r="BK189" s="26">
        <f t="shared" si="110"/>
        <v>524643.66400000011</v>
      </c>
      <c r="BL189" s="24">
        <f t="shared" si="111"/>
        <v>0.8</v>
      </c>
      <c r="BM189" s="25">
        <f t="shared" si="112"/>
        <v>0.2</v>
      </c>
      <c r="BN189" s="137">
        <f t="shared" si="115"/>
        <v>349762.4426666667</v>
      </c>
      <c r="BO189" s="173">
        <v>261916.02577777777</v>
      </c>
      <c r="BP189" s="132">
        <f t="shared" si="116"/>
        <v>65479.006444444443</v>
      </c>
      <c r="BQ189" s="132">
        <f t="shared" si="131"/>
        <v>1571496.1546666666</v>
      </c>
      <c r="BR189" s="132">
        <f t="shared" si="132"/>
        <v>392874.03866666666</v>
      </c>
      <c r="BS189" s="137">
        <f t="shared" si="117"/>
        <v>261916.02577777777</v>
      </c>
      <c r="BT189" s="172">
        <v>93857.19200000001</v>
      </c>
      <c r="BU189" s="132">
        <f t="shared" si="118"/>
        <v>23464.298000000003</v>
      </c>
      <c r="BV189" s="132">
        <f t="shared" si="133"/>
        <v>563143.152</v>
      </c>
      <c r="BW189" s="132">
        <f t="shared" si="119"/>
        <v>140785.788</v>
      </c>
      <c r="BX189" s="137">
        <f t="shared" si="120"/>
        <v>93857.19200000001</v>
      </c>
      <c r="BY189" s="172">
        <v>561705.91999999981</v>
      </c>
      <c r="BZ189" s="132">
        <f t="shared" si="121"/>
        <v>140426.47999999995</v>
      </c>
      <c r="CA189" s="132">
        <f t="shared" si="134"/>
        <v>3370235.5199999986</v>
      </c>
      <c r="CB189" s="132">
        <f t="shared" si="122"/>
        <v>842558.87999999966</v>
      </c>
      <c r="CC189" s="137">
        <f t="shared" si="123"/>
        <v>561705.91999999981</v>
      </c>
      <c r="CD189" s="172">
        <v>406972.44977777783</v>
      </c>
      <c r="CE189" s="132">
        <f t="shared" si="124"/>
        <v>101743.11244444446</v>
      </c>
      <c r="CF189" s="132">
        <f t="shared" si="135"/>
        <v>2441834.6986666671</v>
      </c>
      <c r="CG189" s="132">
        <f t="shared" si="125"/>
        <v>610458.67466666678</v>
      </c>
      <c r="CH189" s="137">
        <f t="shared" si="126"/>
        <v>406972.44977777783</v>
      </c>
      <c r="CI189" s="211">
        <f t="shared" si="127"/>
        <v>411015.77066666668</v>
      </c>
      <c r="CJ189" s="132">
        <f t="shared" si="128"/>
        <v>102753.94266666667</v>
      </c>
      <c r="CK189" s="132">
        <f t="shared" si="136"/>
        <v>2466094.6239999998</v>
      </c>
      <c r="CL189" s="132">
        <f t="shared" si="129"/>
        <v>616523.65599999996</v>
      </c>
      <c r="CM189" s="137">
        <f t="shared" si="130"/>
        <v>411015.77066666668</v>
      </c>
      <c r="CN189" s="172"/>
      <c r="CO189" s="132"/>
      <c r="CP189" s="132"/>
      <c r="CQ189" s="132"/>
      <c r="CR189" s="137"/>
      <c r="CS189" s="132"/>
    </row>
    <row r="190" spans="1:97" ht="13" x14ac:dyDescent="0.3">
      <c r="A190" s="5" t="s">
        <v>789</v>
      </c>
      <c r="B190" s="3"/>
      <c r="C190" s="3" t="s">
        <v>389</v>
      </c>
      <c r="D190" s="2" t="s">
        <v>193</v>
      </c>
      <c r="E190" s="5">
        <f t="shared" si="113"/>
        <v>94292</v>
      </c>
      <c r="F190" s="177">
        <v>223</v>
      </c>
      <c r="G190" s="17">
        <f t="shared" si="114"/>
        <v>805</v>
      </c>
      <c r="H190" s="201">
        <v>6.9100249629174053</v>
      </c>
      <c r="I190" s="189">
        <v>208</v>
      </c>
      <c r="J190"/>
      <c r="K190" s="183">
        <v>12947</v>
      </c>
      <c r="L190" s="183">
        <v>20482</v>
      </c>
      <c r="M190" s="183">
        <v>22088</v>
      </c>
      <c r="N190" s="183">
        <v>16797</v>
      </c>
      <c r="O190" s="183">
        <v>12240</v>
      </c>
      <c r="P190" s="183">
        <v>6220</v>
      </c>
      <c r="Q190" s="183">
        <v>3240</v>
      </c>
      <c r="R190" s="183">
        <v>278</v>
      </c>
      <c r="S190" s="183">
        <v>94292</v>
      </c>
      <c r="T190" s="5"/>
      <c r="U190" s="9">
        <f t="shared" si="91"/>
        <v>0.13730751283247783</v>
      </c>
      <c r="V190" s="9">
        <f t="shared" si="92"/>
        <v>0.21721885207652822</v>
      </c>
      <c r="W190" s="9">
        <f t="shared" si="93"/>
        <v>0.23425104993000467</v>
      </c>
      <c r="X190" s="9">
        <f t="shared" si="94"/>
        <v>0.17813812412505833</v>
      </c>
      <c r="Y190" s="9">
        <f t="shared" si="95"/>
        <v>0.12980952784965852</v>
      </c>
      <c r="Z190" s="9">
        <f t="shared" si="96"/>
        <v>6.5965299283078094E-2</v>
      </c>
      <c r="AA190" s="9">
        <f t="shared" si="97"/>
        <v>3.4361345607262547E-2</v>
      </c>
      <c r="AB190" s="9">
        <f t="shared" si="98"/>
        <v>2.9482882959317863E-3</v>
      </c>
      <c r="AC190" s="9"/>
      <c r="AD190" s="183">
        <v>256</v>
      </c>
      <c r="AE190" s="183">
        <v>148</v>
      </c>
      <c r="AF190" s="183">
        <v>224</v>
      </c>
      <c r="AG190" s="183">
        <v>155</v>
      </c>
      <c r="AH190" s="183">
        <v>83</v>
      </c>
      <c r="AI190" s="183">
        <v>27</v>
      </c>
      <c r="AJ190" s="183">
        <v>5</v>
      </c>
      <c r="AK190" s="183">
        <v>8</v>
      </c>
      <c r="AL190" s="183">
        <v>906</v>
      </c>
      <c r="AM190" s="5"/>
      <c r="AN190" s="180">
        <v>37</v>
      </c>
      <c r="AO190" s="180">
        <v>31</v>
      </c>
      <c r="AP190" s="180">
        <v>17</v>
      </c>
      <c r="AQ190" s="180">
        <v>9</v>
      </c>
      <c r="AR190" s="180">
        <v>9</v>
      </c>
      <c r="AS190" s="180">
        <v>-2</v>
      </c>
      <c r="AT190" s="180">
        <v>-1</v>
      </c>
      <c r="AU190" s="180">
        <v>1</v>
      </c>
      <c r="AV190" s="180">
        <v>101</v>
      </c>
      <c r="AW190">
        <f t="shared" si="99"/>
        <v>-37</v>
      </c>
      <c r="AX190">
        <f t="shared" si="100"/>
        <v>-31</v>
      </c>
      <c r="AY190">
        <f t="shared" si="101"/>
        <v>-17</v>
      </c>
      <c r="AZ190">
        <f t="shared" si="102"/>
        <v>-9</v>
      </c>
      <c r="BA190">
        <f t="shared" si="103"/>
        <v>-9</v>
      </c>
      <c r="BB190">
        <f t="shared" si="104"/>
        <v>2</v>
      </c>
      <c r="BC190">
        <f t="shared" si="105"/>
        <v>1</v>
      </c>
      <c r="BD190">
        <f t="shared" si="106"/>
        <v>-1</v>
      </c>
      <c r="BE190">
        <f t="shared" si="107"/>
        <v>-101</v>
      </c>
      <c r="BH190" s="175">
        <v>1145139.3799999999</v>
      </c>
      <c r="BI190" s="106" t="str">
        <f t="shared" si="108"/>
        <v>0</v>
      </c>
      <c r="BJ190" s="107">
        <f t="shared" si="109"/>
        <v>6870836.2799999993</v>
      </c>
      <c r="BK190" s="26">
        <f t="shared" si="110"/>
        <v>0</v>
      </c>
      <c r="BL190" s="24" t="str">
        <f t="shared" si="111"/>
        <v>100%</v>
      </c>
      <c r="BM190" s="25" t="str">
        <f t="shared" si="112"/>
        <v>0%</v>
      </c>
      <c r="BN190" s="137">
        <f t="shared" si="115"/>
        <v>1145139.3799999999</v>
      </c>
      <c r="BO190" s="173">
        <v>929025.79111111118</v>
      </c>
      <c r="BP190" s="132" t="str">
        <f t="shared" si="116"/>
        <v>0</v>
      </c>
      <c r="BQ190" s="132">
        <f t="shared" si="131"/>
        <v>5574154.7466666671</v>
      </c>
      <c r="BR190" s="132">
        <f t="shared" si="132"/>
        <v>0</v>
      </c>
      <c r="BS190" s="137">
        <f t="shared" si="117"/>
        <v>929025.79111111118</v>
      </c>
      <c r="BT190" s="172">
        <v>934742.18666666676</v>
      </c>
      <c r="BU190" s="132" t="str">
        <f t="shared" si="118"/>
        <v>0</v>
      </c>
      <c r="BV190" s="132">
        <f t="shared" si="133"/>
        <v>5608453.120000001</v>
      </c>
      <c r="BW190" s="132">
        <f t="shared" si="119"/>
        <v>0</v>
      </c>
      <c r="BX190" s="137">
        <f t="shared" si="120"/>
        <v>934742.18666666676</v>
      </c>
      <c r="BY190" s="172">
        <v>1064056</v>
      </c>
      <c r="BZ190" s="132" t="str">
        <f t="shared" si="121"/>
        <v>0</v>
      </c>
      <c r="CA190" s="132">
        <f t="shared" si="134"/>
        <v>6384336</v>
      </c>
      <c r="CB190" s="132">
        <f t="shared" si="122"/>
        <v>0</v>
      </c>
      <c r="CC190" s="137">
        <f t="shared" si="123"/>
        <v>1064056</v>
      </c>
      <c r="CD190" s="172">
        <v>1364432.1422222222</v>
      </c>
      <c r="CE190" s="132" t="str">
        <f t="shared" si="124"/>
        <v>0</v>
      </c>
      <c r="CF190" s="132">
        <f t="shared" si="135"/>
        <v>8186592.8533333335</v>
      </c>
      <c r="CG190" s="132">
        <f t="shared" si="125"/>
        <v>0</v>
      </c>
      <c r="CH190" s="137">
        <f t="shared" si="126"/>
        <v>1364432.1422222222</v>
      </c>
      <c r="CI190" s="211">
        <f t="shared" si="127"/>
        <v>1145922.8666666669</v>
      </c>
      <c r="CJ190" s="132" t="str">
        <f t="shared" si="128"/>
        <v>0</v>
      </c>
      <c r="CK190" s="132">
        <f t="shared" si="136"/>
        <v>6875537.2000000011</v>
      </c>
      <c r="CL190" s="132">
        <f t="shared" si="129"/>
        <v>0</v>
      </c>
      <c r="CM190" s="137">
        <f t="shared" si="130"/>
        <v>1145922.8666666669</v>
      </c>
      <c r="CN190" s="172"/>
      <c r="CO190" s="132"/>
      <c r="CP190" s="132"/>
      <c r="CQ190" s="132"/>
      <c r="CR190" s="137"/>
      <c r="CS190" s="132"/>
    </row>
    <row r="191" spans="1:97" ht="13" x14ac:dyDescent="0.3">
      <c r="A191" s="5" t="s">
        <v>508</v>
      </c>
      <c r="B191" s="3"/>
      <c r="C191" s="3" t="s">
        <v>404</v>
      </c>
      <c r="D191" s="2" t="s">
        <v>194</v>
      </c>
      <c r="E191" s="5">
        <f t="shared" si="113"/>
        <v>95874</v>
      </c>
      <c r="F191" s="177">
        <v>1122</v>
      </c>
      <c r="G191" s="17">
        <f t="shared" si="114"/>
        <v>543</v>
      </c>
      <c r="H191" s="201">
        <v>5.6822895064288677</v>
      </c>
      <c r="I191" s="189">
        <v>198</v>
      </c>
      <c r="J191"/>
      <c r="K191" s="183">
        <v>49762</v>
      </c>
      <c r="L191" s="183">
        <v>15181</v>
      </c>
      <c r="M191" s="183">
        <v>18607</v>
      </c>
      <c r="N191" s="183">
        <v>7471</v>
      </c>
      <c r="O191" s="183">
        <v>3366</v>
      </c>
      <c r="P191" s="183">
        <v>1106</v>
      </c>
      <c r="Q191" s="183">
        <v>341</v>
      </c>
      <c r="R191" s="183">
        <v>40</v>
      </c>
      <c r="S191" s="183">
        <v>95874</v>
      </c>
      <c r="T191" s="5"/>
      <c r="U191" s="9">
        <f t="shared" si="91"/>
        <v>0.51903540062999354</v>
      </c>
      <c r="V191" s="9">
        <f t="shared" si="92"/>
        <v>0.15834324217201745</v>
      </c>
      <c r="W191" s="9">
        <f t="shared" si="93"/>
        <v>0.19407764357385734</v>
      </c>
      <c r="X191" s="9">
        <f t="shared" si="94"/>
        <v>7.7925193483113248E-2</v>
      </c>
      <c r="Y191" s="9">
        <f t="shared" si="95"/>
        <v>3.5108580011264788E-2</v>
      </c>
      <c r="Z191" s="9">
        <f t="shared" si="96"/>
        <v>1.153597429960156E-2</v>
      </c>
      <c r="AA191" s="9">
        <f t="shared" si="97"/>
        <v>3.5567515697686545E-3</v>
      </c>
      <c r="AB191" s="9">
        <f t="shared" si="98"/>
        <v>4.1721426038341991E-4</v>
      </c>
      <c r="AC191" s="9"/>
      <c r="AD191" s="183">
        <v>120</v>
      </c>
      <c r="AE191" s="183">
        <v>67</v>
      </c>
      <c r="AF191" s="183">
        <v>145</v>
      </c>
      <c r="AG191" s="183">
        <v>102</v>
      </c>
      <c r="AH191" s="183">
        <v>116</v>
      </c>
      <c r="AI191" s="183">
        <v>20</v>
      </c>
      <c r="AJ191" s="183">
        <v>3</v>
      </c>
      <c r="AK191" s="183">
        <v>2</v>
      </c>
      <c r="AL191" s="183">
        <v>575</v>
      </c>
      <c r="AM191" s="5"/>
      <c r="AN191" s="180">
        <v>-9</v>
      </c>
      <c r="AO191" s="180">
        <v>13</v>
      </c>
      <c r="AP191" s="180">
        <v>18</v>
      </c>
      <c r="AQ191" s="180">
        <v>8</v>
      </c>
      <c r="AR191" s="180">
        <v>4</v>
      </c>
      <c r="AS191" s="180">
        <v>-4</v>
      </c>
      <c r="AT191" s="180">
        <v>2</v>
      </c>
      <c r="AU191" s="180">
        <v>0</v>
      </c>
      <c r="AV191" s="180">
        <v>32</v>
      </c>
      <c r="AW191">
        <f t="shared" si="99"/>
        <v>9</v>
      </c>
      <c r="AX191">
        <f t="shared" si="100"/>
        <v>-13</v>
      </c>
      <c r="AY191">
        <f t="shared" si="101"/>
        <v>-18</v>
      </c>
      <c r="AZ191">
        <f t="shared" si="102"/>
        <v>-8</v>
      </c>
      <c r="BA191">
        <f t="shared" si="103"/>
        <v>-4</v>
      </c>
      <c r="BB191">
        <f t="shared" si="104"/>
        <v>4</v>
      </c>
      <c r="BC191">
        <f t="shared" si="105"/>
        <v>-2</v>
      </c>
      <c r="BD191">
        <f t="shared" si="106"/>
        <v>0</v>
      </c>
      <c r="BE191">
        <f t="shared" si="107"/>
        <v>-32</v>
      </c>
      <c r="BH191" s="175">
        <v>516839.89333333349</v>
      </c>
      <c r="BI191" s="106" t="str">
        <f t="shared" si="108"/>
        <v>0</v>
      </c>
      <c r="BJ191" s="107">
        <f t="shared" si="109"/>
        <v>3101039.3600000008</v>
      </c>
      <c r="BK191" s="26">
        <f t="shared" si="110"/>
        <v>0</v>
      </c>
      <c r="BL191" s="24" t="str">
        <f t="shared" si="111"/>
        <v>100%</v>
      </c>
      <c r="BM191" s="25" t="str">
        <f t="shared" si="112"/>
        <v>0%</v>
      </c>
      <c r="BN191" s="137">
        <f t="shared" si="115"/>
        <v>516839.89333333349</v>
      </c>
      <c r="BO191" s="173">
        <v>335528.90333333332</v>
      </c>
      <c r="BP191" s="132" t="str">
        <f t="shared" si="116"/>
        <v>0</v>
      </c>
      <c r="BQ191" s="132">
        <f t="shared" si="131"/>
        <v>2013173.42</v>
      </c>
      <c r="BR191" s="132">
        <f t="shared" si="132"/>
        <v>0</v>
      </c>
      <c r="BS191" s="137">
        <f t="shared" si="117"/>
        <v>335528.90333333332</v>
      </c>
      <c r="BT191" s="172">
        <v>446915.04222222226</v>
      </c>
      <c r="BU191" s="132" t="str">
        <f t="shared" si="118"/>
        <v>0</v>
      </c>
      <c r="BV191" s="132">
        <f t="shared" si="133"/>
        <v>2681490.2533333334</v>
      </c>
      <c r="BW191" s="132">
        <f t="shared" si="119"/>
        <v>0</v>
      </c>
      <c r="BX191" s="137">
        <f t="shared" si="120"/>
        <v>446915.04222222226</v>
      </c>
      <c r="BY191" s="172">
        <v>641057.7333333334</v>
      </c>
      <c r="BZ191" s="132" t="str">
        <f t="shared" si="121"/>
        <v>0</v>
      </c>
      <c r="CA191" s="132">
        <f t="shared" si="134"/>
        <v>3846346.4000000004</v>
      </c>
      <c r="CB191" s="132">
        <f t="shared" si="122"/>
        <v>0</v>
      </c>
      <c r="CC191" s="137">
        <f t="shared" si="123"/>
        <v>641057.7333333334</v>
      </c>
      <c r="CD191" s="172">
        <v>562752.38444444444</v>
      </c>
      <c r="CE191" s="132" t="str">
        <f t="shared" si="124"/>
        <v>0</v>
      </c>
      <c r="CF191" s="132">
        <f t="shared" si="135"/>
        <v>3376514.3066666666</v>
      </c>
      <c r="CG191" s="132">
        <f t="shared" si="125"/>
        <v>0</v>
      </c>
      <c r="CH191" s="137">
        <f t="shared" si="126"/>
        <v>562752.38444444444</v>
      </c>
      <c r="CI191" s="211">
        <f t="shared" si="127"/>
        <v>829057.80222222232</v>
      </c>
      <c r="CJ191" s="132" t="str">
        <f t="shared" si="128"/>
        <v>0</v>
      </c>
      <c r="CK191" s="132">
        <f t="shared" si="136"/>
        <v>4974346.8133333344</v>
      </c>
      <c r="CL191" s="132">
        <f t="shared" si="129"/>
        <v>0</v>
      </c>
      <c r="CM191" s="137">
        <f t="shared" si="130"/>
        <v>829057.80222222232</v>
      </c>
      <c r="CN191" s="172"/>
      <c r="CO191" s="132"/>
      <c r="CP191" s="132"/>
      <c r="CQ191" s="132"/>
      <c r="CR191" s="137"/>
      <c r="CS191" s="132"/>
    </row>
    <row r="192" spans="1:97" ht="13" x14ac:dyDescent="0.3">
      <c r="A192" s="5" t="s">
        <v>623</v>
      </c>
      <c r="B192" s="3" t="s">
        <v>409</v>
      </c>
      <c r="C192" s="3" t="s">
        <v>390</v>
      </c>
      <c r="D192" s="20" t="s">
        <v>195</v>
      </c>
      <c r="E192" s="5">
        <f t="shared" si="113"/>
        <v>27411</v>
      </c>
      <c r="F192" s="177">
        <v>249</v>
      </c>
      <c r="G192" s="17">
        <f t="shared" si="114"/>
        <v>218</v>
      </c>
      <c r="H192" s="201">
        <v>6.7808869400117535</v>
      </c>
      <c r="I192" s="189">
        <v>78</v>
      </c>
      <c r="K192" s="183">
        <v>6526</v>
      </c>
      <c r="L192" s="183">
        <v>7031</v>
      </c>
      <c r="M192" s="183">
        <v>5925</v>
      </c>
      <c r="N192" s="183">
        <v>3771</v>
      </c>
      <c r="O192" s="183">
        <v>2199</v>
      </c>
      <c r="P192" s="183">
        <v>1206</v>
      </c>
      <c r="Q192" s="183">
        <v>680</v>
      </c>
      <c r="R192" s="183">
        <v>73</v>
      </c>
      <c r="S192" s="183">
        <v>27411</v>
      </c>
      <c r="T192" s="5"/>
      <c r="U192" s="9">
        <f t="shared" si="91"/>
        <v>0.23807960307905585</v>
      </c>
      <c r="V192" s="9">
        <f t="shared" si="92"/>
        <v>0.25650286381379739</v>
      </c>
      <c r="W192" s="9">
        <f t="shared" si="93"/>
        <v>0.21615409871949218</v>
      </c>
      <c r="X192" s="9">
        <f t="shared" si="94"/>
        <v>0.13757250738754515</v>
      </c>
      <c r="Y192" s="9">
        <f t="shared" si="95"/>
        <v>8.0223268031082415E-2</v>
      </c>
      <c r="Z192" s="9">
        <f t="shared" si="96"/>
        <v>4.3996935536828277E-2</v>
      </c>
      <c r="AA192" s="9">
        <f t="shared" si="97"/>
        <v>2.4807559009156908E-2</v>
      </c>
      <c r="AB192" s="9">
        <f t="shared" si="98"/>
        <v>2.6631644230418446E-3</v>
      </c>
      <c r="AC192" s="9"/>
      <c r="AD192" s="183">
        <v>19</v>
      </c>
      <c r="AE192" s="183">
        <v>57</v>
      </c>
      <c r="AF192" s="183">
        <v>36</v>
      </c>
      <c r="AG192" s="183">
        <v>44</v>
      </c>
      <c r="AH192" s="183">
        <v>41</v>
      </c>
      <c r="AI192" s="183">
        <v>4</v>
      </c>
      <c r="AJ192" s="183">
        <v>-6</v>
      </c>
      <c r="AK192" s="183">
        <v>2</v>
      </c>
      <c r="AL192" s="183">
        <v>197</v>
      </c>
      <c r="AM192" s="5"/>
      <c r="AN192" s="180">
        <v>-4</v>
      </c>
      <c r="AO192" s="180">
        <v>-8</v>
      </c>
      <c r="AP192" s="180">
        <v>1</v>
      </c>
      <c r="AQ192" s="180">
        <v>1</v>
      </c>
      <c r="AR192" s="180">
        <v>-6</v>
      </c>
      <c r="AS192" s="180">
        <v>-5</v>
      </c>
      <c r="AT192" s="180">
        <v>0</v>
      </c>
      <c r="AU192" s="180">
        <v>0</v>
      </c>
      <c r="AV192" s="180">
        <v>-21</v>
      </c>
      <c r="AW192" s="3">
        <f t="shared" si="99"/>
        <v>4</v>
      </c>
      <c r="AX192" s="3">
        <f t="shared" si="100"/>
        <v>8</v>
      </c>
      <c r="AY192" s="3">
        <f t="shared" si="101"/>
        <v>-1</v>
      </c>
      <c r="AZ192" s="3">
        <f t="shared" si="102"/>
        <v>-1</v>
      </c>
      <c r="BA192" s="3">
        <f t="shared" si="103"/>
        <v>6</v>
      </c>
      <c r="BB192" s="3">
        <f t="shared" si="104"/>
        <v>5</v>
      </c>
      <c r="BC192" s="3">
        <f t="shared" si="105"/>
        <v>0</v>
      </c>
      <c r="BD192" s="3">
        <f t="shared" si="106"/>
        <v>0</v>
      </c>
      <c r="BE192" s="3">
        <f t="shared" si="107"/>
        <v>21</v>
      </c>
      <c r="BF192" s="3"/>
      <c r="BG192" s="3"/>
      <c r="BH192" s="175">
        <v>91086.63466666668</v>
      </c>
      <c r="BI192" s="106">
        <f t="shared" si="108"/>
        <v>22771.65866666667</v>
      </c>
      <c r="BJ192" s="107">
        <f t="shared" si="109"/>
        <v>546519.80800000008</v>
      </c>
      <c r="BK192" s="26">
        <f t="shared" si="110"/>
        <v>136629.95200000002</v>
      </c>
      <c r="BL192" s="24">
        <f t="shared" si="111"/>
        <v>0.8</v>
      </c>
      <c r="BM192" s="25">
        <f t="shared" si="112"/>
        <v>0.2</v>
      </c>
      <c r="BN192" s="137">
        <f t="shared" si="115"/>
        <v>91086.63466666668</v>
      </c>
      <c r="BO192" s="173">
        <v>117430.37066666665</v>
      </c>
      <c r="BP192" s="132">
        <f t="shared" si="116"/>
        <v>29357.592666666664</v>
      </c>
      <c r="BQ192" s="132">
        <f t="shared" si="131"/>
        <v>704582.22399999993</v>
      </c>
      <c r="BR192" s="132">
        <f t="shared" si="132"/>
        <v>176145.55599999998</v>
      </c>
      <c r="BS192" s="137">
        <f t="shared" si="117"/>
        <v>117430.37066666665</v>
      </c>
      <c r="BT192" s="172">
        <v>178509.68800000002</v>
      </c>
      <c r="BU192" s="132">
        <f t="shared" si="118"/>
        <v>44627.422000000006</v>
      </c>
      <c r="BV192" s="132">
        <f t="shared" si="133"/>
        <v>1071058.128</v>
      </c>
      <c r="BW192" s="132">
        <f t="shared" si="119"/>
        <v>267764.53200000001</v>
      </c>
      <c r="BX192" s="137">
        <f t="shared" si="120"/>
        <v>178509.68800000002</v>
      </c>
      <c r="BY192" s="172">
        <v>127465.06666666665</v>
      </c>
      <c r="BZ192" s="132">
        <f t="shared" si="121"/>
        <v>31866.266666666663</v>
      </c>
      <c r="CA192" s="132">
        <f t="shared" si="134"/>
        <v>764790.39999999991</v>
      </c>
      <c r="CB192" s="132">
        <f t="shared" si="122"/>
        <v>191197.59999999998</v>
      </c>
      <c r="CC192" s="137">
        <f t="shared" si="123"/>
        <v>127465.06666666665</v>
      </c>
      <c r="CD192" s="172">
        <v>189168.08711111115</v>
      </c>
      <c r="CE192" s="132">
        <f t="shared" si="124"/>
        <v>47292.021777777787</v>
      </c>
      <c r="CF192" s="132">
        <f t="shared" si="135"/>
        <v>1135008.5226666669</v>
      </c>
      <c r="CG192" s="132">
        <f t="shared" si="125"/>
        <v>283752.13066666672</v>
      </c>
      <c r="CH192" s="137">
        <f t="shared" si="126"/>
        <v>189168.08711111115</v>
      </c>
      <c r="CI192" s="211">
        <f t="shared" si="127"/>
        <v>264487.75111111108</v>
      </c>
      <c r="CJ192" s="132">
        <f t="shared" si="128"/>
        <v>66121.93777777777</v>
      </c>
      <c r="CK192" s="132">
        <f t="shared" si="136"/>
        <v>1586926.5066666664</v>
      </c>
      <c r="CL192" s="132">
        <f t="shared" si="129"/>
        <v>396731.62666666659</v>
      </c>
      <c r="CM192" s="137">
        <f t="shared" si="130"/>
        <v>264487.75111111108</v>
      </c>
      <c r="CN192" s="172"/>
      <c r="CO192" s="132"/>
      <c r="CP192" s="132"/>
      <c r="CQ192" s="132"/>
      <c r="CR192" s="137"/>
      <c r="CS192" s="132"/>
    </row>
    <row r="193" spans="1:97" ht="13" x14ac:dyDescent="0.3">
      <c r="A193" s="5" t="s">
        <v>588</v>
      </c>
      <c r="B193" s="3" t="s">
        <v>391</v>
      </c>
      <c r="C193" s="3" t="s">
        <v>379</v>
      </c>
      <c r="D193" s="2" t="s">
        <v>196</v>
      </c>
      <c r="E193" s="5">
        <f t="shared" si="113"/>
        <v>42158</v>
      </c>
      <c r="F193" s="177">
        <v>331</v>
      </c>
      <c r="G193" s="17">
        <f t="shared" si="114"/>
        <v>529</v>
      </c>
      <c r="H193" s="201">
        <v>6.5145245216536241</v>
      </c>
      <c r="I193" s="189">
        <v>106</v>
      </c>
      <c r="J193"/>
      <c r="K193" s="183">
        <v>9931</v>
      </c>
      <c r="L193" s="183">
        <v>13185</v>
      </c>
      <c r="M193" s="183">
        <v>7188</v>
      </c>
      <c r="N193" s="183">
        <v>5775</v>
      </c>
      <c r="O193" s="183">
        <v>3734</v>
      </c>
      <c r="P193" s="183">
        <v>1433</v>
      </c>
      <c r="Q193" s="183">
        <v>862</v>
      </c>
      <c r="R193" s="183">
        <v>50</v>
      </c>
      <c r="S193" s="183">
        <v>42158</v>
      </c>
      <c r="T193" s="5"/>
      <c r="U193" s="9">
        <f t="shared" si="91"/>
        <v>0.23556620333032877</v>
      </c>
      <c r="V193" s="9">
        <f t="shared" si="92"/>
        <v>0.31275202808482377</v>
      </c>
      <c r="W193" s="9">
        <f t="shared" si="93"/>
        <v>0.17050144693771052</v>
      </c>
      <c r="X193" s="9">
        <f t="shared" si="94"/>
        <v>0.13698467669244271</v>
      </c>
      <c r="Y193" s="9">
        <f t="shared" si="95"/>
        <v>8.8571564115944773E-2</v>
      </c>
      <c r="Z193" s="9">
        <f t="shared" si="96"/>
        <v>3.3991176051994879E-2</v>
      </c>
      <c r="AA193" s="9">
        <f t="shared" si="97"/>
        <v>2.0446890269936905E-2</v>
      </c>
      <c r="AB193" s="9">
        <f t="shared" si="98"/>
        <v>1.1860145168176859E-3</v>
      </c>
      <c r="AC193" s="9"/>
      <c r="AD193" s="183">
        <v>29</v>
      </c>
      <c r="AE193" s="183">
        <v>155</v>
      </c>
      <c r="AF193" s="183">
        <v>91</v>
      </c>
      <c r="AG193" s="183">
        <v>103</v>
      </c>
      <c r="AH193" s="183">
        <v>130</v>
      </c>
      <c r="AI193" s="183">
        <v>44</v>
      </c>
      <c r="AJ193" s="183">
        <v>-1</v>
      </c>
      <c r="AK193" s="183">
        <v>-1</v>
      </c>
      <c r="AL193" s="183">
        <v>550</v>
      </c>
      <c r="AM193" s="5"/>
      <c r="AN193" s="180">
        <v>26</v>
      </c>
      <c r="AO193" s="180">
        <v>-10</v>
      </c>
      <c r="AP193" s="180">
        <v>-1</v>
      </c>
      <c r="AQ193" s="180">
        <v>-8</v>
      </c>
      <c r="AR193" s="180">
        <v>8</v>
      </c>
      <c r="AS193" s="180">
        <v>4</v>
      </c>
      <c r="AT193" s="180">
        <v>1</v>
      </c>
      <c r="AU193" s="180">
        <v>1</v>
      </c>
      <c r="AV193" s="180">
        <v>21</v>
      </c>
      <c r="AW193">
        <f t="shared" si="99"/>
        <v>-26</v>
      </c>
      <c r="AX193">
        <f t="shared" si="100"/>
        <v>10</v>
      </c>
      <c r="AY193">
        <f t="shared" si="101"/>
        <v>1</v>
      </c>
      <c r="AZ193">
        <f t="shared" si="102"/>
        <v>8</v>
      </c>
      <c r="BA193">
        <f t="shared" si="103"/>
        <v>-8</v>
      </c>
      <c r="BB193">
        <f t="shared" si="104"/>
        <v>-4</v>
      </c>
      <c r="BC193">
        <f t="shared" si="105"/>
        <v>-1</v>
      </c>
      <c r="BD193">
        <f t="shared" si="106"/>
        <v>-1</v>
      </c>
      <c r="BE193">
        <f t="shared" si="107"/>
        <v>-21</v>
      </c>
      <c r="BH193" s="175">
        <v>226821.07200000004</v>
      </c>
      <c r="BI193" s="106">
        <f t="shared" si="108"/>
        <v>56705.268000000011</v>
      </c>
      <c r="BJ193" s="107">
        <f t="shared" si="109"/>
        <v>1360926.4320000003</v>
      </c>
      <c r="BK193" s="26">
        <f t="shared" si="110"/>
        <v>340231.60800000007</v>
      </c>
      <c r="BL193" s="24">
        <f t="shared" si="111"/>
        <v>0.8</v>
      </c>
      <c r="BM193" s="25">
        <f t="shared" si="112"/>
        <v>0.2</v>
      </c>
      <c r="BN193" s="137">
        <f t="shared" si="115"/>
        <v>226821.07200000004</v>
      </c>
      <c r="BO193" s="173">
        <v>236497.86222222226</v>
      </c>
      <c r="BP193" s="132">
        <f t="shared" si="116"/>
        <v>59124.465555555566</v>
      </c>
      <c r="BQ193" s="132">
        <f t="shared" si="131"/>
        <v>1418987.1733333336</v>
      </c>
      <c r="BR193" s="132">
        <f t="shared" si="132"/>
        <v>354746.79333333339</v>
      </c>
      <c r="BS193" s="137">
        <f t="shared" si="117"/>
        <v>236497.86222222226</v>
      </c>
      <c r="BT193" s="172">
        <v>459736.33066666685</v>
      </c>
      <c r="BU193" s="132">
        <f t="shared" si="118"/>
        <v>114934.08266666671</v>
      </c>
      <c r="BV193" s="132">
        <f t="shared" si="133"/>
        <v>2758417.9840000011</v>
      </c>
      <c r="BW193" s="132">
        <f t="shared" si="119"/>
        <v>689604.49600000028</v>
      </c>
      <c r="BX193" s="137">
        <f t="shared" si="120"/>
        <v>459736.33066666685</v>
      </c>
      <c r="BY193" s="172">
        <v>472429.01333333331</v>
      </c>
      <c r="BZ193" s="132">
        <f t="shared" si="121"/>
        <v>118107.25333333333</v>
      </c>
      <c r="CA193" s="132">
        <f t="shared" si="134"/>
        <v>2834574.08</v>
      </c>
      <c r="CB193" s="132">
        <f t="shared" si="122"/>
        <v>708643.52</v>
      </c>
      <c r="CC193" s="137">
        <f t="shared" si="123"/>
        <v>472429.01333333331</v>
      </c>
      <c r="CD193" s="172">
        <v>727581.9751111113</v>
      </c>
      <c r="CE193" s="132">
        <f t="shared" si="124"/>
        <v>181895.49377777783</v>
      </c>
      <c r="CF193" s="132">
        <f t="shared" si="135"/>
        <v>4365491.8506666683</v>
      </c>
      <c r="CG193" s="132">
        <f t="shared" si="125"/>
        <v>1091372.9626666671</v>
      </c>
      <c r="CH193" s="137">
        <f t="shared" si="126"/>
        <v>727581.9751111113</v>
      </c>
      <c r="CI193" s="211">
        <f t="shared" si="127"/>
        <v>650014.25066666678</v>
      </c>
      <c r="CJ193" s="132">
        <f t="shared" si="128"/>
        <v>162503.56266666669</v>
      </c>
      <c r="CK193" s="132">
        <f t="shared" si="136"/>
        <v>3900085.5040000007</v>
      </c>
      <c r="CL193" s="132">
        <f t="shared" si="129"/>
        <v>975021.37600000016</v>
      </c>
      <c r="CM193" s="137">
        <f t="shared" si="130"/>
        <v>650014.25066666678</v>
      </c>
      <c r="CN193" s="172"/>
      <c r="CO193" s="132"/>
      <c r="CP193" s="132"/>
      <c r="CQ193" s="132"/>
      <c r="CR193" s="137"/>
      <c r="CS193" s="132"/>
    </row>
    <row r="194" spans="1:97" ht="13" x14ac:dyDescent="0.3">
      <c r="A194" s="5" t="s">
        <v>601</v>
      </c>
      <c r="B194" s="3" t="s">
        <v>402</v>
      </c>
      <c r="C194" s="3" t="s">
        <v>379</v>
      </c>
      <c r="D194" s="2" t="s">
        <v>197</v>
      </c>
      <c r="E194" s="5">
        <f t="shared" si="113"/>
        <v>94804</v>
      </c>
      <c r="F194" s="177">
        <v>515</v>
      </c>
      <c r="G194" s="17">
        <f t="shared" si="114"/>
        <v>929</v>
      </c>
      <c r="H194" s="201">
        <v>5.6979487384541567</v>
      </c>
      <c r="I194" s="189">
        <v>201</v>
      </c>
      <c r="J194"/>
      <c r="K194" s="183">
        <v>30556</v>
      </c>
      <c r="L194" s="183">
        <v>21292</v>
      </c>
      <c r="M194" s="183">
        <v>23073</v>
      </c>
      <c r="N194" s="183">
        <v>10610</v>
      </c>
      <c r="O194" s="183">
        <v>5502</v>
      </c>
      <c r="P194" s="183">
        <v>2431</v>
      </c>
      <c r="Q194" s="183">
        <v>1255</v>
      </c>
      <c r="R194" s="183">
        <v>85</v>
      </c>
      <c r="S194" s="183">
        <v>94804</v>
      </c>
      <c r="T194" s="5"/>
      <c r="U194" s="9">
        <f t="shared" si="91"/>
        <v>0.3223070756508164</v>
      </c>
      <c r="V194" s="9">
        <f t="shared" si="92"/>
        <v>0.22458967976034766</v>
      </c>
      <c r="W194" s="9">
        <f t="shared" si="93"/>
        <v>0.24337580692797772</v>
      </c>
      <c r="X194" s="9">
        <f t="shared" si="94"/>
        <v>0.11191510906712797</v>
      </c>
      <c r="Y194" s="9">
        <f t="shared" si="95"/>
        <v>5.803552592717607E-2</v>
      </c>
      <c r="Z194" s="9">
        <f t="shared" si="96"/>
        <v>2.5642377958735918E-2</v>
      </c>
      <c r="AA194" s="9">
        <f t="shared" si="97"/>
        <v>1.3237838065904391E-2</v>
      </c>
      <c r="AB194" s="9">
        <f t="shared" si="98"/>
        <v>8.9658664191384326E-4</v>
      </c>
      <c r="AC194" s="9"/>
      <c r="AD194" s="183">
        <v>223</v>
      </c>
      <c r="AE194" s="183">
        <v>95</v>
      </c>
      <c r="AF194" s="183">
        <v>322</v>
      </c>
      <c r="AG194" s="183">
        <v>139</v>
      </c>
      <c r="AH194" s="183">
        <v>50</v>
      </c>
      <c r="AI194" s="183">
        <v>47</v>
      </c>
      <c r="AJ194" s="183">
        <v>16</v>
      </c>
      <c r="AK194" s="183">
        <v>10</v>
      </c>
      <c r="AL194" s="183">
        <v>902</v>
      </c>
      <c r="AM194" s="5"/>
      <c r="AN194" s="180">
        <v>-15</v>
      </c>
      <c r="AO194" s="180">
        <v>9</v>
      </c>
      <c r="AP194" s="180">
        <v>-17</v>
      </c>
      <c r="AQ194" s="180">
        <v>-6</v>
      </c>
      <c r="AR194" s="180">
        <v>1</v>
      </c>
      <c r="AS194" s="180">
        <v>2</v>
      </c>
      <c r="AT194" s="180">
        <v>-1</v>
      </c>
      <c r="AU194" s="180">
        <v>0</v>
      </c>
      <c r="AV194" s="180">
        <v>-27</v>
      </c>
      <c r="AW194">
        <f t="shared" si="99"/>
        <v>15</v>
      </c>
      <c r="AX194">
        <f t="shared" si="100"/>
        <v>-9</v>
      </c>
      <c r="AY194">
        <f t="shared" si="101"/>
        <v>17</v>
      </c>
      <c r="AZ194">
        <f t="shared" si="102"/>
        <v>6</v>
      </c>
      <c r="BA194">
        <f t="shared" si="103"/>
        <v>-1</v>
      </c>
      <c r="BB194">
        <f t="shared" si="104"/>
        <v>-2</v>
      </c>
      <c r="BC194">
        <f t="shared" si="105"/>
        <v>1</v>
      </c>
      <c r="BD194">
        <f t="shared" si="106"/>
        <v>0</v>
      </c>
      <c r="BE194">
        <f t="shared" si="107"/>
        <v>27</v>
      </c>
      <c r="BH194" s="175">
        <v>878116.09600000014</v>
      </c>
      <c r="BI194" s="106">
        <f t="shared" si="108"/>
        <v>219529.02400000003</v>
      </c>
      <c r="BJ194" s="107">
        <f t="shared" si="109"/>
        <v>5268696.5760000013</v>
      </c>
      <c r="BK194" s="26">
        <f t="shared" si="110"/>
        <v>1317174.1440000003</v>
      </c>
      <c r="BL194" s="24">
        <f t="shared" si="111"/>
        <v>0.8</v>
      </c>
      <c r="BM194" s="25">
        <f t="shared" si="112"/>
        <v>0.2</v>
      </c>
      <c r="BN194" s="137">
        <f t="shared" si="115"/>
        <v>878116.09600000014</v>
      </c>
      <c r="BO194" s="173">
        <v>492089.22311111121</v>
      </c>
      <c r="BP194" s="132">
        <f t="shared" si="116"/>
        <v>123022.3057777778</v>
      </c>
      <c r="BQ194" s="132">
        <f t="shared" si="131"/>
        <v>2952535.3386666672</v>
      </c>
      <c r="BR194" s="132">
        <f t="shared" si="132"/>
        <v>738133.83466666681</v>
      </c>
      <c r="BS194" s="137">
        <f t="shared" si="117"/>
        <v>492089.22311111121</v>
      </c>
      <c r="BT194" s="172">
        <v>621615.24266666675</v>
      </c>
      <c r="BU194" s="132">
        <f t="shared" si="118"/>
        <v>155403.81066666669</v>
      </c>
      <c r="BV194" s="132">
        <f t="shared" si="133"/>
        <v>3729691.4560000002</v>
      </c>
      <c r="BW194" s="132">
        <f t="shared" si="119"/>
        <v>932422.86400000006</v>
      </c>
      <c r="BX194" s="137">
        <f t="shared" si="120"/>
        <v>621615.24266666675</v>
      </c>
      <c r="BY194" s="172">
        <v>801820.05333333334</v>
      </c>
      <c r="BZ194" s="132">
        <f t="shared" si="121"/>
        <v>200455.01333333334</v>
      </c>
      <c r="CA194" s="132">
        <f t="shared" si="134"/>
        <v>4810920.32</v>
      </c>
      <c r="CB194" s="132">
        <f t="shared" si="122"/>
        <v>1202730.08</v>
      </c>
      <c r="CC194" s="137">
        <f t="shared" si="123"/>
        <v>801820.05333333334</v>
      </c>
      <c r="CD194" s="172">
        <v>1042194.1351111112</v>
      </c>
      <c r="CE194" s="132">
        <f t="shared" si="124"/>
        <v>260548.5337777778</v>
      </c>
      <c r="CF194" s="132">
        <f t="shared" si="135"/>
        <v>6253164.8106666673</v>
      </c>
      <c r="CG194" s="132">
        <f t="shared" si="125"/>
        <v>1563291.2026666668</v>
      </c>
      <c r="CH194" s="137">
        <f t="shared" si="126"/>
        <v>1042194.1351111112</v>
      </c>
      <c r="CI194" s="211">
        <f t="shared" si="127"/>
        <v>1059311.9537777777</v>
      </c>
      <c r="CJ194" s="132">
        <f t="shared" si="128"/>
        <v>264827.98844444443</v>
      </c>
      <c r="CK194" s="132">
        <f t="shared" si="136"/>
        <v>6355871.7226666659</v>
      </c>
      <c r="CL194" s="132">
        <f t="shared" si="129"/>
        <v>1588967.9306666665</v>
      </c>
      <c r="CM194" s="137">
        <f t="shared" si="130"/>
        <v>1059311.9537777777</v>
      </c>
      <c r="CN194" s="172"/>
      <c r="CO194" s="132"/>
      <c r="CP194" s="132"/>
      <c r="CQ194" s="132"/>
      <c r="CR194" s="137"/>
      <c r="CS194" s="132"/>
    </row>
    <row r="195" spans="1:97" ht="13" x14ac:dyDescent="0.3">
      <c r="A195" s="5" t="s">
        <v>823</v>
      </c>
      <c r="B195" s="3"/>
      <c r="C195" s="3" t="s">
        <v>404</v>
      </c>
      <c r="D195" s="2" t="s">
        <v>198</v>
      </c>
      <c r="E195" s="5">
        <f t="shared" si="113"/>
        <v>149493</v>
      </c>
      <c r="F195" s="177">
        <v>2015</v>
      </c>
      <c r="G195" s="17">
        <f t="shared" si="114"/>
        <v>1199</v>
      </c>
      <c r="H195" s="201" t="e">
        <v>#N/A</v>
      </c>
      <c r="I195" s="189">
        <v>521</v>
      </c>
      <c r="J195"/>
      <c r="K195" s="183">
        <v>70429</v>
      </c>
      <c r="L195" s="183">
        <v>23559</v>
      </c>
      <c r="M195" s="183">
        <v>19055</v>
      </c>
      <c r="N195" s="183">
        <v>15453</v>
      </c>
      <c r="O195" s="183">
        <v>10110</v>
      </c>
      <c r="P195" s="183">
        <v>6433</v>
      </c>
      <c r="Q195" s="183">
        <v>3939</v>
      </c>
      <c r="R195" s="183">
        <v>515</v>
      </c>
      <c r="S195" s="183">
        <v>149493</v>
      </c>
      <c r="T195" s="5"/>
      <c r="U195" s="9">
        <f t="shared" si="91"/>
        <v>0.47111904905246399</v>
      </c>
      <c r="V195" s="9">
        <f t="shared" si="92"/>
        <v>0.15759266320162149</v>
      </c>
      <c r="W195" s="9">
        <f t="shared" si="93"/>
        <v>0.12746416220157467</v>
      </c>
      <c r="X195" s="9">
        <f t="shared" si="94"/>
        <v>0.10336938853324236</v>
      </c>
      <c r="Y195" s="9">
        <f t="shared" si="95"/>
        <v>6.7628584616002088E-2</v>
      </c>
      <c r="Z195" s="9">
        <f t="shared" si="96"/>
        <v>4.3032115216097074E-2</v>
      </c>
      <c r="AA195" s="9">
        <f t="shared" si="97"/>
        <v>2.6349059822199032E-2</v>
      </c>
      <c r="AB195" s="9">
        <f t="shared" si="98"/>
        <v>3.444977356799315E-3</v>
      </c>
      <c r="AC195" s="9"/>
      <c r="AD195" s="183">
        <v>239</v>
      </c>
      <c r="AE195" s="183">
        <v>341</v>
      </c>
      <c r="AF195" s="183">
        <v>144</v>
      </c>
      <c r="AG195" s="183">
        <v>207</v>
      </c>
      <c r="AH195" s="183">
        <v>66</v>
      </c>
      <c r="AI195" s="183">
        <v>54</v>
      </c>
      <c r="AJ195" s="183">
        <v>23</v>
      </c>
      <c r="AK195" s="183">
        <v>4</v>
      </c>
      <c r="AL195" s="183">
        <v>1078</v>
      </c>
      <c r="AM195" s="5"/>
      <c r="AN195" s="180">
        <v>-45</v>
      </c>
      <c r="AO195" s="180">
        <v>-3</v>
      </c>
      <c r="AP195" s="180">
        <v>-45</v>
      </c>
      <c r="AQ195" s="180">
        <v>-21</v>
      </c>
      <c r="AR195" s="180">
        <v>-4</v>
      </c>
      <c r="AS195" s="180">
        <v>3</v>
      </c>
      <c r="AT195" s="180">
        <v>-2</v>
      </c>
      <c r="AU195" s="180">
        <v>-4</v>
      </c>
      <c r="AV195" s="180">
        <v>-121</v>
      </c>
      <c r="AW195">
        <f t="shared" si="99"/>
        <v>45</v>
      </c>
      <c r="AX195">
        <f t="shared" si="100"/>
        <v>3</v>
      </c>
      <c r="AY195">
        <f t="shared" si="101"/>
        <v>45</v>
      </c>
      <c r="AZ195">
        <f t="shared" si="102"/>
        <v>21</v>
      </c>
      <c r="BA195">
        <f t="shared" si="103"/>
        <v>4</v>
      </c>
      <c r="BB195">
        <f t="shared" si="104"/>
        <v>-3</v>
      </c>
      <c r="BC195">
        <f t="shared" si="105"/>
        <v>2</v>
      </c>
      <c r="BD195">
        <f t="shared" si="106"/>
        <v>4</v>
      </c>
      <c r="BE195">
        <f t="shared" si="107"/>
        <v>121</v>
      </c>
      <c r="BH195" s="175">
        <v>961718.78666666674</v>
      </c>
      <c r="BI195" s="106" t="str">
        <f t="shared" si="108"/>
        <v>0</v>
      </c>
      <c r="BJ195" s="107">
        <f t="shared" si="109"/>
        <v>5770312.7200000007</v>
      </c>
      <c r="BK195" s="26">
        <f t="shared" si="110"/>
        <v>0</v>
      </c>
      <c r="BL195" s="24" t="str">
        <f t="shared" si="111"/>
        <v>100%</v>
      </c>
      <c r="BM195" s="25" t="str">
        <f t="shared" si="112"/>
        <v>0%</v>
      </c>
      <c r="BN195" s="137">
        <f t="shared" si="115"/>
        <v>961718.78666666674</v>
      </c>
      <c r="BO195" s="174">
        <v>780558.42444444436</v>
      </c>
      <c r="BP195" s="132" t="str">
        <f t="shared" si="116"/>
        <v>0</v>
      </c>
      <c r="BQ195" s="132">
        <f t="shared" si="131"/>
        <v>4683350.5466666659</v>
      </c>
      <c r="BR195" s="132">
        <f t="shared" si="132"/>
        <v>0</v>
      </c>
      <c r="BS195" s="137">
        <f t="shared" si="117"/>
        <v>780558.42444444436</v>
      </c>
      <c r="BT195" s="172">
        <v>1040080.3311111112</v>
      </c>
      <c r="BU195" s="132" t="str">
        <f t="shared" si="118"/>
        <v>0</v>
      </c>
      <c r="BV195" s="132">
        <f t="shared" si="133"/>
        <v>6240481.9866666673</v>
      </c>
      <c r="BW195" s="132">
        <f t="shared" si="119"/>
        <v>0</v>
      </c>
      <c r="BX195" s="137">
        <f t="shared" si="120"/>
        <v>1040080.3311111112</v>
      </c>
      <c r="BY195" s="172">
        <v>908622.79999999993</v>
      </c>
      <c r="BZ195" s="132" t="str">
        <f t="shared" si="121"/>
        <v>0</v>
      </c>
      <c r="CA195" s="132">
        <f t="shared" si="134"/>
        <v>5451736.7999999998</v>
      </c>
      <c r="CB195" s="132">
        <f t="shared" si="122"/>
        <v>0</v>
      </c>
      <c r="CC195" s="137">
        <f t="shared" si="123"/>
        <v>908622.79999999993</v>
      </c>
      <c r="CD195" s="172">
        <v>1148040.7288888891</v>
      </c>
      <c r="CE195" s="132" t="str">
        <f t="shared" si="124"/>
        <v>0</v>
      </c>
      <c r="CF195" s="132">
        <f t="shared" si="135"/>
        <v>6888244.3733333349</v>
      </c>
      <c r="CG195" s="132">
        <f t="shared" si="125"/>
        <v>0</v>
      </c>
      <c r="CH195" s="137">
        <f t="shared" si="126"/>
        <v>1148040.7288888891</v>
      </c>
      <c r="CI195" s="211">
        <f t="shared" si="127"/>
        <v>1769450.9155555554</v>
      </c>
      <c r="CJ195" s="132" t="str">
        <f t="shared" si="128"/>
        <v>0</v>
      </c>
      <c r="CK195" s="132">
        <f t="shared" si="136"/>
        <v>10616705.493333332</v>
      </c>
      <c r="CL195" s="132">
        <f t="shared" si="129"/>
        <v>0</v>
      </c>
      <c r="CM195" s="137">
        <f t="shared" si="130"/>
        <v>1769450.9155555554</v>
      </c>
      <c r="CN195" s="172"/>
      <c r="CO195" s="132"/>
      <c r="CP195" s="132"/>
      <c r="CQ195" s="132"/>
      <c r="CR195" s="137"/>
      <c r="CS195" s="132"/>
    </row>
    <row r="196" spans="1:97" ht="13" x14ac:dyDescent="0.3">
      <c r="A196" s="5" t="s">
        <v>675</v>
      </c>
      <c r="B196" s="3" t="s">
        <v>393</v>
      </c>
      <c r="C196" s="3" t="s">
        <v>384</v>
      </c>
      <c r="D196" s="2" t="s">
        <v>199</v>
      </c>
      <c r="E196" s="5">
        <f t="shared" si="113"/>
        <v>65019</v>
      </c>
      <c r="F196" s="177">
        <v>306</v>
      </c>
      <c r="G196" s="17">
        <f t="shared" si="114"/>
        <v>363</v>
      </c>
      <c r="H196" s="201">
        <v>6.1578925395566317</v>
      </c>
      <c r="I196" s="189">
        <v>108</v>
      </c>
      <c r="J196"/>
      <c r="K196" s="183">
        <v>27041</v>
      </c>
      <c r="L196" s="183">
        <v>22567</v>
      </c>
      <c r="M196" s="183">
        <v>8175</v>
      </c>
      <c r="N196" s="183">
        <v>3493</v>
      </c>
      <c r="O196" s="183">
        <v>2176</v>
      </c>
      <c r="P196" s="183">
        <v>890</v>
      </c>
      <c r="Q196" s="183">
        <v>612</v>
      </c>
      <c r="R196" s="183">
        <v>65</v>
      </c>
      <c r="S196" s="183">
        <v>65019</v>
      </c>
      <c r="T196" s="5"/>
      <c r="U196" s="9">
        <f t="shared" si="91"/>
        <v>0.41589381565388578</v>
      </c>
      <c r="V196" s="9">
        <f t="shared" si="92"/>
        <v>0.34708316030698722</v>
      </c>
      <c r="W196" s="9">
        <f t="shared" si="93"/>
        <v>0.12573247819868039</v>
      </c>
      <c r="X196" s="9">
        <f t="shared" si="94"/>
        <v>5.372275796305695E-2</v>
      </c>
      <c r="Y196" s="9">
        <f t="shared" si="95"/>
        <v>3.3467140374352111E-2</v>
      </c>
      <c r="Z196" s="9">
        <f t="shared" si="96"/>
        <v>1.3688306495024531E-2</v>
      </c>
      <c r="AA196" s="9">
        <f t="shared" si="97"/>
        <v>9.4126332302865313E-3</v>
      </c>
      <c r="AB196" s="9">
        <f t="shared" si="98"/>
        <v>9.9970777772651065E-4</v>
      </c>
      <c r="AC196" s="9"/>
      <c r="AD196" s="183">
        <v>53</v>
      </c>
      <c r="AE196" s="183">
        <v>56</v>
      </c>
      <c r="AF196" s="183">
        <v>72</v>
      </c>
      <c r="AG196" s="183">
        <v>24</v>
      </c>
      <c r="AH196" s="183">
        <v>40</v>
      </c>
      <c r="AI196" s="183">
        <v>23</v>
      </c>
      <c r="AJ196" s="183">
        <v>-4</v>
      </c>
      <c r="AK196" s="183">
        <v>0</v>
      </c>
      <c r="AL196" s="183">
        <v>264</v>
      </c>
      <c r="AM196" s="5"/>
      <c r="AN196" s="180">
        <v>-88</v>
      </c>
      <c r="AO196" s="180">
        <v>-1</v>
      </c>
      <c r="AP196" s="180">
        <v>-6</v>
      </c>
      <c r="AQ196" s="180">
        <v>-2</v>
      </c>
      <c r="AR196" s="180">
        <v>-1</v>
      </c>
      <c r="AS196" s="180">
        <v>-1</v>
      </c>
      <c r="AT196" s="180">
        <v>0</v>
      </c>
      <c r="AU196" s="180">
        <v>0</v>
      </c>
      <c r="AV196" s="180">
        <v>-99</v>
      </c>
      <c r="AW196">
        <f t="shared" si="99"/>
        <v>88</v>
      </c>
      <c r="AX196">
        <f t="shared" si="100"/>
        <v>1</v>
      </c>
      <c r="AY196">
        <f t="shared" si="101"/>
        <v>6</v>
      </c>
      <c r="AZ196">
        <f t="shared" si="102"/>
        <v>2</v>
      </c>
      <c r="BA196">
        <f t="shared" si="103"/>
        <v>1</v>
      </c>
      <c r="BB196">
        <f t="shared" si="104"/>
        <v>1</v>
      </c>
      <c r="BC196">
        <f t="shared" si="105"/>
        <v>0</v>
      </c>
      <c r="BD196">
        <f t="shared" si="106"/>
        <v>0</v>
      </c>
      <c r="BE196">
        <f t="shared" si="107"/>
        <v>99</v>
      </c>
      <c r="BH196" s="175">
        <v>674706.33600000013</v>
      </c>
      <c r="BI196" s="106">
        <f t="shared" si="108"/>
        <v>168676.58400000003</v>
      </c>
      <c r="BJ196" s="107">
        <f t="shared" si="109"/>
        <v>4048238.0160000008</v>
      </c>
      <c r="BK196" s="26">
        <f t="shared" si="110"/>
        <v>1012059.5040000002</v>
      </c>
      <c r="BL196" s="24">
        <f t="shared" si="111"/>
        <v>0.8</v>
      </c>
      <c r="BM196" s="25">
        <f t="shared" si="112"/>
        <v>0.2</v>
      </c>
      <c r="BN196" s="137">
        <f t="shared" si="115"/>
        <v>674706.33600000013</v>
      </c>
      <c r="BO196" s="173">
        <v>514304.70666666678</v>
      </c>
      <c r="BP196" s="132">
        <f t="shared" si="116"/>
        <v>128576.1766666667</v>
      </c>
      <c r="BQ196" s="132">
        <f t="shared" si="131"/>
        <v>3085828.2400000007</v>
      </c>
      <c r="BR196" s="132">
        <f t="shared" si="132"/>
        <v>771457.06000000017</v>
      </c>
      <c r="BS196" s="137">
        <f t="shared" si="117"/>
        <v>514304.70666666678</v>
      </c>
      <c r="BT196" s="172">
        <v>424355.84977777791</v>
      </c>
      <c r="BU196" s="132">
        <f t="shared" si="118"/>
        <v>106088.96244444448</v>
      </c>
      <c r="BV196" s="132">
        <f t="shared" si="133"/>
        <v>2546135.0986666675</v>
      </c>
      <c r="BW196" s="132">
        <f t="shared" si="119"/>
        <v>636533.77466666687</v>
      </c>
      <c r="BX196" s="137">
        <f t="shared" si="120"/>
        <v>424355.84977777791</v>
      </c>
      <c r="BY196" s="172">
        <v>425065.38666666672</v>
      </c>
      <c r="BZ196" s="132">
        <f t="shared" si="121"/>
        <v>106266.34666666668</v>
      </c>
      <c r="CA196" s="132">
        <f t="shared" si="134"/>
        <v>2550392.3200000003</v>
      </c>
      <c r="CB196" s="132">
        <f t="shared" si="122"/>
        <v>637598.08000000007</v>
      </c>
      <c r="CC196" s="137">
        <f t="shared" si="123"/>
        <v>425065.38666666672</v>
      </c>
      <c r="CD196" s="172">
        <v>317113.30666666664</v>
      </c>
      <c r="CE196" s="132">
        <f t="shared" si="124"/>
        <v>79278.32666666666</v>
      </c>
      <c r="CF196" s="132">
        <f t="shared" si="135"/>
        <v>1902679.8399999999</v>
      </c>
      <c r="CG196" s="132">
        <f t="shared" si="125"/>
        <v>475669.95999999996</v>
      </c>
      <c r="CH196" s="137">
        <f t="shared" si="126"/>
        <v>317113.30666666664</v>
      </c>
      <c r="CI196" s="211">
        <f t="shared" si="127"/>
        <v>400277.82044444443</v>
      </c>
      <c r="CJ196" s="132">
        <f t="shared" si="128"/>
        <v>100069.45511111111</v>
      </c>
      <c r="CK196" s="132">
        <f t="shared" si="136"/>
        <v>2401666.9226666666</v>
      </c>
      <c r="CL196" s="132">
        <f t="shared" si="129"/>
        <v>600416.73066666664</v>
      </c>
      <c r="CM196" s="137">
        <f t="shared" si="130"/>
        <v>400277.82044444443</v>
      </c>
      <c r="CN196" s="172"/>
      <c r="CO196" s="132"/>
      <c r="CP196" s="132"/>
      <c r="CQ196" s="132"/>
      <c r="CR196" s="137"/>
      <c r="CS196" s="132"/>
    </row>
    <row r="197" spans="1:97" ht="13" x14ac:dyDescent="0.3">
      <c r="A197" s="5" t="s">
        <v>573</v>
      </c>
      <c r="B197" s="3"/>
      <c r="C197" s="3" t="s">
        <v>379</v>
      </c>
      <c r="D197" s="2" t="s">
        <v>200</v>
      </c>
      <c r="E197" s="5">
        <f t="shared" si="113"/>
        <v>134370</v>
      </c>
      <c r="F197" s="177">
        <v>1410</v>
      </c>
      <c r="G197" s="17">
        <f t="shared" si="114"/>
        <v>522</v>
      </c>
      <c r="H197" s="201">
        <v>4.0053698805802673</v>
      </c>
      <c r="I197" s="189">
        <v>219</v>
      </c>
      <c r="J197"/>
      <c r="K197" s="183">
        <v>85581</v>
      </c>
      <c r="L197" s="183">
        <v>22231</v>
      </c>
      <c r="M197" s="183">
        <v>15785</v>
      </c>
      <c r="N197" s="183">
        <v>6600</v>
      </c>
      <c r="O197" s="183">
        <v>2362</v>
      </c>
      <c r="P197" s="183">
        <v>1006</v>
      </c>
      <c r="Q197" s="183">
        <v>695</v>
      </c>
      <c r="R197" s="183">
        <v>110</v>
      </c>
      <c r="S197" s="183">
        <v>134370</v>
      </c>
      <c r="T197" s="5"/>
      <c r="U197" s="9">
        <f t="shared" si="91"/>
        <v>0.63690555927662429</v>
      </c>
      <c r="V197" s="9">
        <f t="shared" si="92"/>
        <v>0.16544615613604227</v>
      </c>
      <c r="W197" s="9">
        <f t="shared" si="93"/>
        <v>0.11747413857259804</v>
      </c>
      <c r="X197" s="9">
        <f t="shared" si="94"/>
        <v>4.9118106720250056E-2</v>
      </c>
      <c r="Y197" s="9">
        <f t="shared" si="95"/>
        <v>1.7578328495944037E-2</v>
      </c>
      <c r="Z197" s="9">
        <f t="shared" si="96"/>
        <v>7.4867902061472053E-3</v>
      </c>
      <c r="AA197" s="9">
        <f t="shared" si="97"/>
        <v>5.1722854803899678E-3</v>
      </c>
      <c r="AB197" s="9">
        <f t="shared" si="98"/>
        <v>8.1863511200416762E-4</v>
      </c>
      <c r="AC197" s="9"/>
      <c r="AD197" s="183">
        <v>228</v>
      </c>
      <c r="AE197" s="183">
        <v>258</v>
      </c>
      <c r="AF197" s="183">
        <v>132</v>
      </c>
      <c r="AG197" s="183">
        <v>19</v>
      </c>
      <c r="AH197" s="183">
        <v>41</v>
      </c>
      <c r="AI197" s="183">
        <v>12</v>
      </c>
      <c r="AJ197" s="183">
        <v>-3</v>
      </c>
      <c r="AK197" s="183">
        <v>0</v>
      </c>
      <c r="AL197" s="183">
        <v>687</v>
      </c>
      <c r="AM197" s="5"/>
      <c r="AN197" s="180">
        <v>85</v>
      </c>
      <c r="AO197" s="180">
        <v>52</v>
      </c>
      <c r="AP197" s="180">
        <v>8</v>
      </c>
      <c r="AQ197" s="180">
        <v>2</v>
      </c>
      <c r="AR197" s="180">
        <v>10</v>
      </c>
      <c r="AS197" s="180">
        <v>4</v>
      </c>
      <c r="AT197" s="180">
        <v>1</v>
      </c>
      <c r="AU197" s="180">
        <v>3</v>
      </c>
      <c r="AV197" s="180">
        <v>165</v>
      </c>
      <c r="AW197">
        <f t="shared" si="99"/>
        <v>-85</v>
      </c>
      <c r="AX197">
        <f t="shared" si="100"/>
        <v>-52</v>
      </c>
      <c r="AY197">
        <f t="shared" si="101"/>
        <v>-8</v>
      </c>
      <c r="AZ197">
        <f t="shared" si="102"/>
        <v>-2</v>
      </c>
      <c r="BA197">
        <f t="shared" si="103"/>
        <v>-10</v>
      </c>
      <c r="BB197">
        <f t="shared" si="104"/>
        <v>-4</v>
      </c>
      <c r="BC197">
        <f t="shared" si="105"/>
        <v>-1</v>
      </c>
      <c r="BD197">
        <f t="shared" si="106"/>
        <v>-3</v>
      </c>
      <c r="BE197">
        <f t="shared" si="107"/>
        <v>-165</v>
      </c>
      <c r="BH197" s="175">
        <v>1215980.9866666666</v>
      </c>
      <c r="BI197" s="106" t="str">
        <f t="shared" si="108"/>
        <v>0</v>
      </c>
      <c r="BJ197" s="107">
        <f t="shared" si="109"/>
        <v>7295885.9199999999</v>
      </c>
      <c r="BK197" s="26">
        <f t="shared" si="110"/>
        <v>0</v>
      </c>
      <c r="BL197" s="24" t="str">
        <f t="shared" si="111"/>
        <v>100%</v>
      </c>
      <c r="BM197" s="25" t="str">
        <f t="shared" si="112"/>
        <v>0%</v>
      </c>
      <c r="BN197" s="137">
        <f t="shared" si="115"/>
        <v>1215980.9866666666</v>
      </c>
      <c r="BO197" s="173">
        <v>621803.34111111099</v>
      </c>
      <c r="BP197" s="132" t="str">
        <f t="shared" si="116"/>
        <v>0</v>
      </c>
      <c r="BQ197" s="132">
        <f t="shared" si="131"/>
        <v>3730820.0466666659</v>
      </c>
      <c r="BR197" s="132">
        <f t="shared" si="132"/>
        <v>0</v>
      </c>
      <c r="BS197" s="137">
        <f t="shared" si="117"/>
        <v>621803.34111111099</v>
      </c>
      <c r="BT197" s="172">
        <v>1349430.0211111109</v>
      </c>
      <c r="BU197" s="132" t="str">
        <f t="shared" si="118"/>
        <v>0</v>
      </c>
      <c r="BV197" s="132">
        <f t="shared" si="133"/>
        <v>8096580.1266666651</v>
      </c>
      <c r="BW197" s="132">
        <f t="shared" si="119"/>
        <v>0</v>
      </c>
      <c r="BX197" s="137">
        <f t="shared" si="120"/>
        <v>1349430.0211111109</v>
      </c>
      <c r="BY197" s="172">
        <v>996658.79999999981</v>
      </c>
      <c r="BZ197" s="132" t="str">
        <f t="shared" si="121"/>
        <v>0</v>
      </c>
      <c r="CA197" s="132">
        <f t="shared" si="134"/>
        <v>5979952.7999999989</v>
      </c>
      <c r="CB197" s="132">
        <f t="shared" si="122"/>
        <v>0</v>
      </c>
      <c r="CC197" s="137">
        <f t="shared" si="123"/>
        <v>996658.79999999981</v>
      </c>
      <c r="CD197" s="172">
        <v>546268.07111111109</v>
      </c>
      <c r="CE197" s="132" t="str">
        <f t="shared" si="124"/>
        <v>0</v>
      </c>
      <c r="CF197" s="132">
        <f t="shared" si="135"/>
        <v>3277608.4266666668</v>
      </c>
      <c r="CG197" s="132">
        <f t="shared" si="125"/>
        <v>0</v>
      </c>
      <c r="CH197" s="137">
        <f t="shared" si="126"/>
        <v>546268.07111111109</v>
      </c>
      <c r="CI197" s="211">
        <f t="shared" si="127"/>
        <v>699094.23111111112</v>
      </c>
      <c r="CJ197" s="132" t="str">
        <f t="shared" si="128"/>
        <v>0</v>
      </c>
      <c r="CK197" s="132">
        <f t="shared" si="136"/>
        <v>4194565.3866666667</v>
      </c>
      <c r="CL197" s="132">
        <f t="shared" si="129"/>
        <v>0</v>
      </c>
      <c r="CM197" s="137">
        <f t="shared" si="130"/>
        <v>699094.23111111112</v>
      </c>
      <c r="CN197" s="172"/>
      <c r="CO197" s="132"/>
      <c r="CP197" s="132"/>
      <c r="CQ197" s="132"/>
      <c r="CR197" s="137"/>
      <c r="CS197" s="132"/>
    </row>
    <row r="198" spans="1:97" ht="13" x14ac:dyDescent="0.3">
      <c r="A198" s="5" t="s">
        <v>624</v>
      </c>
      <c r="B198" s="3" t="s">
        <v>409</v>
      </c>
      <c r="C198" s="3" t="s">
        <v>390</v>
      </c>
      <c r="D198" s="2" t="s">
        <v>201</v>
      </c>
      <c r="E198" s="5">
        <f t="shared" si="113"/>
        <v>55437</v>
      </c>
      <c r="F198" s="177">
        <v>579</v>
      </c>
      <c r="G198" s="17">
        <f t="shared" si="114"/>
        <v>428</v>
      </c>
      <c r="H198" s="201">
        <v>5.512597187407061</v>
      </c>
      <c r="I198" s="189">
        <v>338</v>
      </c>
      <c r="J198"/>
      <c r="K198" s="183">
        <v>20264</v>
      </c>
      <c r="L198" s="183">
        <v>12747</v>
      </c>
      <c r="M198" s="183">
        <v>12516</v>
      </c>
      <c r="N198" s="183">
        <v>6845</v>
      </c>
      <c r="O198" s="183">
        <v>2283</v>
      </c>
      <c r="P198" s="183">
        <v>613</v>
      </c>
      <c r="Q198" s="183">
        <v>154</v>
      </c>
      <c r="R198" s="183">
        <v>15</v>
      </c>
      <c r="S198" s="183">
        <v>55437</v>
      </c>
      <c r="T198" s="5"/>
      <c r="U198" s="9">
        <f t="shared" ref="U198:U261" si="137">K198/S198</f>
        <v>0.36553204538485129</v>
      </c>
      <c r="V198" s="9">
        <f t="shared" ref="V198:V261" si="138">L198/S198</f>
        <v>0.22993668488554575</v>
      </c>
      <c r="W198" s="9">
        <f t="shared" ref="W198:W261" si="139">M198/S198</f>
        <v>0.22576979273770226</v>
      </c>
      <c r="X198" s="9">
        <f t="shared" ref="X198:X261" si="140">N198/S198</f>
        <v>0.1234734924328517</v>
      </c>
      <c r="Y198" s="9">
        <f t="shared" ref="Y198:Y261" si="141">O198/S198</f>
        <v>4.1181882136479248E-2</v>
      </c>
      <c r="Z198" s="9">
        <f t="shared" ref="Z198:Z261" si="142">P198/S198</f>
        <v>1.1057596911809802E-2</v>
      </c>
      <c r="AA198" s="9">
        <f t="shared" ref="AA198:AA261" si="143">Q198/S198</f>
        <v>2.7779280985623322E-3</v>
      </c>
      <c r="AB198" s="9">
        <f t="shared" ref="AB198:AB261" si="144">R198/S198</f>
        <v>2.7057741219762974E-4</v>
      </c>
      <c r="AC198" s="9"/>
      <c r="AD198" s="183">
        <v>83</v>
      </c>
      <c r="AE198" s="183">
        <v>59</v>
      </c>
      <c r="AF198" s="183">
        <v>190</v>
      </c>
      <c r="AG198" s="183">
        <v>24</v>
      </c>
      <c r="AH198" s="183">
        <v>23</v>
      </c>
      <c r="AI198" s="183">
        <v>35</v>
      </c>
      <c r="AJ198" s="183">
        <v>9</v>
      </c>
      <c r="AK198" s="183">
        <v>0</v>
      </c>
      <c r="AL198" s="183">
        <v>423</v>
      </c>
      <c r="AM198" s="5"/>
      <c r="AN198" s="180">
        <v>-2</v>
      </c>
      <c r="AO198" s="180">
        <v>7</v>
      </c>
      <c r="AP198" s="180">
        <v>-4</v>
      </c>
      <c r="AQ198" s="180">
        <v>-1</v>
      </c>
      <c r="AR198" s="180">
        <v>-6</v>
      </c>
      <c r="AS198" s="180">
        <v>1</v>
      </c>
      <c r="AT198" s="180">
        <v>0</v>
      </c>
      <c r="AU198" s="180">
        <v>0</v>
      </c>
      <c r="AV198" s="180">
        <v>-5</v>
      </c>
      <c r="AW198">
        <f t="shared" ref="AW198:AW261" si="145">AN198*$AV$3</f>
        <v>2</v>
      </c>
      <c r="AX198">
        <f t="shared" ref="AX198:AX261" si="146">AO198*$AV$3</f>
        <v>-7</v>
      </c>
      <c r="AY198">
        <f t="shared" ref="AY198:AY261" si="147">AP198*$AV$3</f>
        <v>4</v>
      </c>
      <c r="AZ198">
        <f t="shared" ref="AZ198:AZ261" si="148">AQ198*$AV$3</f>
        <v>1</v>
      </c>
      <c r="BA198">
        <f t="shared" ref="BA198:BA261" si="149">AR198*$AV$3</f>
        <v>6</v>
      </c>
      <c r="BB198">
        <f t="shared" ref="BB198:BB261" si="150">AS198*$AV$3</f>
        <v>-1</v>
      </c>
      <c r="BC198">
        <f t="shared" ref="BC198:BC261" si="151">AT198*$AV$3</f>
        <v>0</v>
      </c>
      <c r="BD198">
        <f t="shared" ref="BD198:BD261" si="152">AU198*$AV$3</f>
        <v>0</v>
      </c>
      <c r="BE198">
        <f t="shared" ref="BE198:BE261" si="153">AV198*$AV$3</f>
        <v>5</v>
      </c>
      <c r="BH198" s="175">
        <v>167589.17333333337</v>
      </c>
      <c r="BI198" s="106">
        <f t="shared" ref="BI198:BI261" si="154">IF(B198="","0",(25%*BH198))</f>
        <v>41897.293333333342</v>
      </c>
      <c r="BJ198" s="107">
        <f t="shared" ref="BJ198:BJ261" si="155">BH198*6</f>
        <v>1005535.0400000003</v>
      </c>
      <c r="BK198" s="26">
        <f t="shared" ref="BK198:BK261" si="156">BI198*6</f>
        <v>251383.76000000007</v>
      </c>
      <c r="BL198" s="24">
        <f t="shared" ref="BL198:BL261" si="157">IF(B198="","100%",80%)</f>
        <v>0.8</v>
      </c>
      <c r="BM198" s="25">
        <f t="shared" ref="BM198:BM261" si="158">IF(B198="","0%",20%)</f>
        <v>0.2</v>
      </c>
      <c r="BN198" s="137">
        <f t="shared" si="115"/>
        <v>167589.17333333337</v>
      </c>
      <c r="BO198" s="173">
        <v>423426.09777777776</v>
      </c>
      <c r="BP198" s="132">
        <f t="shared" si="116"/>
        <v>105856.52444444444</v>
      </c>
      <c r="BQ198" s="132">
        <f t="shared" si="131"/>
        <v>2540556.5866666664</v>
      </c>
      <c r="BR198" s="132">
        <f t="shared" si="132"/>
        <v>635139.14666666661</v>
      </c>
      <c r="BS198" s="137">
        <f t="shared" si="117"/>
        <v>423426.09777777776</v>
      </c>
      <c r="BT198" s="172">
        <v>300690.1688888889</v>
      </c>
      <c r="BU198" s="132">
        <f t="shared" si="118"/>
        <v>75172.542222222226</v>
      </c>
      <c r="BV198" s="132">
        <f t="shared" si="133"/>
        <v>1804141.0133333334</v>
      </c>
      <c r="BW198" s="132">
        <f t="shared" si="119"/>
        <v>451035.25333333336</v>
      </c>
      <c r="BX198" s="137">
        <f t="shared" si="120"/>
        <v>300690.1688888889</v>
      </c>
      <c r="BY198" s="172">
        <v>388526.82666666666</v>
      </c>
      <c r="BZ198" s="132">
        <f t="shared" si="121"/>
        <v>97131.706666666665</v>
      </c>
      <c r="CA198" s="132">
        <f t="shared" si="134"/>
        <v>2331160.96</v>
      </c>
      <c r="CB198" s="132">
        <f t="shared" si="122"/>
        <v>582790.24</v>
      </c>
      <c r="CC198" s="137">
        <f t="shared" si="123"/>
        <v>388526.82666666666</v>
      </c>
      <c r="CD198" s="172">
        <v>190722.98666666669</v>
      </c>
      <c r="CE198" s="132">
        <f t="shared" si="124"/>
        <v>47680.746666666673</v>
      </c>
      <c r="CF198" s="132">
        <f t="shared" si="135"/>
        <v>1144337.9200000002</v>
      </c>
      <c r="CG198" s="132">
        <f t="shared" si="125"/>
        <v>286084.48000000004</v>
      </c>
      <c r="CH198" s="137">
        <f t="shared" si="126"/>
        <v>190722.98666666669</v>
      </c>
      <c r="CI198" s="211">
        <f t="shared" si="127"/>
        <v>562396.28977777786</v>
      </c>
      <c r="CJ198" s="132">
        <f t="shared" si="128"/>
        <v>140599.07244444446</v>
      </c>
      <c r="CK198" s="132">
        <f t="shared" si="136"/>
        <v>3374377.7386666671</v>
      </c>
      <c r="CL198" s="132">
        <f t="shared" si="129"/>
        <v>843594.43466666678</v>
      </c>
      <c r="CM198" s="137">
        <f t="shared" si="130"/>
        <v>562396.28977777786</v>
      </c>
      <c r="CN198" s="172"/>
      <c r="CO198" s="132"/>
      <c r="CP198" s="132"/>
      <c r="CQ198" s="132"/>
      <c r="CR198" s="137"/>
      <c r="CS198" s="132"/>
    </row>
    <row r="199" spans="1:97" ht="13" x14ac:dyDescent="0.3">
      <c r="A199" s="5" t="s">
        <v>589</v>
      </c>
      <c r="B199" s="3" t="s">
        <v>391</v>
      </c>
      <c r="C199" s="3" t="s">
        <v>379</v>
      </c>
      <c r="D199" s="2" t="s">
        <v>202</v>
      </c>
      <c r="E199" s="5">
        <f t="shared" ref="E199:E262" si="159">S199</f>
        <v>22950</v>
      </c>
      <c r="F199" s="177">
        <v>141</v>
      </c>
      <c r="G199" s="17">
        <f t="shared" ref="G199:G262" si="160">AL199+BE199</f>
        <v>120</v>
      </c>
      <c r="H199" s="201">
        <v>6.6398021796867841</v>
      </c>
      <c r="I199" s="189">
        <v>14</v>
      </c>
      <c r="J199"/>
      <c r="K199" s="183">
        <v>3916</v>
      </c>
      <c r="L199" s="183">
        <v>6044</v>
      </c>
      <c r="M199" s="183">
        <v>7046</v>
      </c>
      <c r="N199" s="183">
        <v>3016</v>
      </c>
      <c r="O199" s="183">
        <v>1846</v>
      </c>
      <c r="P199" s="183">
        <v>551</v>
      </c>
      <c r="Q199" s="183">
        <v>452</v>
      </c>
      <c r="R199" s="183">
        <v>79</v>
      </c>
      <c r="S199" s="183">
        <v>22950</v>
      </c>
      <c r="T199" s="5"/>
      <c r="U199" s="9">
        <f t="shared" si="137"/>
        <v>0.17063180827886709</v>
      </c>
      <c r="V199" s="9">
        <f t="shared" si="138"/>
        <v>0.26335511982570808</v>
      </c>
      <c r="W199" s="9">
        <f t="shared" si="139"/>
        <v>0.30701525054466233</v>
      </c>
      <c r="X199" s="9">
        <f t="shared" si="140"/>
        <v>0.13141612200435729</v>
      </c>
      <c r="Y199" s="9">
        <f t="shared" si="141"/>
        <v>8.0435729847494558E-2</v>
      </c>
      <c r="Z199" s="9">
        <f t="shared" si="142"/>
        <v>2.4008714596949893E-2</v>
      </c>
      <c r="AA199" s="9">
        <f t="shared" si="143"/>
        <v>1.9694989106753814E-2</v>
      </c>
      <c r="AB199" s="9">
        <f t="shared" si="144"/>
        <v>3.4422657952069718E-3</v>
      </c>
      <c r="AC199" s="9"/>
      <c r="AD199" s="183">
        <v>30</v>
      </c>
      <c r="AE199" s="183">
        <v>78</v>
      </c>
      <c r="AF199" s="183">
        <v>-2</v>
      </c>
      <c r="AG199" s="183">
        <v>-3</v>
      </c>
      <c r="AH199" s="183">
        <v>14</v>
      </c>
      <c r="AI199" s="183">
        <v>4</v>
      </c>
      <c r="AJ199" s="183">
        <v>5</v>
      </c>
      <c r="AK199" s="183">
        <v>0</v>
      </c>
      <c r="AL199" s="183">
        <v>126</v>
      </c>
      <c r="AM199" s="5"/>
      <c r="AN199" s="180">
        <v>-4</v>
      </c>
      <c r="AO199" s="180">
        <v>12</v>
      </c>
      <c r="AP199" s="180">
        <v>-2</v>
      </c>
      <c r="AQ199" s="180">
        <v>6</v>
      </c>
      <c r="AR199" s="180">
        <v>-3</v>
      </c>
      <c r="AS199" s="180">
        <v>1</v>
      </c>
      <c r="AT199" s="180">
        <v>-4</v>
      </c>
      <c r="AU199" s="180">
        <v>0</v>
      </c>
      <c r="AV199" s="180">
        <v>6</v>
      </c>
      <c r="AW199">
        <f t="shared" si="145"/>
        <v>4</v>
      </c>
      <c r="AX199">
        <f t="shared" si="146"/>
        <v>-12</v>
      </c>
      <c r="AY199">
        <f t="shared" si="147"/>
        <v>2</v>
      </c>
      <c r="AZ199">
        <f t="shared" si="148"/>
        <v>-6</v>
      </c>
      <c r="BA199">
        <f t="shared" si="149"/>
        <v>3</v>
      </c>
      <c r="BB199">
        <f t="shared" si="150"/>
        <v>-1</v>
      </c>
      <c r="BC199">
        <f t="shared" si="151"/>
        <v>4</v>
      </c>
      <c r="BD199">
        <f t="shared" si="152"/>
        <v>0</v>
      </c>
      <c r="BE199">
        <f t="shared" si="153"/>
        <v>-6</v>
      </c>
      <c r="BH199" s="175">
        <v>73176.34133333333</v>
      </c>
      <c r="BI199" s="106">
        <f t="shared" si="154"/>
        <v>18294.085333333333</v>
      </c>
      <c r="BJ199" s="107">
        <f t="shared" si="155"/>
        <v>439058.04799999995</v>
      </c>
      <c r="BK199" s="26">
        <f t="shared" si="156"/>
        <v>109764.51199999999</v>
      </c>
      <c r="BL199" s="24">
        <f t="shared" si="157"/>
        <v>0.8</v>
      </c>
      <c r="BM199" s="25">
        <f t="shared" si="158"/>
        <v>0.2</v>
      </c>
      <c r="BN199" s="137">
        <f t="shared" ref="BN199:BN262" si="161">BH199</f>
        <v>73176.34133333333</v>
      </c>
      <c r="BO199" s="173">
        <v>5600</v>
      </c>
      <c r="BP199" s="132">
        <f t="shared" ref="BP199:BP262" si="162">IF($B199="","0",(25%*BO199))</f>
        <v>1400</v>
      </c>
      <c r="BQ199" s="132">
        <f t="shared" si="131"/>
        <v>33600</v>
      </c>
      <c r="BR199" s="132">
        <f t="shared" si="132"/>
        <v>8400</v>
      </c>
      <c r="BS199" s="137">
        <f t="shared" ref="BS199:BS262" si="163">BO199</f>
        <v>5600</v>
      </c>
      <c r="BT199" s="172">
        <v>98351.662222222236</v>
      </c>
      <c r="BU199" s="132">
        <f t="shared" ref="BU199:BU262" si="164">IF($B199="","0",(25%*BT199))</f>
        <v>24587.915555555559</v>
      </c>
      <c r="BV199" s="132">
        <f t="shared" si="133"/>
        <v>590109.97333333339</v>
      </c>
      <c r="BW199" s="132">
        <f t="shared" ref="BW199:BW262" si="165">BU199*6</f>
        <v>147527.49333333335</v>
      </c>
      <c r="BX199" s="137">
        <f t="shared" ref="BX199:BX262" si="166">BT199</f>
        <v>98351.662222222236</v>
      </c>
      <c r="BY199" s="172">
        <v>61350.506666666668</v>
      </c>
      <c r="BZ199" s="132">
        <f t="shared" ref="BZ199:BZ262" si="167">IF($B199="","0",(25%*BY199))</f>
        <v>15337.626666666667</v>
      </c>
      <c r="CA199" s="132">
        <f t="shared" si="134"/>
        <v>368103.04000000004</v>
      </c>
      <c r="CB199" s="132">
        <f t="shared" ref="CB199:CB262" si="168">BZ199*6</f>
        <v>92025.760000000009</v>
      </c>
      <c r="CC199" s="137">
        <f t="shared" ref="CC199:CC262" si="169">BY199</f>
        <v>61350.506666666668</v>
      </c>
      <c r="CD199" s="172">
        <v>74695.704888888882</v>
      </c>
      <c r="CE199" s="132">
        <f t="shared" ref="CE199:CE262" si="170">IF($B199="","0",(25%*CD199))</f>
        <v>18673.926222222221</v>
      </c>
      <c r="CF199" s="132">
        <f t="shared" si="135"/>
        <v>448174.22933333332</v>
      </c>
      <c r="CG199" s="132">
        <f t="shared" ref="CG199:CG262" si="171">CE199*6</f>
        <v>112043.55733333333</v>
      </c>
      <c r="CH199" s="137">
        <f t="shared" ref="CH199:CH262" si="172">CD199</f>
        <v>74695.704888888882</v>
      </c>
      <c r="CI199" s="211">
        <f t="shared" ref="CI199:CI262" si="173">IF(B199="",1,0.8)*(IF(SUMPRODUCT($CU$10:$DB$10,AD199:AK199)+SUMPRODUCT($CU$10:$DB$10,AW199:BD199)&gt;0,SUMPRODUCT($CU$10:$DB$10,AD199:AK199)+SUMPRODUCT($CU$10:$DB$10,AW199:BD199),0)+I199*350)</f>
        <v>128672.59377777777</v>
      </c>
      <c r="CJ199" s="132">
        <f t="shared" ref="CJ199:CJ262" si="174">IF($B199="","0",(25%*CI199))</f>
        <v>32168.148444444443</v>
      </c>
      <c r="CK199" s="132">
        <f t="shared" si="136"/>
        <v>772035.56266666669</v>
      </c>
      <c r="CL199" s="132">
        <f t="shared" ref="CL199:CL262" si="175">CJ199*6</f>
        <v>193008.89066666667</v>
      </c>
      <c r="CM199" s="137">
        <f t="shared" ref="CM199:CM262" si="176">CI199</f>
        <v>128672.59377777777</v>
      </c>
      <c r="CN199" s="172"/>
      <c r="CO199" s="132"/>
      <c r="CP199" s="132"/>
      <c r="CQ199" s="132"/>
      <c r="CR199" s="137"/>
      <c r="CS199" s="132"/>
    </row>
    <row r="200" spans="1:97" ht="13" x14ac:dyDescent="0.3">
      <c r="A200" s="5" t="s">
        <v>526</v>
      </c>
      <c r="B200" s="3"/>
      <c r="C200" s="3" t="s">
        <v>377</v>
      </c>
      <c r="D200" s="2" t="s">
        <v>203</v>
      </c>
      <c r="E200" s="5">
        <f t="shared" si="159"/>
        <v>95234</v>
      </c>
      <c r="F200" s="177">
        <v>1219</v>
      </c>
      <c r="G200" s="17">
        <f t="shared" si="160"/>
        <v>502</v>
      </c>
      <c r="H200" s="201">
        <v>5.0954233833611262</v>
      </c>
      <c r="I200" s="189">
        <v>154</v>
      </c>
      <c r="J200"/>
      <c r="K200" s="183">
        <v>50263</v>
      </c>
      <c r="L200" s="183">
        <v>16814</v>
      </c>
      <c r="M200" s="183">
        <v>15844</v>
      </c>
      <c r="N200" s="183">
        <v>6638</v>
      </c>
      <c r="O200" s="183">
        <v>3241</v>
      </c>
      <c r="P200" s="183">
        <v>1500</v>
      </c>
      <c r="Q200" s="183">
        <v>859</v>
      </c>
      <c r="R200" s="183">
        <v>75</v>
      </c>
      <c r="S200" s="183">
        <v>95234</v>
      </c>
      <c r="T200" s="5"/>
      <c r="U200" s="9">
        <f t="shared" si="137"/>
        <v>0.52778419472037297</v>
      </c>
      <c r="V200" s="9">
        <f t="shared" si="138"/>
        <v>0.17655459184744943</v>
      </c>
      <c r="W200" s="9">
        <f t="shared" si="139"/>
        <v>0.16636915387361656</v>
      </c>
      <c r="X200" s="9">
        <f t="shared" si="140"/>
        <v>6.9701997185878994E-2</v>
      </c>
      <c r="Y200" s="9">
        <f t="shared" si="141"/>
        <v>3.40319633744251E-2</v>
      </c>
      <c r="Z200" s="9">
        <f t="shared" si="142"/>
        <v>1.5750677279123004E-2</v>
      </c>
      <c r="AA200" s="9">
        <f t="shared" si="143"/>
        <v>9.0198878551777731E-3</v>
      </c>
      <c r="AB200" s="9">
        <f t="shared" si="144"/>
        <v>7.8753386395615009E-4</v>
      </c>
      <c r="AC200" s="9"/>
      <c r="AD200" s="183">
        <v>42</v>
      </c>
      <c r="AE200" s="183">
        <v>158</v>
      </c>
      <c r="AF200" s="183">
        <v>191</v>
      </c>
      <c r="AG200" s="183">
        <v>37</v>
      </c>
      <c r="AH200" s="183">
        <v>12</v>
      </c>
      <c r="AI200" s="183">
        <v>17</v>
      </c>
      <c r="AJ200" s="183">
        <v>9</v>
      </c>
      <c r="AK200" s="183">
        <v>1</v>
      </c>
      <c r="AL200" s="183">
        <v>467</v>
      </c>
      <c r="AM200" s="5"/>
      <c r="AN200" s="180">
        <v>-73</v>
      </c>
      <c r="AO200" s="180">
        <v>-6</v>
      </c>
      <c r="AP200" s="180">
        <v>33</v>
      </c>
      <c r="AQ200" s="180">
        <v>0</v>
      </c>
      <c r="AR200" s="180">
        <v>7</v>
      </c>
      <c r="AS200" s="180">
        <v>4</v>
      </c>
      <c r="AT200" s="180">
        <v>-1</v>
      </c>
      <c r="AU200" s="180">
        <v>1</v>
      </c>
      <c r="AV200" s="180">
        <v>-35</v>
      </c>
      <c r="AW200">
        <f t="shared" si="145"/>
        <v>73</v>
      </c>
      <c r="AX200">
        <f t="shared" si="146"/>
        <v>6</v>
      </c>
      <c r="AY200">
        <f t="shared" si="147"/>
        <v>-33</v>
      </c>
      <c r="AZ200">
        <f t="shared" si="148"/>
        <v>0</v>
      </c>
      <c r="BA200">
        <f t="shared" si="149"/>
        <v>-7</v>
      </c>
      <c r="BB200">
        <f t="shared" si="150"/>
        <v>-4</v>
      </c>
      <c r="BC200">
        <f t="shared" si="151"/>
        <v>1</v>
      </c>
      <c r="BD200">
        <f t="shared" si="152"/>
        <v>-1</v>
      </c>
      <c r="BE200">
        <f t="shared" si="153"/>
        <v>35</v>
      </c>
      <c r="BH200" s="175">
        <v>257780.29333333331</v>
      </c>
      <c r="BI200" s="106" t="str">
        <f t="shared" si="154"/>
        <v>0</v>
      </c>
      <c r="BJ200" s="107">
        <f t="shared" si="155"/>
        <v>1546681.7599999998</v>
      </c>
      <c r="BK200" s="26">
        <f t="shared" si="156"/>
        <v>0</v>
      </c>
      <c r="BL200" s="24" t="str">
        <f t="shared" si="157"/>
        <v>100%</v>
      </c>
      <c r="BM200" s="25" t="str">
        <f t="shared" si="158"/>
        <v>0%</v>
      </c>
      <c r="BN200" s="137">
        <f t="shared" si="161"/>
        <v>257780.29333333331</v>
      </c>
      <c r="BO200" s="173">
        <v>36400</v>
      </c>
      <c r="BP200" s="132" t="str">
        <f t="shared" si="162"/>
        <v>0</v>
      </c>
      <c r="BQ200" s="132">
        <f t="shared" ref="BQ200:BQ263" si="177">BO200*6</f>
        <v>218400</v>
      </c>
      <c r="BR200" s="132">
        <f t="shared" ref="BR200:BR263" si="178">IF(BP200="","",(6*BP200))</f>
        <v>0</v>
      </c>
      <c r="BS200" s="137">
        <f t="shared" si="163"/>
        <v>36400</v>
      </c>
      <c r="BT200" s="172">
        <v>414050.91333333339</v>
      </c>
      <c r="BU200" s="132" t="str">
        <f t="shared" si="164"/>
        <v>0</v>
      </c>
      <c r="BV200" s="132">
        <f t="shared" ref="BV200:BV263" si="179">BT200*6</f>
        <v>2484305.4800000004</v>
      </c>
      <c r="BW200" s="132">
        <f t="shared" si="165"/>
        <v>0</v>
      </c>
      <c r="BX200" s="137">
        <f t="shared" si="166"/>
        <v>414050.91333333339</v>
      </c>
      <c r="BY200" s="172">
        <v>721542.8</v>
      </c>
      <c r="BZ200" s="132" t="str">
        <f t="shared" si="167"/>
        <v>0</v>
      </c>
      <c r="CA200" s="132">
        <f t="shared" ref="CA200:CA263" si="180">BY200*6</f>
        <v>4329256.8000000007</v>
      </c>
      <c r="CB200" s="132">
        <f t="shared" si="168"/>
        <v>0</v>
      </c>
      <c r="CC200" s="137">
        <f t="shared" si="169"/>
        <v>721542.8</v>
      </c>
      <c r="CD200" s="172">
        <v>656338.99111111101</v>
      </c>
      <c r="CE200" s="132" t="str">
        <f t="shared" si="170"/>
        <v>0</v>
      </c>
      <c r="CF200" s="132">
        <f t="shared" ref="CF200:CF263" si="181">CD200*6</f>
        <v>3938033.9466666663</v>
      </c>
      <c r="CG200" s="132">
        <f t="shared" si="171"/>
        <v>0</v>
      </c>
      <c r="CH200" s="137">
        <f t="shared" si="172"/>
        <v>656338.99111111101</v>
      </c>
      <c r="CI200" s="211">
        <f t="shared" si="173"/>
        <v>681784.02444444445</v>
      </c>
      <c r="CJ200" s="132" t="str">
        <f t="shared" si="174"/>
        <v>0</v>
      </c>
      <c r="CK200" s="132">
        <f t="shared" ref="CK200:CK263" si="182">CI200*6</f>
        <v>4090704.1466666665</v>
      </c>
      <c r="CL200" s="132">
        <f t="shared" si="175"/>
        <v>0</v>
      </c>
      <c r="CM200" s="137">
        <f t="shared" si="176"/>
        <v>681784.02444444445</v>
      </c>
      <c r="CN200" s="172"/>
      <c r="CO200" s="132"/>
      <c r="CP200" s="132"/>
      <c r="CQ200" s="132"/>
      <c r="CR200" s="137"/>
      <c r="CS200" s="132"/>
    </row>
    <row r="201" spans="1:97" ht="13" x14ac:dyDescent="0.3">
      <c r="A201" s="5" t="s">
        <v>762</v>
      </c>
      <c r="B201" s="3" t="s">
        <v>400</v>
      </c>
      <c r="C201" s="3" t="s">
        <v>375</v>
      </c>
      <c r="D201" s="2" t="s">
        <v>204</v>
      </c>
      <c r="E201" s="5">
        <f t="shared" si="159"/>
        <v>59940</v>
      </c>
      <c r="F201" s="177">
        <v>264</v>
      </c>
      <c r="G201" s="17">
        <f t="shared" si="160"/>
        <v>505</v>
      </c>
      <c r="H201" s="201">
        <v>9.323418859290733</v>
      </c>
      <c r="I201" s="189">
        <v>16</v>
      </c>
      <c r="J201"/>
      <c r="K201" s="183">
        <v>2447</v>
      </c>
      <c r="L201" s="183">
        <v>9391</v>
      </c>
      <c r="M201" s="183">
        <v>18859</v>
      </c>
      <c r="N201" s="183">
        <v>15760</v>
      </c>
      <c r="O201" s="183">
        <v>6882</v>
      </c>
      <c r="P201" s="183">
        <v>2800</v>
      </c>
      <c r="Q201" s="183">
        <v>3221</v>
      </c>
      <c r="R201" s="183">
        <v>580</v>
      </c>
      <c r="S201" s="183">
        <v>59940</v>
      </c>
      <c r="T201" s="5"/>
      <c r="U201" s="9">
        <f t="shared" si="137"/>
        <v>4.0824157490824159E-2</v>
      </c>
      <c r="V201" s="9">
        <f t="shared" si="138"/>
        <v>0.15667334000667335</v>
      </c>
      <c r="W201" s="9">
        <f t="shared" si="139"/>
        <v>0.3146312979646313</v>
      </c>
      <c r="X201" s="9">
        <f t="shared" si="140"/>
        <v>0.26292959626292961</v>
      </c>
      <c r="Y201" s="9">
        <f t="shared" si="141"/>
        <v>0.11481481481481481</v>
      </c>
      <c r="Z201" s="9">
        <f t="shared" si="142"/>
        <v>4.6713380046713382E-2</v>
      </c>
      <c r="AA201" s="9">
        <f t="shared" si="143"/>
        <v>5.3737070403737069E-2</v>
      </c>
      <c r="AB201" s="9">
        <f t="shared" si="144"/>
        <v>9.6763430096763435E-3</v>
      </c>
      <c r="AC201" s="9"/>
      <c r="AD201" s="183">
        <v>58</v>
      </c>
      <c r="AE201" s="183">
        <v>299</v>
      </c>
      <c r="AF201" s="183">
        <v>75</v>
      </c>
      <c r="AG201" s="183">
        <v>51</v>
      </c>
      <c r="AH201" s="183">
        <v>44</v>
      </c>
      <c r="AI201" s="183">
        <v>10</v>
      </c>
      <c r="AJ201" s="183">
        <v>18</v>
      </c>
      <c r="AK201" s="183">
        <v>2</v>
      </c>
      <c r="AL201" s="183">
        <v>557</v>
      </c>
      <c r="AM201" s="5"/>
      <c r="AN201" s="180">
        <v>1</v>
      </c>
      <c r="AO201" s="180">
        <v>-6</v>
      </c>
      <c r="AP201" s="180">
        <v>7</v>
      </c>
      <c r="AQ201" s="180">
        <v>18</v>
      </c>
      <c r="AR201" s="180">
        <v>18</v>
      </c>
      <c r="AS201" s="180">
        <v>3</v>
      </c>
      <c r="AT201" s="180">
        <v>10</v>
      </c>
      <c r="AU201" s="180">
        <v>1</v>
      </c>
      <c r="AV201" s="180">
        <v>52</v>
      </c>
      <c r="AW201">
        <f t="shared" si="145"/>
        <v>-1</v>
      </c>
      <c r="AX201">
        <f t="shared" si="146"/>
        <v>6</v>
      </c>
      <c r="AY201">
        <f t="shared" si="147"/>
        <v>-7</v>
      </c>
      <c r="AZ201">
        <f t="shared" si="148"/>
        <v>-18</v>
      </c>
      <c r="BA201">
        <f t="shared" si="149"/>
        <v>-18</v>
      </c>
      <c r="BB201">
        <f t="shared" si="150"/>
        <v>-3</v>
      </c>
      <c r="BC201">
        <f t="shared" si="151"/>
        <v>-10</v>
      </c>
      <c r="BD201">
        <f t="shared" si="152"/>
        <v>-1</v>
      </c>
      <c r="BE201">
        <f t="shared" si="153"/>
        <v>-52</v>
      </c>
      <c r="BH201" s="175">
        <v>472959.67466666666</v>
      </c>
      <c r="BI201" s="106">
        <f t="shared" si="154"/>
        <v>118239.91866666666</v>
      </c>
      <c r="BJ201" s="107">
        <f t="shared" si="155"/>
        <v>2837758.048</v>
      </c>
      <c r="BK201" s="26">
        <f t="shared" si="156"/>
        <v>709439.51199999999</v>
      </c>
      <c r="BL201" s="24">
        <f t="shared" si="157"/>
        <v>0.8</v>
      </c>
      <c r="BM201" s="25">
        <f t="shared" si="158"/>
        <v>0.2</v>
      </c>
      <c r="BN201" s="137">
        <f t="shared" si="161"/>
        <v>472959.67466666666</v>
      </c>
      <c r="BO201" s="173">
        <v>823535.66933333338</v>
      </c>
      <c r="BP201" s="132">
        <f t="shared" si="162"/>
        <v>205883.91733333335</v>
      </c>
      <c r="BQ201" s="132">
        <f t="shared" si="177"/>
        <v>4941214.0160000008</v>
      </c>
      <c r="BR201" s="132">
        <f t="shared" si="178"/>
        <v>1235303.5040000002</v>
      </c>
      <c r="BS201" s="137">
        <f t="shared" si="163"/>
        <v>823535.66933333338</v>
      </c>
      <c r="BT201" s="172">
        <v>388121.14222222217</v>
      </c>
      <c r="BU201" s="132">
        <f t="shared" si="164"/>
        <v>97030.285555555543</v>
      </c>
      <c r="BV201" s="132">
        <f t="shared" si="179"/>
        <v>2328726.853333333</v>
      </c>
      <c r="BW201" s="132">
        <f t="shared" si="165"/>
        <v>582181.71333333326</v>
      </c>
      <c r="BX201" s="137">
        <f t="shared" si="166"/>
        <v>388121.14222222217</v>
      </c>
      <c r="BY201" s="172">
        <v>334885.97333333333</v>
      </c>
      <c r="BZ201" s="132">
        <f t="shared" si="167"/>
        <v>83721.493333333332</v>
      </c>
      <c r="CA201" s="132">
        <f t="shared" si="180"/>
        <v>2009315.8399999999</v>
      </c>
      <c r="CB201" s="132">
        <f t="shared" si="168"/>
        <v>502328.95999999996</v>
      </c>
      <c r="CC201" s="137">
        <f t="shared" si="169"/>
        <v>334885.97333333333</v>
      </c>
      <c r="CD201" s="172">
        <v>414856.5777777778</v>
      </c>
      <c r="CE201" s="132">
        <f t="shared" si="170"/>
        <v>103714.14444444445</v>
      </c>
      <c r="CF201" s="132">
        <f t="shared" si="181"/>
        <v>2489139.4666666668</v>
      </c>
      <c r="CG201" s="132">
        <f t="shared" si="171"/>
        <v>622284.8666666667</v>
      </c>
      <c r="CH201" s="137">
        <f t="shared" si="172"/>
        <v>414856.5777777778</v>
      </c>
      <c r="CI201" s="211">
        <f t="shared" si="173"/>
        <v>509952.19022222218</v>
      </c>
      <c r="CJ201" s="132">
        <f t="shared" si="174"/>
        <v>127488.04755555555</v>
      </c>
      <c r="CK201" s="132">
        <f t="shared" si="182"/>
        <v>3059713.1413333332</v>
      </c>
      <c r="CL201" s="132">
        <f t="shared" si="175"/>
        <v>764928.2853333333</v>
      </c>
      <c r="CM201" s="137">
        <f t="shared" si="176"/>
        <v>509952.19022222218</v>
      </c>
      <c r="CN201" s="172"/>
      <c r="CO201" s="132"/>
      <c r="CP201" s="132"/>
      <c r="CQ201" s="132"/>
      <c r="CR201" s="137"/>
      <c r="CS201" s="132"/>
    </row>
    <row r="202" spans="1:97" ht="13" x14ac:dyDescent="0.3">
      <c r="A202" s="5" t="s">
        <v>538</v>
      </c>
      <c r="B202" s="3" t="s">
        <v>396</v>
      </c>
      <c r="C202" s="3" t="s">
        <v>377</v>
      </c>
      <c r="D202" s="2" t="s">
        <v>205</v>
      </c>
      <c r="E202" s="5">
        <f t="shared" si="159"/>
        <v>39947</v>
      </c>
      <c r="F202" s="177">
        <v>1031</v>
      </c>
      <c r="G202" s="17">
        <f t="shared" si="160"/>
        <v>117</v>
      </c>
      <c r="H202" s="201">
        <v>3.6349640780020529</v>
      </c>
      <c r="I202" s="189">
        <v>88</v>
      </c>
      <c r="J202"/>
      <c r="K202" s="183">
        <v>24727</v>
      </c>
      <c r="L202" s="183">
        <v>4513</v>
      </c>
      <c r="M202" s="183">
        <v>4294</v>
      </c>
      <c r="N202" s="183">
        <v>3168</v>
      </c>
      <c r="O202" s="183">
        <v>1740</v>
      </c>
      <c r="P202" s="183">
        <v>939</v>
      </c>
      <c r="Q202" s="183">
        <v>520</v>
      </c>
      <c r="R202" s="183">
        <v>46</v>
      </c>
      <c r="S202" s="183">
        <v>39947</v>
      </c>
      <c r="T202" s="5"/>
      <c r="U202" s="9">
        <f t="shared" si="137"/>
        <v>0.61899516859839288</v>
      </c>
      <c r="V202" s="9">
        <f t="shared" si="138"/>
        <v>0.11297469146619271</v>
      </c>
      <c r="W202" s="9">
        <f t="shared" si="139"/>
        <v>0.10749242746639297</v>
      </c>
      <c r="X202" s="9">
        <f t="shared" si="140"/>
        <v>7.9305079229979716E-2</v>
      </c>
      <c r="Y202" s="9">
        <f t="shared" si="141"/>
        <v>4.3557713971011588E-2</v>
      </c>
      <c r="Z202" s="9">
        <f t="shared" si="142"/>
        <v>2.3506145642976945E-2</v>
      </c>
      <c r="AA202" s="9">
        <f t="shared" si="143"/>
        <v>1.3017247853405762E-2</v>
      </c>
      <c r="AB202" s="9">
        <f t="shared" si="144"/>
        <v>1.1515257716474328E-3</v>
      </c>
      <c r="AC202" s="9"/>
      <c r="AD202" s="183">
        <v>44</v>
      </c>
      <c r="AE202" s="183">
        <v>46</v>
      </c>
      <c r="AF202" s="183">
        <v>14</v>
      </c>
      <c r="AG202" s="183">
        <v>21</v>
      </c>
      <c r="AH202" s="183">
        <v>4</v>
      </c>
      <c r="AI202" s="183">
        <v>-8</v>
      </c>
      <c r="AJ202" s="183">
        <v>3</v>
      </c>
      <c r="AK202" s="183">
        <v>2</v>
      </c>
      <c r="AL202" s="183">
        <v>126</v>
      </c>
      <c r="AM202" s="5"/>
      <c r="AN202" s="180">
        <v>-1</v>
      </c>
      <c r="AO202" s="180">
        <v>-6</v>
      </c>
      <c r="AP202" s="180">
        <v>21</v>
      </c>
      <c r="AQ202" s="180">
        <v>-8</v>
      </c>
      <c r="AR202" s="180">
        <v>10</v>
      </c>
      <c r="AS202" s="180">
        <v>-2</v>
      </c>
      <c r="AT202" s="180">
        <v>-5</v>
      </c>
      <c r="AU202" s="180">
        <v>0</v>
      </c>
      <c r="AV202" s="180">
        <v>9</v>
      </c>
      <c r="AW202">
        <f t="shared" si="145"/>
        <v>1</v>
      </c>
      <c r="AX202">
        <f t="shared" si="146"/>
        <v>6</v>
      </c>
      <c r="AY202">
        <f t="shared" si="147"/>
        <v>-21</v>
      </c>
      <c r="AZ202">
        <f t="shared" si="148"/>
        <v>8</v>
      </c>
      <c r="BA202">
        <f t="shared" si="149"/>
        <v>-10</v>
      </c>
      <c r="BB202">
        <f t="shared" si="150"/>
        <v>2</v>
      </c>
      <c r="BC202">
        <f t="shared" si="151"/>
        <v>5</v>
      </c>
      <c r="BD202">
        <f t="shared" si="152"/>
        <v>0</v>
      </c>
      <c r="BE202">
        <f t="shared" si="153"/>
        <v>-9</v>
      </c>
      <c r="BH202" s="175">
        <v>101065.22666666667</v>
      </c>
      <c r="BI202" s="106">
        <f t="shared" si="154"/>
        <v>25266.306666666667</v>
      </c>
      <c r="BJ202" s="107">
        <f t="shared" si="155"/>
        <v>606391.36</v>
      </c>
      <c r="BK202" s="26">
        <f t="shared" si="156"/>
        <v>151597.84</v>
      </c>
      <c r="BL202" s="24">
        <f t="shared" si="157"/>
        <v>0.8</v>
      </c>
      <c r="BM202" s="25">
        <f t="shared" si="158"/>
        <v>0.2</v>
      </c>
      <c r="BN202" s="137">
        <f t="shared" si="161"/>
        <v>101065.22666666667</v>
      </c>
      <c r="BO202" s="173">
        <v>92126.549333333329</v>
      </c>
      <c r="BP202" s="132">
        <f t="shared" si="162"/>
        <v>23031.637333333332</v>
      </c>
      <c r="BQ202" s="132">
        <f t="shared" si="177"/>
        <v>552759.29599999997</v>
      </c>
      <c r="BR202" s="132">
        <f t="shared" si="178"/>
        <v>138189.82399999999</v>
      </c>
      <c r="BS202" s="137">
        <f t="shared" si="163"/>
        <v>92126.549333333329</v>
      </c>
      <c r="BT202" s="172">
        <v>179420.29600000006</v>
      </c>
      <c r="BU202" s="132">
        <f t="shared" si="164"/>
        <v>44855.074000000015</v>
      </c>
      <c r="BV202" s="132">
        <f t="shared" si="179"/>
        <v>1076521.7760000003</v>
      </c>
      <c r="BW202" s="132">
        <f t="shared" si="165"/>
        <v>269130.44400000008</v>
      </c>
      <c r="BX202" s="137">
        <f t="shared" si="166"/>
        <v>179420.29600000006</v>
      </c>
      <c r="BY202" s="172">
        <v>341458.45333333337</v>
      </c>
      <c r="BZ202" s="132">
        <f t="shared" si="167"/>
        <v>85364.613333333342</v>
      </c>
      <c r="CA202" s="132">
        <f t="shared" si="180"/>
        <v>2048750.7200000002</v>
      </c>
      <c r="CB202" s="132">
        <f t="shared" si="168"/>
        <v>512187.68000000005</v>
      </c>
      <c r="CC202" s="137">
        <f t="shared" si="169"/>
        <v>341458.45333333337</v>
      </c>
      <c r="CD202" s="172">
        <v>238138.80533333332</v>
      </c>
      <c r="CE202" s="132">
        <f t="shared" si="170"/>
        <v>59534.701333333331</v>
      </c>
      <c r="CF202" s="132">
        <f t="shared" si="181"/>
        <v>1428832.8319999999</v>
      </c>
      <c r="CG202" s="132">
        <f t="shared" si="171"/>
        <v>357208.20799999998</v>
      </c>
      <c r="CH202" s="137">
        <f t="shared" si="172"/>
        <v>238138.80533333332</v>
      </c>
      <c r="CI202" s="211">
        <f t="shared" si="173"/>
        <v>136864.58488888887</v>
      </c>
      <c r="CJ202" s="132">
        <f t="shared" si="174"/>
        <v>34216.146222222218</v>
      </c>
      <c r="CK202" s="132">
        <f t="shared" si="182"/>
        <v>821187.50933333323</v>
      </c>
      <c r="CL202" s="132">
        <f t="shared" si="175"/>
        <v>205296.87733333331</v>
      </c>
      <c r="CM202" s="137">
        <f t="shared" si="176"/>
        <v>136864.58488888887</v>
      </c>
      <c r="CN202" s="172"/>
      <c r="CO202" s="132"/>
      <c r="CP202" s="132"/>
      <c r="CQ202" s="132"/>
      <c r="CR202" s="137"/>
      <c r="CS202" s="132"/>
    </row>
    <row r="203" spans="1:97" ht="13" x14ac:dyDescent="0.3">
      <c r="A203" s="5" t="s">
        <v>644</v>
      </c>
      <c r="B203" s="3"/>
      <c r="C203" s="3" t="s">
        <v>384</v>
      </c>
      <c r="D203" s="2" t="s">
        <v>206</v>
      </c>
      <c r="E203" s="5">
        <f t="shared" si="159"/>
        <v>81736</v>
      </c>
      <c r="F203" s="177">
        <v>592</v>
      </c>
      <c r="G203" s="17">
        <f t="shared" si="160"/>
        <v>1123</v>
      </c>
      <c r="H203" s="201">
        <v>5.2450172336280536</v>
      </c>
      <c r="I203" s="189">
        <v>505</v>
      </c>
      <c r="J203"/>
      <c r="K203" s="183">
        <v>34195</v>
      </c>
      <c r="L203" s="183">
        <v>19755</v>
      </c>
      <c r="M203" s="183">
        <v>13183</v>
      </c>
      <c r="N203" s="183">
        <v>7477</v>
      </c>
      <c r="O203" s="183">
        <v>4301</v>
      </c>
      <c r="P203" s="183">
        <v>1836</v>
      </c>
      <c r="Q203" s="183">
        <v>922</v>
      </c>
      <c r="R203" s="183">
        <v>67</v>
      </c>
      <c r="S203" s="183">
        <v>81736</v>
      </c>
      <c r="T203" s="5"/>
      <c r="U203" s="9">
        <f t="shared" si="137"/>
        <v>0.41835910737006948</v>
      </c>
      <c r="V203" s="9">
        <f t="shared" si="138"/>
        <v>0.2416927669570324</v>
      </c>
      <c r="W203" s="9">
        <f t="shared" si="139"/>
        <v>0.16128755994910443</v>
      </c>
      <c r="X203" s="9">
        <f t="shared" si="140"/>
        <v>9.147743956151512E-2</v>
      </c>
      <c r="Y203" s="9">
        <f t="shared" si="141"/>
        <v>5.2620632279534112E-2</v>
      </c>
      <c r="Z203" s="9">
        <f t="shared" si="142"/>
        <v>2.2462562396006656E-2</v>
      </c>
      <c r="AA203" s="9">
        <f t="shared" si="143"/>
        <v>1.1280219242439072E-2</v>
      </c>
      <c r="AB203" s="9">
        <f t="shared" si="144"/>
        <v>8.1971224429871787E-4</v>
      </c>
      <c r="AC203" s="9"/>
      <c r="AD203" s="183">
        <v>245</v>
      </c>
      <c r="AE203" s="183">
        <v>420</v>
      </c>
      <c r="AF203" s="183">
        <v>240</v>
      </c>
      <c r="AG203" s="183">
        <v>97</v>
      </c>
      <c r="AH203" s="183">
        <v>55</v>
      </c>
      <c r="AI203" s="183">
        <v>12</v>
      </c>
      <c r="AJ203" s="183">
        <v>17</v>
      </c>
      <c r="AK203" s="183">
        <v>0</v>
      </c>
      <c r="AL203" s="183">
        <v>1086</v>
      </c>
      <c r="AM203" s="5"/>
      <c r="AN203" s="180">
        <v>-44</v>
      </c>
      <c r="AO203" s="180">
        <v>18</v>
      </c>
      <c r="AP203" s="180">
        <v>2</v>
      </c>
      <c r="AQ203" s="180">
        <v>-15</v>
      </c>
      <c r="AR203" s="180">
        <v>-1</v>
      </c>
      <c r="AS203" s="180">
        <v>-6</v>
      </c>
      <c r="AT203" s="180">
        <v>9</v>
      </c>
      <c r="AU203" s="180">
        <v>0</v>
      </c>
      <c r="AV203" s="180">
        <v>-37</v>
      </c>
      <c r="AW203">
        <f t="shared" si="145"/>
        <v>44</v>
      </c>
      <c r="AX203">
        <f t="shared" si="146"/>
        <v>-18</v>
      </c>
      <c r="AY203">
        <f t="shared" si="147"/>
        <v>-2</v>
      </c>
      <c r="AZ203">
        <f t="shared" si="148"/>
        <v>15</v>
      </c>
      <c r="BA203">
        <f t="shared" si="149"/>
        <v>1</v>
      </c>
      <c r="BB203">
        <f t="shared" si="150"/>
        <v>6</v>
      </c>
      <c r="BC203">
        <f t="shared" si="151"/>
        <v>-9</v>
      </c>
      <c r="BD203">
        <f t="shared" si="152"/>
        <v>0</v>
      </c>
      <c r="BE203">
        <f t="shared" si="153"/>
        <v>37</v>
      </c>
      <c r="BH203" s="175">
        <v>1112996.8</v>
      </c>
      <c r="BI203" s="106" t="str">
        <f t="shared" si="154"/>
        <v>0</v>
      </c>
      <c r="BJ203" s="107">
        <f t="shared" si="155"/>
        <v>6677980.8000000007</v>
      </c>
      <c r="BK203" s="26">
        <f t="shared" si="156"/>
        <v>0</v>
      </c>
      <c r="BL203" s="24" t="str">
        <f t="shared" si="157"/>
        <v>100%</v>
      </c>
      <c r="BM203" s="25" t="str">
        <f t="shared" si="158"/>
        <v>0%</v>
      </c>
      <c r="BN203" s="137">
        <f t="shared" si="161"/>
        <v>1112996.8</v>
      </c>
      <c r="BO203" s="173">
        <v>1190402.8355555553</v>
      </c>
      <c r="BP203" s="132" t="str">
        <f t="shared" si="162"/>
        <v>0</v>
      </c>
      <c r="BQ203" s="132">
        <f t="shared" si="177"/>
        <v>7142417.0133333318</v>
      </c>
      <c r="BR203" s="132">
        <f t="shared" si="178"/>
        <v>0</v>
      </c>
      <c r="BS203" s="137">
        <f t="shared" si="163"/>
        <v>1190402.8355555553</v>
      </c>
      <c r="BT203" s="172">
        <v>1135406.9455555556</v>
      </c>
      <c r="BU203" s="132" t="str">
        <f t="shared" si="164"/>
        <v>0</v>
      </c>
      <c r="BV203" s="132">
        <f t="shared" si="179"/>
        <v>6812441.6733333338</v>
      </c>
      <c r="BW203" s="132">
        <f t="shared" si="165"/>
        <v>0</v>
      </c>
      <c r="BX203" s="137">
        <f t="shared" si="166"/>
        <v>1135406.9455555556</v>
      </c>
      <c r="BY203" s="172">
        <v>1304684.6666666665</v>
      </c>
      <c r="BZ203" s="132" t="str">
        <f t="shared" si="167"/>
        <v>0</v>
      </c>
      <c r="CA203" s="132">
        <f t="shared" si="180"/>
        <v>7828107.9999999991</v>
      </c>
      <c r="CB203" s="132">
        <f t="shared" si="168"/>
        <v>0</v>
      </c>
      <c r="CC203" s="137">
        <f t="shared" si="169"/>
        <v>1304684.6666666665</v>
      </c>
      <c r="CD203" s="172">
        <v>1591778.7844444443</v>
      </c>
      <c r="CE203" s="132" t="str">
        <f t="shared" si="170"/>
        <v>0</v>
      </c>
      <c r="CF203" s="132">
        <f t="shared" si="181"/>
        <v>9550672.706666667</v>
      </c>
      <c r="CG203" s="132">
        <f t="shared" si="171"/>
        <v>0</v>
      </c>
      <c r="CH203" s="137">
        <f t="shared" si="172"/>
        <v>1591778.7844444443</v>
      </c>
      <c r="CI203" s="211">
        <f t="shared" si="173"/>
        <v>1566369.9333333331</v>
      </c>
      <c r="CJ203" s="132" t="str">
        <f t="shared" si="174"/>
        <v>0</v>
      </c>
      <c r="CK203" s="132">
        <f t="shared" si="182"/>
        <v>9398219.5999999978</v>
      </c>
      <c r="CL203" s="132">
        <f t="shared" si="175"/>
        <v>0</v>
      </c>
      <c r="CM203" s="137">
        <f t="shared" si="176"/>
        <v>1566369.9333333331</v>
      </c>
      <c r="CN203" s="172"/>
      <c r="CO203" s="132"/>
      <c r="CP203" s="132"/>
      <c r="CQ203" s="132"/>
      <c r="CR203" s="137"/>
      <c r="CS203" s="132"/>
    </row>
    <row r="204" spans="1:97" ht="13" x14ac:dyDescent="0.3">
      <c r="A204" s="5" t="s">
        <v>790</v>
      </c>
      <c r="B204" s="3"/>
      <c r="C204" s="3" t="s">
        <v>389</v>
      </c>
      <c r="D204" s="2" t="s">
        <v>207</v>
      </c>
      <c r="E204" s="5">
        <f t="shared" si="159"/>
        <v>117423</v>
      </c>
      <c r="F204" s="177">
        <v>744</v>
      </c>
      <c r="G204" s="17">
        <f t="shared" si="160"/>
        <v>882</v>
      </c>
      <c r="H204" s="201">
        <v>5.3532798005353284</v>
      </c>
      <c r="I204" s="189">
        <v>397</v>
      </c>
      <c r="J204"/>
      <c r="K204" s="183">
        <v>46908</v>
      </c>
      <c r="L204" s="183">
        <v>31876</v>
      </c>
      <c r="M204" s="183">
        <v>22217</v>
      </c>
      <c r="N204" s="183">
        <v>9316</v>
      </c>
      <c r="O204" s="183">
        <v>4770</v>
      </c>
      <c r="P204" s="183">
        <v>1686</v>
      </c>
      <c r="Q204" s="183">
        <v>591</v>
      </c>
      <c r="R204" s="183">
        <v>59</v>
      </c>
      <c r="S204" s="183">
        <v>117423</v>
      </c>
      <c r="T204" s="5"/>
      <c r="U204" s="9">
        <f t="shared" si="137"/>
        <v>0.39947880738867175</v>
      </c>
      <c r="V204" s="9">
        <f t="shared" si="138"/>
        <v>0.27146300128594908</v>
      </c>
      <c r="W204" s="9">
        <f t="shared" si="139"/>
        <v>0.18920484061895881</v>
      </c>
      <c r="X204" s="9">
        <f t="shared" si="140"/>
        <v>7.9337097502192921E-2</v>
      </c>
      <c r="Y204" s="9">
        <f t="shared" si="141"/>
        <v>4.0622365294703762E-2</v>
      </c>
      <c r="Z204" s="9">
        <f t="shared" si="142"/>
        <v>1.4358345468945606E-2</v>
      </c>
      <c r="AA204" s="9">
        <f t="shared" si="143"/>
        <v>5.0330855113563779E-3</v>
      </c>
      <c r="AB204" s="9">
        <f t="shared" si="144"/>
        <v>5.024569292217027E-4</v>
      </c>
      <c r="AC204" s="9"/>
      <c r="AD204" s="183">
        <v>163</v>
      </c>
      <c r="AE204" s="183">
        <v>353</v>
      </c>
      <c r="AF204" s="183">
        <v>204</v>
      </c>
      <c r="AG204" s="183">
        <v>141</v>
      </c>
      <c r="AH204" s="183">
        <v>83</v>
      </c>
      <c r="AI204" s="183">
        <v>19</v>
      </c>
      <c r="AJ204" s="183">
        <v>12</v>
      </c>
      <c r="AK204" s="183">
        <v>-1</v>
      </c>
      <c r="AL204" s="183">
        <v>974</v>
      </c>
      <c r="AM204" s="5"/>
      <c r="AN204" s="180">
        <v>91</v>
      </c>
      <c r="AO204" s="180">
        <v>2</v>
      </c>
      <c r="AP204" s="180">
        <v>0</v>
      </c>
      <c r="AQ204" s="180">
        <v>7</v>
      </c>
      <c r="AR204" s="180">
        <v>-2</v>
      </c>
      <c r="AS204" s="180">
        <v>-1</v>
      </c>
      <c r="AT204" s="180">
        <v>-4</v>
      </c>
      <c r="AU204" s="180">
        <v>-1</v>
      </c>
      <c r="AV204" s="180">
        <v>92</v>
      </c>
      <c r="AW204">
        <f t="shared" si="145"/>
        <v>-91</v>
      </c>
      <c r="AX204">
        <f t="shared" si="146"/>
        <v>-2</v>
      </c>
      <c r="AY204">
        <f t="shared" si="147"/>
        <v>0</v>
      </c>
      <c r="AZ204">
        <f t="shared" si="148"/>
        <v>-7</v>
      </c>
      <c r="BA204">
        <f t="shared" si="149"/>
        <v>2</v>
      </c>
      <c r="BB204">
        <f t="shared" si="150"/>
        <v>1</v>
      </c>
      <c r="BC204">
        <f t="shared" si="151"/>
        <v>4</v>
      </c>
      <c r="BD204">
        <f t="shared" si="152"/>
        <v>1</v>
      </c>
      <c r="BE204">
        <f t="shared" si="153"/>
        <v>-92</v>
      </c>
      <c r="BH204" s="175">
        <v>832348.9</v>
      </c>
      <c r="BI204" s="106" t="str">
        <f t="shared" si="154"/>
        <v>0</v>
      </c>
      <c r="BJ204" s="107">
        <f t="shared" si="155"/>
        <v>4994093.4000000004</v>
      </c>
      <c r="BK204" s="26">
        <f t="shared" si="156"/>
        <v>0</v>
      </c>
      <c r="BL204" s="24" t="str">
        <f t="shared" si="157"/>
        <v>100%</v>
      </c>
      <c r="BM204" s="25" t="str">
        <f t="shared" si="158"/>
        <v>0%</v>
      </c>
      <c r="BN204" s="137">
        <f t="shared" si="161"/>
        <v>832348.9</v>
      </c>
      <c r="BO204" s="173">
        <v>705681.62777777785</v>
      </c>
      <c r="BP204" s="132" t="str">
        <f t="shared" si="162"/>
        <v>0</v>
      </c>
      <c r="BQ204" s="132">
        <f t="shared" si="177"/>
        <v>4234089.7666666675</v>
      </c>
      <c r="BR204" s="132">
        <f t="shared" si="178"/>
        <v>0</v>
      </c>
      <c r="BS204" s="137">
        <f t="shared" si="163"/>
        <v>705681.62777777785</v>
      </c>
      <c r="BT204" s="172">
        <v>867951.92111111106</v>
      </c>
      <c r="BU204" s="132" t="str">
        <f t="shared" si="164"/>
        <v>0</v>
      </c>
      <c r="BV204" s="132">
        <f t="shared" si="179"/>
        <v>5207711.5266666664</v>
      </c>
      <c r="BW204" s="132">
        <f t="shared" si="165"/>
        <v>0</v>
      </c>
      <c r="BX204" s="137">
        <f t="shared" si="166"/>
        <v>867951.92111111106</v>
      </c>
      <c r="BY204" s="172">
        <v>1188758.6666666667</v>
      </c>
      <c r="BZ204" s="132" t="str">
        <f t="shared" si="167"/>
        <v>0</v>
      </c>
      <c r="CA204" s="132">
        <f t="shared" si="180"/>
        <v>7132552</v>
      </c>
      <c r="CB204" s="132">
        <f t="shared" si="168"/>
        <v>0</v>
      </c>
      <c r="CC204" s="137">
        <f t="shared" si="169"/>
        <v>1188758.6666666667</v>
      </c>
      <c r="CD204" s="172">
        <v>601820.00666666671</v>
      </c>
      <c r="CE204" s="132" t="str">
        <f t="shared" si="170"/>
        <v>0</v>
      </c>
      <c r="CF204" s="132">
        <f t="shared" si="181"/>
        <v>3610920.04</v>
      </c>
      <c r="CG204" s="132">
        <f t="shared" si="171"/>
        <v>0</v>
      </c>
      <c r="CH204" s="137">
        <f t="shared" si="172"/>
        <v>601820.00666666671</v>
      </c>
      <c r="CI204" s="211">
        <f t="shared" si="173"/>
        <v>1319549.9955555559</v>
      </c>
      <c r="CJ204" s="132" t="str">
        <f t="shared" si="174"/>
        <v>0</v>
      </c>
      <c r="CK204" s="132">
        <f t="shared" si="182"/>
        <v>7917299.9733333355</v>
      </c>
      <c r="CL204" s="132">
        <f t="shared" si="175"/>
        <v>0</v>
      </c>
      <c r="CM204" s="137">
        <f t="shared" si="176"/>
        <v>1319549.9955555559</v>
      </c>
      <c r="CN204" s="172"/>
      <c r="CO204" s="132"/>
      <c r="CP204" s="132"/>
      <c r="CQ204" s="132"/>
      <c r="CR204" s="137"/>
      <c r="CS204" s="132"/>
    </row>
    <row r="205" spans="1:97" ht="13" x14ac:dyDescent="0.3">
      <c r="A205" s="5" t="s">
        <v>791</v>
      </c>
      <c r="B205" s="3"/>
      <c r="C205" s="3" t="s">
        <v>389</v>
      </c>
      <c r="D205" s="2" t="s">
        <v>208</v>
      </c>
      <c r="E205" s="5">
        <f t="shared" si="159"/>
        <v>67808</v>
      </c>
      <c r="F205" s="177">
        <v>288</v>
      </c>
      <c r="G205" s="17">
        <f t="shared" si="160"/>
        <v>404</v>
      </c>
      <c r="H205" s="201">
        <v>8.1918490173496306</v>
      </c>
      <c r="I205" s="189">
        <v>38</v>
      </c>
      <c r="J205"/>
      <c r="K205" s="183">
        <v>4860</v>
      </c>
      <c r="L205" s="183">
        <v>11991</v>
      </c>
      <c r="M205" s="183">
        <v>22671</v>
      </c>
      <c r="N205" s="183">
        <v>12198</v>
      </c>
      <c r="O205" s="183">
        <v>8062</v>
      </c>
      <c r="P205" s="183">
        <v>3933</v>
      </c>
      <c r="Q205" s="183">
        <v>3140</v>
      </c>
      <c r="R205" s="183">
        <v>953</v>
      </c>
      <c r="S205" s="183">
        <v>67808</v>
      </c>
      <c r="T205" s="5"/>
      <c r="U205" s="9">
        <f t="shared" si="137"/>
        <v>7.1672958942897588E-2</v>
      </c>
      <c r="V205" s="9">
        <f t="shared" si="138"/>
        <v>0.17683754129306276</v>
      </c>
      <c r="W205" s="9">
        <f t="shared" si="139"/>
        <v>0.33434108069844265</v>
      </c>
      <c r="X205" s="9">
        <f t="shared" si="140"/>
        <v>0.17989027843322322</v>
      </c>
      <c r="Y205" s="9">
        <f t="shared" si="141"/>
        <v>0.11889452571967909</v>
      </c>
      <c r="Z205" s="9">
        <f t="shared" si="142"/>
        <v>5.8002005663048604E-2</v>
      </c>
      <c r="AA205" s="9">
        <f t="shared" si="143"/>
        <v>4.630722038697499E-2</v>
      </c>
      <c r="AB205" s="9">
        <f t="shared" si="144"/>
        <v>1.4054388862671071E-2</v>
      </c>
      <c r="AC205" s="9"/>
      <c r="AD205" s="183">
        <v>54</v>
      </c>
      <c r="AE205" s="183">
        <v>21</v>
      </c>
      <c r="AF205" s="183">
        <v>113</v>
      </c>
      <c r="AG205" s="183">
        <v>74</v>
      </c>
      <c r="AH205" s="183">
        <v>20</v>
      </c>
      <c r="AI205" s="183">
        <v>11</v>
      </c>
      <c r="AJ205" s="183">
        <v>37</v>
      </c>
      <c r="AK205" s="183">
        <v>0</v>
      </c>
      <c r="AL205" s="183">
        <v>330</v>
      </c>
      <c r="AM205" s="5"/>
      <c r="AN205" s="180">
        <v>-8</v>
      </c>
      <c r="AO205" s="180">
        <v>-25</v>
      </c>
      <c r="AP205" s="180">
        <v>-20</v>
      </c>
      <c r="AQ205" s="180">
        <v>-2</v>
      </c>
      <c r="AR205" s="180">
        <v>-5</v>
      </c>
      <c r="AS205" s="180">
        <v>-3</v>
      </c>
      <c r="AT205" s="180">
        <v>-11</v>
      </c>
      <c r="AU205" s="180">
        <v>0</v>
      </c>
      <c r="AV205" s="180">
        <v>-74</v>
      </c>
      <c r="AW205">
        <f t="shared" si="145"/>
        <v>8</v>
      </c>
      <c r="AX205">
        <f t="shared" si="146"/>
        <v>25</v>
      </c>
      <c r="AY205">
        <f t="shared" si="147"/>
        <v>20</v>
      </c>
      <c r="AZ205">
        <f t="shared" si="148"/>
        <v>2</v>
      </c>
      <c r="BA205">
        <f t="shared" si="149"/>
        <v>5</v>
      </c>
      <c r="BB205">
        <f t="shared" si="150"/>
        <v>3</v>
      </c>
      <c r="BC205">
        <f t="shared" si="151"/>
        <v>11</v>
      </c>
      <c r="BD205">
        <f t="shared" si="152"/>
        <v>0</v>
      </c>
      <c r="BE205">
        <f t="shared" si="153"/>
        <v>74</v>
      </c>
      <c r="BH205" s="175">
        <v>505965.78666666662</v>
      </c>
      <c r="BI205" s="106" t="str">
        <f t="shared" si="154"/>
        <v>0</v>
      </c>
      <c r="BJ205" s="107">
        <f t="shared" si="155"/>
        <v>3035794.7199999997</v>
      </c>
      <c r="BK205" s="26">
        <f t="shared" si="156"/>
        <v>0</v>
      </c>
      <c r="BL205" s="24" t="str">
        <f t="shared" si="157"/>
        <v>100%</v>
      </c>
      <c r="BM205" s="25" t="str">
        <f t="shared" si="158"/>
        <v>0%</v>
      </c>
      <c r="BN205" s="137">
        <f t="shared" si="161"/>
        <v>505965.78666666662</v>
      </c>
      <c r="BO205" s="173">
        <v>529142.42333333334</v>
      </c>
      <c r="BP205" s="132" t="str">
        <f t="shared" si="162"/>
        <v>0</v>
      </c>
      <c r="BQ205" s="132">
        <f t="shared" si="177"/>
        <v>3174854.54</v>
      </c>
      <c r="BR205" s="132">
        <f t="shared" si="178"/>
        <v>0</v>
      </c>
      <c r="BS205" s="137">
        <f t="shared" si="163"/>
        <v>529142.42333333334</v>
      </c>
      <c r="BT205" s="172">
        <v>420299.99444444448</v>
      </c>
      <c r="BU205" s="132" t="str">
        <f t="shared" si="164"/>
        <v>0</v>
      </c>
      <c r="BV205" s="132">
        <f t="shared" si="179"/>
        <v>2521799.9666666668</v>
      </c>
      <c r="BW205" s="132">
        <f t="shared" si="165"/>
        <v>0</v>
      </c>
      <c r="BX205" s="137">
        <f t="shared" si="166"/>
        <v>420299.99444444448</v>
      </c>
      <c r="BY205" s="172">
        <v>479845.06666666665</v>
      </c>
      <c r="BZ205" s="132" t="str">
        <f t="shared" si="167"/>
        <v>0</v>
      </c>
      <c r="CA205" s="132">
        <f t="shared" si="180"/>
        <v>2879070.4</v>
      </c>
      <c r="CB205" s="132">
        <f t="shared" si="168"/>
        <v>0</v>
      </c>
      <c r="CC205" s="137">
        <f t="shared" si="169"/>
        <v>479845.06666666665</v>
      </c>
      <c r="CD205" s="172">
        <v>602456.25555555557</v>
      </c>
      <c r="CE205" s="132" t="str">
        <f t="shared" si="170"/>
        <v>0</v>
      </c>
      <c r="CF205" s="132">
        <f t="shared" si="181"/>
        <v>3614737.5333333332</v>
      </c>
      <c r="CG205" s="132">
        <f t="shared" si="171"/>
        <v>0</v>
      </c>
      <c r="CH205" s="137">
        <f t="shared" si="172"/>
        <v>602456.25555555557</v>
      </c>
      <c r="CI205" s="211">
        <f t="shared" si="173"/>
        <v>609864.00222222228</v>
      </c>
      <c r="CJ205" s="132" t="str">
        <f t="shared" si="174"/>
        <v>0</v>
      </c>
      <c r="CK205" s="132">
        <f t="shared" si="182"/>
        <v>3659184.0133333337</v>
      </c>
      <c r="CL205" s="132">
        <f t="shared" si="175"/>
        <v>0</v>
      </c>
      <c r="CM205" s="137">
        <f t="shared" si="176"/>
        <v>609864.00222222228</v>
      </c>
      <c r="CN205" s="172"/>
      <c r="CO205" s="132"/>
      <c r="CP205" s="132"/>
      <c r="CQ205" s="132"/>
      <c r="CR205" s="137"/>
      <c r="CS205" s="132"/>
    </row>
    <row r="206" spans="1:97" ht="13" x14ac:dyDescent="0.3">
      <c r="A206" s="5" t="s">
        <v>722</v>
      </c>
      <c r="B206" s="3"/>
      <c r="C206" s="3" t="s">
        <v>375</v>
      </c>
      <c r="D206" s="2" t="s">
        <v>209</v>
      </c>
      <c r="E206" s="5">
        <f t="shared" si="159"/>
        <v>89753</v>
      </c>
      <c r="F206" s="177">
        <v>765</v>
      </c>
      <c r="G206" s="17">
        <f t="shared" si="160"/>
        <v>425</v>
      </c>
      <c r="H206" s="201">
        <v>5.6553193052036281</v>
      </c>
      <c r="I206" s="189">
        <v>270</v>
      </c>
      <c r="J206"/>
      <c r="K206" s="183">
        <v>24968</v>
      </c>
      <c r="L206" s="183">
        <v>31307</v>
      </c>
      <c r="M206" s="183">
        <v>21484</v>
      </c>
      <c r="N206" s="183">
        <v>6007</v>
      </c>
      <c r="O206" s="183">
        <v>3642</v>
      </c>
      <c r="P206" s="183">
        <v>1621</v>
      </c>
      <c r="Q206" s="183">
        <v>660</v>
      </c>
      <c r="R206" s="183">
        <v>64</v>
      </c>
      <c r="S206" s="183">
        <v>89753</v>
      </c>
      <c r="T206" s="5"/>
      <c r="U206" s="9">
        <f t="shared" si="137"/>
        <v>0.27818568738649402</v>
      </c>
      <c r="V206" s="9">
        <f t="shared" si="138"/>
        <v>0.34881285305226567</v>
      </c>
      <c r="W206" s="9">
        <f t="shared" si="139"/>
        <v>0.23936804340801979</v>
      </c>
      <c r="X206" s="9">
        <f t="shared" si="140"/>
        <v>6.6928124965182217E-2</v>
      </c>
      <c r="Y206" s="9">
        <f t="shared" si="141"/>
        <v>4.0578030817911379E-2</v>
      </c>
      <c r="Z206" s="9">
        <f t="shared" si="142"/>
        <v>1.8060677637516294E-2</v>
      </c>
      <c r="AA206" s="9">
        <f t="shared" si="143"/>
        <v>7.3535146457500032E-3</v>
      </c>
      <c r="AB206" s="9">
        <f t="shared" si="144"/>
        <v>7.1306808686060635E-4</v>
      </c>
      <c r="AC206" s="9"/>
      <c r="AD206" s="183">
        <v>135</v>
      </c>
      <c r="AE206" s="183">
        <v>260</v>
      </c>
      <c r="AF206" s="183">
        <v>71</v>
      </c>
      <c r="AG206" s="183">
        <v>32</v>
      </c>
      <c r="AH206" s="183">
        <v>50</v>
      </c>
      <c r="AI206" s="183">
        <v>-4</v>
      </c>
      <c r="AJ206" s="183">
        <v>-16</v>
      </c>
      <c r="AK206" s="183">
        <v>2</v>
      </c>
      <c r="AL206" s="183">
        <v>530</v>
      </c>
      <c r="AM206" s="5"/>
      <c r="AN206" s="180">
        <v>49</v>
      </c>
      <c r="AO206" s="180">
        <v>19</v>
      </c>
      <c r="AP206" s="180">
        <v>17</v>
      </c>
      <c r="AQ206" s="180">
        <v>-2</v>
      </c>
      <c r="AR206" s="180">
        <v>12</v>
      </c>
      <c r="AS206" s="180">
        <v>8</v>
      </c>
      <c r="AT206" s="180">
        <v>2</v>
      </c>
      <c r="AU206" s="180">
        <v>0</v>
      </c>
      <c r="AV206" s="180">
        <v>105</v>
      </c>
      <c r="AW206">
        <f t="shared" si="145"/>
        <v>-49</v>
      </c>
      <c r="AX206">
        <f t="shared" si="146"/>
        <v>-19</v>
      </c>
      <c r="AY206">
        <f t="shared" si="147"/>
        <v>-17</v>
      </c>
      <c r="AZ206">
        <f t="shared" si="148"/>
        <v>2</v>
      </c>
      <c r="BA206">
        <f t="shared" si="149"/>
        <v>-12</v>
      </c>
      <c r="BB206">
        <f t="shared" si="150"/>
        <v>-8</v>
      </c>
      <c r="BC206">
        <f t="shared" si="151"/>
        <v>-2</v>
      </c>
      <c r="BD206">
        <f t="shared" si="152"/>
        <v>0</v>
      </c>
      <c r="BE206">
        <f t="shared" si="153"/>
        <v>-105</v>
      </c>
      <c r="BH206" s="175">
        <v>333899.03999999998</v>
      </c>
      <c r="BI206" s="106" t="str">
        <f t="shared" si="154"/>
        <v>0</v>
      </c>
      <c r="BJ206" s="107">
        <f t="shared" si="155"/>
        <v>2003394.2399999998</v>
      </c>
      <c r="BK206" s="26">
        <f t="shared" si="156"/>
        <v>0</v>
      </c>
      <c r="BL206" s="24" t="str">
        <f t="shared" si="157"/>
        <v>100%</v>
      </c>
      <c r="BM206" s="25" t="str">
        <f t="shared" si="158"/>
        <v>0%</v>
      </c>
      <c r="BN206" s="137">
        <f t="shared" si="161"/>
        <v>333899.03999999998</v>
      </c>
      <c r="BO206" s="173">
        <v>963477.9</v>
      </c>
      <c r="BP206" s="132" t="str">
        <f t="shared" si="162"/>
        <v>0</v>
      </c>
      <c r="BQ206" s="132">
        <f t="shared" si="177"/>
        <v>5780867.4000000004</v>
      </c>
      <c r="BR206" s="132">
        <f t="shared" si="178"/>
        <v>0</v>
      </c>
      <c r="BS206" s="137">
        <f t="shared" si="163"/>
        <v>963477.9</v>
      </c>
      <c r="BT206" s="172">
        <v>474734.46888888889</v>
      </c>
      <c r="BU206" s="132" t="str">
        <f t="shared" si="164"/>
        <v>0</v>
      </c>
      <c r="BV206" s="132">
        <f t="shared" si="179"/>
        <v>2848406.8133333335</v>
      </c>
      <c r="BW206" s="132">
        <f t="shared" si="165"/>
        <v>0</v>
      </c>
      <c r="BX206" s="137">
        <f t="shared" si="166"/>
        <v>474734.46888888889</v>
      </c>
      <c r="BY206" s="172">
        <v>322435.46666666667</v>
      </c>
      <c r="BZ206" s="132" t="str">
        <f t="shared" si="167"/>
        <v>0</v>
      </c>
      <c r="CA206" s="132">
        <f t="shared" si="180"/>
        <v>1934612.8</v>
      </c>
      <c r="CB206" s="132">
        <f t="shared" si="168"/>
        <v>0</v>
      </c>
      <c r="CC206" s="137">
        <f t="shared" si="169"/>
        <v>322435.46666666667</v>
      </c>
      <c r="CD206" s="172">
        <v>534367.42444444448</v>
      </c>
      <c r="CE206" s="132" t="str">
        <f t="shared" si="170"/>
        <v>0</v>
      </c>
      <c r="CF206" s="132">
        <f t="shared" si="181"/>
        <v>3206204.5466666669</v>
      </c>
      <c r="CG206" s="132">
        <f t="shared" si="171"/>
        <v>0</v>
      </c>
      <c r="CH206" s="137">
        <f t="shared" si="172"/>
        <v>534367.42444444448</v>
      </c>
      <c r="CI206" s="211">
        <f t="shared" si="173"/>
        <v>583916.55777777766</v>
      </c>
      <c r="CJ206" s="132" t="str">
        <f t="shared" si="174"/>
        <v>0</v>
      </c>
      <c r="CK206" s="132">
        <f t="shared" si="182"/>
        <v>3503499.3466666657</v>
      </c>
      <c r="CL206" s="132">
        <f t="shared" si="175"/>
        <v>0</v>
      </c>
      <c r="CM206" s="137">
        <f t="shared" si="176"/>
        <v>583916.55777777766</v>
      </c>
      <c r="CN206" s="172"/>
      <c r="CO206" s="132"/>
      <c r="CP206" s="132"/>
      <c r="CQ206" s="132"/>
      <c r="CR206" s="137"/>
      <c r="CS206" s="132"/>
    </row>
    <row r="207" spans="1:97" ht="13" x14ac:dyDescent="0.3">
      <c r="A207" s="5" t="s">
        <v>539</v>
      </c>
      <c r="B207" s="3" t="s">
        <v>396</v>
      </c>
      <c r="C207" s="3" t="s">
        <v>377</v>
      </c>
      <c r="D207" s="2" t="s">
        <v>210</v>
      </c>
      <c r="E207" s="5">
        <f t="shared" si="159"/>
        <v>61261</v>
      </c>
      <c r="F207" s="177">
        <v>866</v>
      </c>
      <c r="G207" s="17">
        <f t="shared" si="160"/>
        <v>375</v>
      </c>
      <c r="H207" s="201">
        <v>5.2799659357036406</v>
      </c>
      <c r="I207" s="189">
        <v>160</v>
      </c>
      <c r="J207"/>
      <c r="K207" s="183">
        <v>28482</v>
      </c>
      <c r="L207" s="183">
        <v>12135</v>
      </c>
      <c r="M207" s="183">
        <v>9613</v>
      </c>
      <c r="N207" s="183">
        <v>6295</v>
      </c>
      <c r="O207" s="183">
        <v>2499</v>
      </c>
      <c r="P207" s="183">
        <v>1291</v>
      </c>
      <c r="Q207" s="183">
        <v>888</v>
      </c>
      <c r="R207" s="183">
        <v>58</v>
      </c>
      <c r="S207" s="183">
        <v>61261</v>
      </c>
      <c r="T207" s="5"/>
      <c r="U207" s="9">
        <f t="shared" si="137"/>
        <v>0.46492874749024665</v>
      </c>
      <c r="V207" s="9">
        <f t="shared" si="138"/>
        <v>0.19808687419402229</v>
      </c>
      <c r="W207" s="9">
        <f t="shared" si="139"/>
        <v>0.15691875744764205</v>
      </c>
      <c r="X207" s="9">
        <f t="shared" si="140"/>
        <v>0.10275705587567947</v>
      </c>
      <c r="Y207" s="9">
        <f t="shared" si="141"/>
        <v>4.0792673968756632E-2</v>
      </c>
      <c r="Z207" s="9">
        <f t="shared" si="142"/>
        <v>2.1073766344003524E-2</v>
      </c>
      <c r="AA207" s="9">
        <f t="shared" si="143"/>
        <v>1.4495355936076787E-2</v>
      </c>
      <c r="AB207" s="9">
        <f t="shared" si="144"/>
        <v>9.4676874357258291E-4</v>
      </c>
      <c r="AC207" s="9"/>
      <c r="AD207" s="183">
        <v>272</v>
      </c>
      <c r="AE207" s="183">
        <v>104</v>
      </c>
      <c r="AF207" s="183">
        <v>10</v>
      </c>
      <c r="AG207" s="183">
        <v>-13</v>
      </c>
      <c r="AH207" s="183">
        <v>14</v>
      </c>
      <c r="AI207" s="183">
        <v>22</v>
      </c>
      <c r="AJ207" s="183">
        <v>0</v>
      </c>
      <c r="AK207" s="183">
        <v>0</v>
      </c>
      <c r="AL207" s="183">
        <v>409</v>
      </c>
      <c r="AM207" s="5"/>
      <c r="AN207" s="180">
        <v>-3</v>
      </c>
      <c r="AO207" s="180">
        <v>9</v>
      </c>
      <c r="AP207" s="180">
        <v>17</v>
      </c>
      <c r="AQ207" s="180">
        <v>9</v>
      </c>
      <c r="AR207" s="180">
        <v>5</v>
      </c>
      <c r="AS207" s="180">
        <v>-1</v>
      </c>
      <c r="AT207" s="180">
        <v>-3</v>
      </c>
      <c r="AU207" s="180">
        <v>1</v>
      </c>
      <c r="AV207" s="180">
        <v>34</v>
      </c>
      <c r="AW207">
        <f t="shared" si="145"/>
        <v>3</v>
      </c>
      <c r="AX207">
        <f t="shared" si="146"/>
        <v>-9</v>
      </c>
      <c r="AY207">
        <f t="shared" si="147"/>
        <v>-17</v>
      </c>
      <c r="AZ207">
        <f t="shared" si="148"/>
        <v>-9</v>
      </c>
      <c r="BA207">
        <f t="shared" si="149"/>
        <v>-5</v>
      </c>
      <c r="BB207">
        <f t="shared" si="150"/>
        <v>1</v>
      </c>
      <c r="BC207">
        <f t="shared" si="151"/>
        <v>3</v>
      </c>
      <c r="BD207">
        <f t="shared" si="152"/>
        <v>-1</v>
      </c>
      <c r="BE207">
        <f t="shared" si="153"/>
        <v>-34</v>
      </c>
      <c r="BH207" s="175">
        <v>38251.26933333333</v>
      </c>
      <c r="BI207" s="106">
        <f t="shared" si="154"/>
        <v>9562.8173333333325</v>
      </c>
      <c r="BJ207" s="107">
        <f t="shared" si="155"/>
        <v>229507.61599999998</v>
      </c>
      <c r="BK207" s="26">
        <f t="shared" si="156"/>
        <v>57376.903999999995</v>
      </c>
      <c r="BL207" s="24">
        <f t="shared" si="157"/>
        <v>0.8</v>
      </c>
      <c r="BM207" s="25">
        <f t="shared" si="158"/>
        <v>0.2</v>
      </c>
      <c r="BN207" s="137">
        <f t="shared" si="161"/>
        <v>38251.26933333333</v>
      </c>
      <c r="BO207" s="173">
        <v>233604.56177777774</v>
      </c>
      <c r="BP207" s="132">
        <f t="shared" si="162"/>
        <v>58401.140444444434</v>
      </c>
      <c r="BQ207" s="132">
        <f t="shared" si="177"/>
        <v>1401627.3706666664</v>
      </c>
      <c r="BR207" s="132">
        <f t="shared" si="178"/>
        <v>350406.84266666661</v>
      </c>
      <c r="BS207" s="137">
        <f t="shared" si="163"/>
        <v>233604.56177777774</v>
      </c>
      <c r="BT207" s="172">
        <v>126131.85333333335</v>
      </c>
      <c r="BU207" s="132">
        <f t="shared" si="164"/>
        <v>31532.963333333337</v>
      </c>
      <c r="BV207" s="132">
        <f t="shared" si="179"/>
        <v>756791.12000000011</v>
      </c>
      <c r="BW207" s="132">
        <f t="shared" si="165"/>
        <v>189197.78000000003</v>
      </c>
      <c r="BX207" s="137">
        <f t="shared" si="166"/>
        <v>126131.85333333335</v>
      </c>
      <c r="BY207" s="172">
        <v>463341.65333333332</v>
      </c>
      <c r="BZ207" s="132">
        <f t="shared" si="167"/>
        <v>115835.41333333333</v>
      </c>
      <c r="CA207" s="132">
        <f t="shared" si="180"/>
        <v>2780049.92</v>
      </c>
      <c r="CB207" s="132">
        <f t="shared" si="168"/>
        <v>695012.48</v>
      </c>
      <c r="CC207" s="137">
        <f t="shared" si="169"/>
        <v>463341.65333333332</v>
      </c>
      <c r="CD207" s="172">
        <v>99670.261333333343</v>
      </c>
      <c r="CE207" s="132">
        <f t="shared" si="170"/>
        <v>24917.565333333336</v>
      </c>
      <c r="CF207" s="132">
        <f t="shared" si="181"/>
        <v>598021.56800000009</v>
      </c>
      <c r="CG207" s="132">
        <f t="shared" si="171"/>
        <v>149505.39200000002</v>
      </c>
      <c r="CH207" s="137">
        <f t="shared" si="172"/>
        <v>99670.261333333343</v>
      </c>
      <c r="CI207" s="211">
        <f t="shared" si="173"/>
        <v>372638.21155555564</v>
      </c>
      <c r="CJ207" s="132">
        <f t="shared" si="174"/>
        <v>93159.552888888909</v>
      </c>
      <c r="CK207" s="132">
        <f t="shared" si="182"/>
        <v>2235829.2693333337</v>
      </c>
      <c r="CL207" s="132">
        <f t="shared" si="175"/>
        <v>558957.31733333343</v>
      </c>
      <c r="CM207" s="137">
        <f t="shared" si="176"/>
        <v>372638.21155555564</v>
      </c>
      <c r="CN207" s="172"/>
      <c r="CO207" s="132"/>
      <c r="CP207" s="132"/>
      <c r="CQ207" s="132"/>
      <c r="CR207" s="137"/>
      <c r="CS207" s="132"/>
    </row>
    <row r="208" spans="1:97" ht="13" x14ac:dyDescent="0.3">
      <c r="A208" s="5" t="s">
        <v>807</v>
      </c>
      <c r="B208" s="3" t="s">
        <v>401</v>
      </c>
      <c r="C208" s="3" t="s">
        <v>389</v>
      </c>
      <c r="D208" s="2" t="s">
        <v>211</v>
      </c>
      <c r="E208" s="5">
        <f t="shared" si="159"/>
        <v>22197</v>
      </c>
      <c r="F208" s="177">
        <v>109</v>
      </c>
      <c r="G208" s="17">
        <f t="shared" si="160"/>
        <v>133</v>
      </c>
      <c r="H208" s="201">
        <v>8.7180315851288981</v>
      </c>
      <c r="I208" s="189">
        <v>1</v>
      </c>
      <c r="J208"/>
      <c r="K208" s="183">
        <v>1414</v>
      </c>
      <c r="L208" s="183">
        <v>2849</v>
      </c>
      <c r="M208" s="183">
        <v>6921</v>
      </c>
      <c r="N208" s="183">
        <v>4924</v>
      </c>
      <c r="O208" s="183">
        <v>3136</v>
      </c>
      <c r="P208" s="183">
        <v>1818</v>
      </c>
      <c r="Q208" s="183">
        <v>1039</v>
      </c>
      <c r="R208" s="183">
        <v>96</v>
      </c>
      <c r="S208" s="183">
        <v>22197</v>
      </c>
      <c r="T208" s="5"/>
      <c r="U208" s="9">
        <f t="shared" si="137"/>
        <v>6.3702302112898138E-2</v>
      </c>
      <c r="V208" s="9">
        <f t="shared" si="138"/>
        <v>0.12835067801955219</v>
      </c>
      <c r="W208" s="9">
        <f t="shared" si="139"/>
        <v>0.31179889174212733</v>
      </c>
      <c r="X208" s="9">
        <f t="shared" si="140"/>
        <v>0.22183177906924359</v>
      </c>
      <c r="Y208" s="9">
        <f t="shared" si="141"/>
        <v>0.141280353200883</v>
      </c>
      <c r="Z208" s="9">
        <f t="shared" si="142"/>
        <v>8.1902959859440461E-2</v>
      </c>
      <c r="AA208" s="9">
        <f t="shared" si="143"/>
        <v>4.6808127224399691E-2</v>
      </c>
      <c r="AB208" s="9">
        <f t="shared" si="144"/>
        <v>4.3249087714556022E-3</v>
      </c>
      <c r="AC208" s="9"/>
      <c r="AD208" s="183">
        <v>61</v>
      </c>
      <c r="AE208" s="183">
        <v>10</v>
      </c>
      <c r="AF208" s="183">
        <v>3</v>
      </c>
      <c r="AG208" s="183">
        <v>-22</v>
      </c>
      <c r="AH208" s="183">
        <v>37</v>
      </c>
      <c r="AI208" s="183">
        <v>8</v>
      </c>
      <c r="AJ208" s="183">
        <v>7</v>
      </c>
      <c r="AK208" s="183">
        <v>0</v>
      </c>
      <c r="AL208" s="183">
        <v>104</v>
      </c>
      <c r="AM208" s="5"/>
      <c r="AN208" s="180">
        <v>4</v>
      </c>
      <c r="AO208" s="180">
        <v>-7</v>
      </c>
      <c r="AP208" s="180">
        <v>-10</v>
      </c>
      <c r="AQ208" s="180">
        <v>1</v>
      </c>
      <c r="AR208" s="180">
        <v>-12</v>
      </c>
      <c r="AS208" s="180">
        <v>-3</v>
      </c>
      <c r="AT208" s="180">
        <v>-1</v>
      </c>
      <c r="AU208" s="180">
        <v>-1</v>
      </c>
      <c r="AV208" s="180">
        <v>-29</v>
      </c>
      <c r="AW208">
        <f t="shared" si="145"/>
        <v>-4</v>
      </c>
      <c r="AX208">
        <f t="shared" si="146"/>
        <v>7</v>
      </c>
      <c r="AY208">
        <f t="shared" si="147"/>
        <v>10</v>
      </c>
      <c r="AZ208">
        <f t="shared" si="148"/>
        <v>-1</v>
      </c>
      <c r="BA208">
        <f t="shared" si="149"/>
        <v>12</v>
      </c>
      <c r="BB208">
        <f t="shared" si="150"/>
        <v>3</v>
      </c>
      <c r="BC208">
        <f t="shared" si="151"/>
        <v>1</v>
      </c>
      <c r="BD208">
        <f t="shared" si="152"/>
        <v>1</v>
      </c>
      <c r="BE208">
        <f t="shared" si="153"/>
        <v>29</v>
      </c>
      <c r="BH208" s="175">
        <v>97739.029333333339</v>
      </c>
      <c r="BI208" s="106">
        <f t="shared" si="154"/>
        <v>24434.757333333335</v>
      </c>
      <c r="BJ208" s="107">
        <f t="shared" si="155"/>
        <v>586434.17599999998</v>
      </c>
      <c r="BK208" s="26">
        <f t="shared" si="156"/>
        <v>146608.54399999999</v>
      </c>
      <c r="BL208" s="24">
        <f t="shared" si="157"/>
        <v>0.8</v>
      </c>
      <c r="BM208" s="25">
        <f t="shared" si="158"/>
        <v>0.2</v>
      </c>
      <c r="BN208" s="137">
        <f t="shared" si="161"/>
        <v>97739.029333333339</v>
      </c>
      <c r="BO208" s="173">
        <v>62965.557333333338</v>
      </c>
      <c r="BP208" s="132">
        <f t="shared" si="162"/>
        <v>15741.389333333334</v>
      </c>
      <c r="BQ208" s="132">
        <f t="shared" si="177"/>
        <v>377793.34400000004</v>
      </c>
      <c r="BR208" s="132">
        <f t="shared" si="178"/>
        <v>94448.33600000001</v>
      </c>
      <c r="BS208" s="137">
        <f t="shared" si="163"/>
        <v>62965.557333333338</v>
      </c>
      <c r="BT208" s="172">
        <v>102926.34666666668</v>
      </c>
      <c r="BU208" s="132">
        <f t="shared" si="164"/>
        <v>25731.58666666667</v>
      </c>
      <c r="BV208" s="132">
        <f t="shared" si="179"/>
        <v>617558.08000000007</v>
      </c>
      <c r="BW208" s="132">
        <f t="shared" si="165"/>
        <v>154389.52000000002</v>
      </c>
      <c r="BX208" s="137">
        <f t="shared" si="166"/>
        <v>102926.34666666668</v>
      </c>
      <c r="BY208" s="172">
        <v>81918.933333333349</v>
      </c>
      <c r="BZ208" s="132">
        <f t="shared" si="167"/>
        <v>20479.733333333337</v>
      </c>
      <c r="CA208" s="132">
        <f t="shared" si="180"/>
        <v>491513.60000000009</v>
      </c>
      <c r="CB208" s="132">
        <f t="shared" si="168"/>
        <v>122878.40000000002</v>
      </c>
      <c r="CC208" s="137">
        <f t="shared" si="169"/>
        <v>81918.933333333349</v>
      </c>
      <c r="CD208" s="172">
        <v>79977.65333333335</v>
      </c>
      <c r="CE208" s="132">
        <f t="shared" si="170"/>
        <v>19994.413333333338</v>
      </c>
      <c r="CF208" s="132">
        <f t="shared" si="181"/>
        <v>479865.9200000001</v>
      </c>
      <c r="CG208" s="132">
        <f t="shared" si="171"/>
        <v>119966.48000000003</v>
      </c>
      <c r="CH208" s="137">
        <f t="shared" si="172"/>
        <v>79977.65333333335</v>
      </c>
      <c r="CI208" s="211">
        <f t="shared" si="173"/>
        <v>155627.31022222221</v>
      </c>
      <c r="CJ208" s="132">
        <f t="shared" si="174"/>
        <v>38906.827555555552</v>
      </c>
      <c r="CK208" s="132">
        <f t="shared" si="182"/>
        <v>933763.86133333319</v>
      </c>
      <c r="CL208" s="132">
        <f t="shared" si="175"/>
        <v>233440.9653333333</v>
      </c>
      <c r="CM208" s="137">
        <f t="shared" si="176"/>
        <v>155627.31022222221</v>
      </c>
      <c r="CN208" s="172"/>
      <c r="CO208" s="132"/>
      <c r="CP208" s="132"/>
      <c r="CQ208" s="132"/>
      <c r="CR208" s="137"/>
      <c r="CS208" s="132"/>
    </row>
    <row r="209" spans="1:97" ht="13" x14ac:dyDescent="0.3">
      <c r="A209" s="5" t="s">
        <v>723</v>
      </c>
      <c r="B209" s="3"/>
      <c r="C209" s="3" t="s">
        <v>375</v>
      </c>
      <c r="D209" s="2" t="s">
        <v>212</v>
      </c>
      <c r="E209" s="5">
        <f t="shared" si="159"/>
        <v>68876</v>
      </c>
      <c r="F209" s="177">
        <v>423</v>
      </c>
      <c r="G209" s="17">
        <f t="shared" si="160"/>
        <v>759</v>
      </c>
      <c r="H209" s="201">
        <v>6.7907777925003314</v>
      </c>
      <c r="I209" s="189">
        <v>108</v>
      </c>
      <c r="J209"/>
      <c r="K209" s="183">
        <v>5860</v>
      </c>
      <c r="L209" s="183">
        <v>13640</v>
      </c>
      <c r="M209" s="183">
        <v>28223</v>
      </c>
      <c r="N209" s="183">
        <v>10601</v>
      </c>
      <c r="O209" s="183">
        <v>5388</v>
      </c>
      <c r="P209" s="183">
        <v>3261</v>
      </c>
      <c r="Q209" s="183">
        <v>1823</v>
      </c>
      <c r="R209" s="183">
        <v>80</v>
      </c>
      <c r="S209" s="183">
        <v>68876</v>
      </c>
      <c r="T209" s="5"/>
      <c r="U209" s="9">
        <f t="shared" si="137"/>
        <v>8.5080434403856209E-2</v>
      </c>
      <c r="V209" s="9">
        <f t="shared" si="138"/>
        <v>0.19803705209361752</v>
      </c>
      <c r="W209" s="9">
        <f t="shared" si="139"/>
        <v>0.40976537545734365</v>
      </c>
      <c r="X209" s="9">
        <f t="shared" si="140"/>
        <v>0.15391428073639585</v>
      </c>
      <c r="Y209" s="9">
        <f t="shared" si="141"/>
        <v>7.8227539346071198E-2</v>
      </c>
      <c r="Z209" s="9">
        <f t="shared" si="142"/>
        <v>4.7345955049654449E-2</v>
      </c>
      <c r="AA209" s="9">
        <f t="shared" si="143"/>
        <v>2.6467855276148439E-2</v>
      </c>
      <c r="AB209" s="9">
        <f t="shared" si="144"/>
        <v>1.1615076369127127E-3</v>
      </c>
      <c r="AC209" s="9"/>
      <c r="AD209" s="183">
        <v>186</v>
      </c>
      <c r="AE209" s="183">
        <v>121</v>
      </c>
      <c r="AF209" s="183">
        <v>225</v>
      </c>
      <c r="AG209" s="183">
        <v>104</v>
      </c>
      <c r="AH209" s="183">
        <v>32</v>
      </c>
      <c r="AI209" s="183">
        <v>15</v>
      </c>
      <c r="AJ209" s="183">
        <v>14</v>
      </c>
      <c r="AK209" s="183">
        <v>-2</v>
      </c>
      <c r="AL209" s="183">
        <v>695</v>
      </c>
      <c r="AM209" s="5"/>
      <c r="AN209" s="180">
        <v>-42</v>
      </c>
      <c r="AO209" s="180">
        <v>-27</v>
      </c>
      <c r="AP209" s="180">
        <v>-10</v>
      </c>
      <c r="AQ209" s="180">
        <v>0</v>
      </c>
      <c r="AR209" s="180">
        <v>8</v>
      </c>
      <c r="AS209" s="180">
        <v>7</v>
      </c>
      <c r="AT209" s="180">
        <v>-1</v>
      </c>
      <c r="AU209" s="180">
        <v>1</v>
      </c>
      <c r="AV209" s="180">
        <v>-64</v>
      </c>
      <c r="AW209">
        <f t="shared" si="145"/>
        <v>42</v>
      </c>
      <c r="AX209">
        <f t="shared" si="146"/>
        <v>27</v>
      </c>
      <c r="AY209">
        <f t="shared" si="147"/>
        <v>10</v>
      </c>
      <c r="AZ209">
        <f t="shared" si="148"/>
        <v>0</v>
      </c>
      <c r="BA209">
        <f t="shared" si="149"/>
        <v>-8</v>
      </c>
      <c r="BB209">
        <f t="shared" si="150"/>
        <v>-7</v>
      </c>
      <c r="BC209">
        <f t="shared" si="151"/>
        <v>1</v>
      </c>
      <c r="BD209">
        <f t="shared" si="152"/>
        <v>-1</v>
      </c>
      <c r="BE209">
        <f t="shared" si="153"/>
        <v>64</v>
      </c>
      <c r="BH209" s="175">
        <v>639333.5066666666</v>
      </c>
      <c r="BI209" s="106" t="str">
        <f t="shared" si="154"/>
        <v>0</v>
      </c>
      <c r="BJ209" s="107">
        <f t="shared" si="155"/>
        <v>3836001.0399999996</v>
      </c>
      <c r="BK209" s="26">
        <f t="shared" si="156"/>
        <v>0</v>
      </c>
      <c r="BL209" s="24" t="str">
        <f t="shared" si="157"/>
        <v>100%</v>
      </c>
      <c r="BM209" s="25" t="str">
        <f t="shared" si="158"/>
        <v>0%</v>
      </c>
      <c r="BN209" s="137">
        <f t="shared" si="161"/>
        <v>639333.5066666666</v>
      </c>
      <c r="BO209" s="173">
        <v>603549.74222222215</v>
      </c>
      <c r="BP209" s="132" t="str">
        <f t="shared" si="162"/>
        <v>0</v>
      </c>
      <c r="BQ209" s="132">
        <f t="shared" si="177"/>
        <v>3621298.4533333331</v>
      </c>
      <c r="BR209" s="132">
        <f t="shared" si="178"/>
        <v>0</v>
      </c>
      <c r="BS209" s="137">
        <f t="shared" si="163"/>
        <v>603549.74222222215</v>
      </c>
      <c r="BT209" s="172">
        <v>824488.69</v>
      </c>
      <c r="BU209" s="132" t="str">
        <f t="shared" si="164"/>
        <v>0</v>
      </c>
      <c r="BV209" s="132">
        <f t="shared" si="179"/>
        <v>4946932.1399999997</v>
      </c>
      <c r="BW209" s="132">
        <f t="shared" si="165"/>
        <v>0</v>
      </c>
      <c r="BX209" s="137">
        <f t="shared" si="166"/>
        <v>824488.69</v>
      </c>
      <c r="BY209" s="172">
        <v>858155.59999999986</v>
      </c>
      <c r="BZ209" s="132" t="str">
        <f t="shared" si="167"/>
        <v>0</v>
      </c>
      <c r="CA209" s="132">
        <f t="shared" si="180"/>
        <v>5148933.5999999996</v>
      </c>
      <c r="CB209" s="132">
        <f t="shared" si="168"/>
        <v>0</v>
      </c>
      <c r="CC209" s="137">
        <f t="shared" si="169"/>
        <v>858155.59999999986</v>
      </c>
      <c r="CD209" s="172">
        <v>693385.34</v>
      </c>
      <c r="CE209" s="132" t="str">
        <f t="shared" si="170"/>
        <v>0</v>
      </c>
      <c r="CF209" s="132">
        <f t="shared" si="181"/>
        <v>4160312.04</v>
      </c>
      <c r="CG209" s="132">
        <f t="shared" si="171"/>
        <v>0</v>
      </c>
      <c r="CH209" s="137">
        <f t="shared" si="172"/>
        <v>693385.34</v>
      </c>
      <c r="CI209" s="211">
        <f t="shared" si="173"/>
        <v>987126.35777777771</v>
      </c>
      <c r="CJ209" s="132" t="str">
        <f t="shared" si="174"/>
        <v>0</v>
      </c>
      <c r="CK209" s="132">
        <f t="shared" si="182"/>
        <v>5922758.1466666665</v>
      </c>
      <c r="CL209" s="132">
        <f t="shared" si="175"/>
        <v>0</v>
      </c>
      <c r="CM209" s="137">
        <f t="shared" si="176"/>
        <v>987126.35777777771</v>
      </c>
      <c r="CN209" s="172"/>
      <c r="CO209" s="132"/>
      <c r="CP209" s="132"/>
      <c r="CQ209" s="132"/>
      <c r="CR209" s="137"/>
      <c r="CS209" s="132"/>
    </row>
    <row r="210" spans="1:97" ht="13" x14ac:dyDescent="0.3">
      <c r="A210" s="5" t="s">
        <v>713</v>
      </c>
      <c r="B210" s="3"/>
      <c r="C210" s="3" t="s">
        <v>385</v>
      </c>
      <c r="D210" s="2" t="s">
        <v>213</v>
      </c>
      <c r="E210" s="5">
        <f t="shared" si="159"/>
        <v>102325</v>
      </c>
      <c r="F210" s="177">
        <v>267</v>
      </c>
      <c r="G210" s="17">
        <f t="shared" si="160"/>
        <v>317</v>
      </c>
      <c r="H210" s="201">
        <v>8.8665968079961317</v>
      </c>
      <c r="I210" s="189">
        <v>89</v>
      </c>
      <c r="J210"/>
      <c r="K210" s="183">
        <v>1892</v>
      </c>
      <c r="L210" s="183">
        <v>12669</v>
      </c>
      <c r="M210" s="183">
        <v>25990</v>
      </c>
      <c r="N210" s="183">
        <v>31793</v>
      </c>
      <c r="O210" s="183">
        <v>19266</v>
      </c>
      <c r="P210" s="183">
        <v>7362</v>
      </c>
      <c r="Q210" s="183">
        <v>3157</v>
      </c>
      <c r="R210" s="183">
        <v>196</v>
      </c>
      <c r="S210" s="183">
        <v>102325</v>
      </c>
      <c r="T210" s="5"/>
      <c r="U210" s="9">
        <f t="shared" si="137"/>
        <v>1.84901050574151E-2</v>
      </c>
      <c r="V210" s="9">
        <f t="shared" si="138"/>
        <v>0.12381138529196188</v>
      </c>
      <c r="W210" s="9">
        <f t="shared" si="139"/>
        <v>0.25399462496946007</v>
      </c>
      <c r="X210" s="9">
        <f t="shared" si="140"/>
        <v>0.31070608355729296</v>
      </c>
      <c r="Y210" s="9">
        <f t="shared" si="141"/>
        <v>0.18828243342291717</v>
      </c>
      <c r="Z210" s="9">
        <f t="shared" si="142"/>
        <v>7.1947226972880529E-2</v>
      </c>
      <c r="AA210" s="9">
        <f t="shared" si="143"/>
        <v>3.0852675299291473E-2</v>
      </c>
      <c r="AB210" s="9">
        <f t="shared" si="144"/>
        <v>1.9154654287808453E-3</v>
      </c>
      <c r="AC210" s="9"/>
      <c r="AD210" s="183">
        <v>64</v>
      </c>
      <c r="AE210" s="183">
        <v>103</v>
      </c>
      <c r="AF210" s="183">
        <v>81</v>
      </c>
      <c r="AG210" s="183">
        <v>-15</v>
      </c>
      <c r="AH210" s="183">
        <v>29</v>
      </c>
      <c r="AI210" s="183">
        <v>43</v>
      </c>
      <c r="AJ210" s="183">
        <v>-5</v>
      </c>
      <c r="AK210" s="183">
        <v>0</v>
      </c>
      <c r="AL210" s="183">
        <v>300</v>
      </c>
      <c r="AM210" s="5"/>
      <c r="AN210" s="180">
        <v>-4</v>
      </c>
      <c r="AO210" s="180">
        <v>10</v>
      </c>
      <c r="AP210" s="180">
        <v>4</v>
      </c>
      <c r="AQ210" s="180">
        <v>-20</v>
      </c>
      <c r="AR210" s="180">
        <v>-4</v>
      </c>
      <c r="AS210" s="180">
        <v>-4</v>
      </c>
      <c r="AT210" s="180">
        <v>0</v>
      </c>
      <c r="AU210" s="180">
        <v>1</v>
      </c>
      <c r="AV210" s="180">
        <v>-17</v>
      </c>
      <c r="AW210">
        <f t="shared" si="145"/>
        <v>4</v>
      </c>
      <c r="AX210">
        <f t="shared" si="146"/>
        <v>-10</v>
      </c>
      <c r="AY210">
        <f t="shared" si="147"/>
        <v>-4</v>
      </c>
      <c r="AZ210">
        <f t="shared" si="148"/>
        <v>20</v>
      </c>
      <c r="BA210">
        <f t="shared" si="149"/>
        <v>4</v>
      </c>
      <c r="BB210">
        <f t="shared" si="150"/>
        <v>4</v>
      </c>
      <c r="BC210">
        <f t="shared" si="151"/>
        <v>0</v>
      </c>
      <c r="BD210">
        <f t="shared" si="152"/>
        <v>-1</v>
      </c>
      <c r="BE210">
        <f t="shared" si="153"/>
        <v>17</v>
      </c>
      <c r="BH210" s="175">
        <v>1285543.2866666669</v>
      </c>
      <c r="BI210" s="106" t="str">
        <f t="shared" si="154"/>
        <v>0</v>
      </c>
      <c r="BJ210" s="107">
        <f t="shared" si="155"/>
        <v>7713259.7200000007</v>
      </c>
      <c r="BK210" s="26">
        <f t="shared" si="156"/>
        <v>0</v>
      </c>
      <c r="BL210" s="24" t="str">
        <f t="shared" si="157"/>
        <v>100%</v>
      </c>
      <c r="BM210" s="25" t="str">
        <f t="shared" si="158"/>
        <v>0%</v>
      </c>
      <c r="BN210" s="137">
        <f t="shared" si="161"/>
        <v>1285543.2866666669</v>
      </c>
      <c r="BO210" s="173">
        <v>576172.19999999995</v>
      </c>
      <c r="BP210" s="132" t="str">
        <f t="shared" si="162"/>
        <v>0</v>
      </c>
      <c r="BQ210" s="132">
        <f t="shared" si="177"/>
        <v>3457033.1999999997</v>
      </c>
      <c r="BR210" s="132">
        <f t="shared" si="178"/>
        <v>0</v>
      </c>
      <c r="BS210" s="137">
        <f t="shared" si="163"/>
        <v>576172.19999999995</v>
      </c>
      <c r="BT210" s="172">
        <v>929098.05666666687</v>
      </c>
      <c r="BU210" s="132" t="str">
        <f t="shared" si="164"/>
        <v>0</v>
      </c>
      <c r="BV210" s="132">
        <f t="shared" si="179"/>
        <v>5574588.3400000017</v>
      </c>
      <c r="BW210" s="132">
        <f t="shared" si="165"/>
        <v>0</v>
      </c>
      <c r="BX210" s="137">
        <f t="shared" si="166"/>
        <v>929098.05666666687</v>
      </c>
      <c r="BY210" s="172">
        <v>519349.60000000003</v>
      </c>
      <c r="BZ210" s="132" t="str">
        <f t="shared" si="167"/>
        <v>0</v>
      </c>
      <c r="CA210" s="132">
        <f t="shared" si="180"/>
        <v>3116097.6</v>
      </c>
      <c r="CB210" s="132">
        <f t="shared" si="168"/>
        <v>0</v>
      </c>
      <c r="CC210" s="137">
        <f t="shared" si="169"/>
        <v>519349.60000000003</v>
      </c>
      <c r="CD210" s="172">
        <v>652136.48666666669</v>
      </c>
      <c r="CE210" s="132" t="str">
        <f t="shared" si="170"/>
        <v>0</v>
      </c>
      <c r="CF210" s="132">
        <f t="shared" si="181"/>
        <v>3912818.92</v>
      </c>
      <c r="CG210" s="132">
        <f t="shared" si="171"/>
        <v>0</v>
      </c>
      <c r="CH210" s="137">
        <f t="shared" si="172"/>
        <v>652136.48666666669</v>
      </c>
      <c r="CI210" s="211">
        <f t="shared" si="173"/>
        <v>459904.61999999994</v>
      </c>
      <c r="CJ210" s="132" t="str">
        <f t="shared" si="174"/>
        <v>0</v>
      </c>
      <c r="CK210" s="132">
        <f t="shared" si="182"/>
        <v>2759427.7199999997</v>
      </c>
      <c r="CL210" s="132">
        <f t="shared" si="175"/>
        <v>0</v>
      </c>
      <c r="CM210" s="137">
        <f t="shared" si="176"/>
        <v>459904.61999999994</v>
      </c>
      <c r="CN210" s="172"/>
      <c r="CO210" s="132"/>
      <c r="CP210" s="132"/>
      <c r="CQ210" s="132"/>
      <c r="CR210" s="137"/>
      <c r="CS210" s="132"/>
    </row>
    <row r="211" spans="1:97" ht="13" x14ac:dyDescent="0.3">
      <c r="A211" s="5" t="s">
        <v>505</v>
      </c>
      <c r="B211" s="3"/>
      <c r="C211" s="3" t="s">
        <v>404</v>
      </c>
      <c r="D211" s="2" t="s">
        <v>214</v>
      </c>
      <c r="E211" s="5">
        <f t="shared" si="159"/>
        <v>63200</v>
      </c>
      <c r="F211" s="177">
        <v>958</v>
      </c>
      <c r="G211" s="17">
        <f t="shared" si="160"/>
        <v>517</v>
      </c>
      <c r="H211" s="201">
        <v>4.5782305139063748</v>
      </c>
      <c r="I211" s="189">
        <v>271</v>
      </c>
      <c r="J211"/>
      <c r="K211" s="183">
        <v>26654</v>
      </c>
      <c r="L211" s="183">
        <v>13062</v>
      </c>
      <c r="M211" s="183">
        <v>13750</v>
      </c>
      <c r="N211" s="183">
        <v>5372</v>
      </c>
      <c r="O211" s="183">
        <v>3075</v>
      </c>
      <c r="P211" s="183">
        <v>869</v>
      </c>
      <c r="Q211" s="183">
        <v>393</v>
      </c>
      <c r="R211" s="183">
        <v>25</v>
      </c>
      <c r="S211" s="183">
        <v>63200</v>
      </c>
      <c r="T211" s="5"/>
      <c r="U211" s="9">
        <f t="shared" si="137"/>
        <v>0.42174050632911392</v>
      </c>
      <c r="V211" s="9">
        <f t="shared" si="138"/>
        <v>0.20667721518987342</v>
      </c>
      <c r="W211" s="9">
        <f t="shared" si="139"/>
        <v>0.2175632911392405</v>
      </c>
      <c r="X211" s="9">
        <f t="shared" si="140"/>
        <v>8.5000000000000006E-2</v>
      </c>
      <c r="Y211" s="9">
        <f t="shared" si="141"/>
        <v>4.8655063291139243E-2</v>
      </c>
      <c r="Z211" s="9">
        <f t="shared" si="142"/>
        <v>1.375E-2</v>
      </c>
      <c r="AA211" s="9">
        <f t="shared" si="143"/>
        <v>6.2183544303797472E-3</v>
      </c>
      <c r="AB211" s="9">
        <f t="shared" si="144"/>
        <v>3.9556962025316455E-4</v>
      </c>
      <c r="AC211" s="9"/>
      <c r="AD211" s="183">
        <v>84</v>
      </c>
      <c r="AE211" s="183">
        <v>207</v>
      </c>
      <c r="AF211" s="183">
        <v>64</v>
      </c>
      <c r="AG211" s="183">
        <v>68</v>
      </c>
      <c r="AH211" s="183">
        <v>18</v>
      </c>
      <c r="AI211" s="183">
        <v>4</v>
      </c>
      <c r="AJ211" s="183">
        <v>4</v>
      </c>
      <c r="AK211" s="183">
        <v>0</v>
      </c>
      <c r="AL211" s="183">
        <v>449</v>
      </c>
      <c r="AM211" s="5"/>
      <c r="AN211" s="180">
        <v>2</v>
      </c>
      <c r="AO211" s="180">
        <v>-34</v>
      </c>
      <c r="AP211" s="180">
        <v>-3</v>
      </c>
      <c r="AQ211" s="180">
        <v>-14</v>
      </c>
      <c r="AR211" s="180">
        <v>-11</v>
      </c>
      <c r="AS211" s="180">
        <v>-7</v>
      </c>
      <c r="AT211" s="180">
        <v>-1</v>
      </c>
      <c r="AU211" s="180">
        <v>0</v>
      </c>
      <c r="AV211" s="180">
        <v>-68</v>
      </c>
      <c r="AW211">
        <f t="shared" si="145"/>
        <v>-2</v>
      </c>
      <c r="AX211">
        <f t="shared" si="146"/>
        <v>34</v>
      </c>
      <c r="AY211">
        <f t="shared" si="147"/>
        <v>3</v>
      </c>
      <c r="AZ211">
        <f t="shared" si="148"/>
        <v>14</v>
      </c>
      <c r="BA211">
        <f t="shared" si="149"/>
        <v>11</v>
      </c>
      <c r="BB211">
        <f t="shared" si="150"/>
        <v>7</v>
      </c>
      <c r="BC211">
        <f t="shared" si="151"/>
        <v>1</v>
      </c>
      <c r="BD211">
        <f t="shared" si="152"/>
        <v>0</v>
      </c>
      <c r="BE211">
        <f t="shared" si="153"/>
        <v>68</v>
      </c>
      <c r="BH211" s="175">
        <v>125691.88</v>
      </c>
      <c r="BI211" s="106" t="str">
        <f t="shared" si="154"/>
        <v>0</v>
      </c>
      <c r="BJ211" s="107">
        <f t="shared" si="155"/>
        <v>754151.28</v>
      </c>
      <c r="BK211" s="26">
        <f t="shared" si="156"/>
        <v>0</v>
      </c>
      <c r="BL211" s="24" t="str">
        <f t="shared" si="157"/>
        <v>100%</v>
      </c>
      <c r="BM211" s="25" t="str">
        <f t="shared" si="158"/>
        <v>0%</v>
      </c>
      <c r="BN211" s="137">
        <f t="shared" si="161"/>
        <v>125691.88</v>
      </c>
      <c r="BO211" s="173">
        <v>314956.19888888887</v>
      </c>
      <c r="BP211" s="132" t="str">
        <f t="shared" si="162"/>
        <v>0</v>
      </c>
      <c r="BQ211" s="132">
        <f t="shared" si="177"/>
        <v>1889737.1933333334</v>
      </c>
      <c r="BR211" s="132">
        <f t="shared" si="178"/>
        <v>0</v>
      </c>
      <c r="BS211" s="137">
        <f t="shared" si="163"/>
        <v>314956.19888888887</v>
      </c>
      <c r="BT211" s="172">
        <v>508667.54666666675</v>
      </c>
      <c r="BU211" s="132" t="str">
        <f t="shared" si="164"/>
        <v>0</v>
      </c>
      <c r="BV211" s="132">
        <f t="shared" si="179"/>
        <v>3052005.2800000003</v>
      </c>
      <c r="BW211" s="132">
        <f t="shared" si="165"/>
        <v>0</v>
      </c>
      <c r="BX211" s="137">
        <f t="shared" si="166"/>
        <v>508667.54666666675</v>
      </c>
      <c r="BY211" s="172">
        <v>430053.86666666664</v>
      </c>
      <c r="BZ211" s="132" t="str">
        <f t="shared" si="167"/>
        <v>0</v>
      </c>
      <c r="CA211" s="132">
        <f t="shared" si="180"/>
        <v>2580323.1999999997</v>
      </c>
      <c r="CB211" s="132">
        <f t="shared" si="168"/>
        <v>0</v>
      </c>
      <c r="CC211" s="137">
        <f t="shared" si="169"/>
        <v>430053.86666666664</v>
      </c>
      <c r="CD211" s="172">
        <v>173689.9044444444</v>
      </c>
      <c r="CE211" s="132" t="str">
        <f t="shared" si="170"/>
        <v>0</v>
      </c>
      <c r="CF211" s="132">
        <f t="shared" si="181"/>
        <v>1042139.4266666664</v>
      </c>
      <c r="CG211" s="132">
        <f t="shared" si="171"/>
        <v>0</v>
      </c>
      <c r="CH211" s="137">
        <f t="shared" si="172"/>
        <v>173689.9044444444</v>
      </c>
      <c r="CI211" s="211">
        <f t="shared" si="173"/>
        <v>752570.46666666667</v>
      </c>
      <c r="CJ211" s="132" t="str">
        <f t="shared" si="174"/>
        <v>0</v>
      </c>
      <c r="CK211" s="132">
        <f t="shared" si="182"/>
        <v>4515422.8</v>
      </c>
      <c r="CL211" s="132">
        <f t="shared" si="175"/>
        <v>0</v>
      </c>
      <c r="CM211" s="137">
        <f t="shared" si="176"/>
        <v>752570.46666666667</v>
      </c>
      <c r="CN211" s="172"/>
      <c r="CO211" s="132"/>
      <c r="CP211" s="132"/>
      <c r="CQ211" s="132"/>
      <c r="CR211" s="137"/>
      <c r="CS211" s="132"/>
    </row>
    <row r="212" spans="1:97" ht="13" x14ac:dyDescent="0.3">
      <c r="A212" s="5" t="s">
        <v>637</v>
      </c>
      <c r="B212" s="3" t="s">
        <v>394</v>
      </c>
      <c r="C212" s="3" t="s">
        <v>390</v>
      </c>
      <c r="D212" s="2" t="s">
        <v>215</v>
      </c>
      <c r="E212" s="5">
        <f t="shared" si="159"/>
        <v>35941</v>
      </c>
      <c r="F212" s="177">
        <v>257</v>
      </c>
      <c r="G212" s="17">
        <f t="shared" si="160"/>
        <v>250</v>
      </c>
      <c r="H212" s="201">
        <v>6.3202823606665026</v>
      </c>
      <c r="I212" s="189">
        <v>152</v>
      </c>
      <c r="J212"/>
      <c r="K212" s="183">
        <v>7627</v>
      </c>
      <c r="L212" s="183">
        <v>11891</v>
      </c>
      <c r="M212" s="183">
        <v>7371</v>
      </c>
      <c r="N212" s="183">
        <v>4275</v>
      </c>
      <c r="O212" s="183">
        <v>3148</v>
      </c>
      <c r="P212" s="183">
        <v>1161</v>
      </c>
      <c r="Q212" s="183">
        <v>447</v>
      </c>
      <c r="R212" s="183">
        <v>21</v>
      </c>
      <c r="S212" s="183">
        <v>35941</v>
      </c>
      <c r="T212" s="5"/>
      <c r="U212" s="9">
        <f t="shared" si="137"/>
        <v>0.21220889791602904</v>
      </c>
      <c r="V212" s="9">
        <f t="shared" si="138"/>
        <v>0.33084777830333045</v>
      </c>
      <c r="W212" s="9">
        <f t="shared" si="139"/>
        <v>0.20508611335243873</v>
      </c>
      <c r="X212" s="9">
        <f t="shared" si="140"/>
        <v>0.11894493753651818</v>
      </c>
      <c r="Y212" s="9">
        <f t="shared" si="141"/>
        <v>8.7587991430399817E-2</v>
      </c>
      <c r="Z212" s="9">
        <f t="shared" si="142"/>
        <v>3.2302940930970199E-2</v>
      </c>
      <c r="AA212" s="9">
        <f t="shared" si="143"/>
        <v>1.2437049609081549E-2</v>
      </c>
      <c r="AB212" s="9">
        <f t="shared" si="144"/>
        <v>5.8429092123201917E-4</v>
      </c>
      <c r="AC212" s="9"/>
      <c r="AD212" s="183">
        <v>27</v>
      </c>
      <c r="AE212" s="183">
        <v>67</v>
      </c>
      <c r="AF212" s="183">
        <v>126</v>
      </c>
      <c r="AG212" s="183">
        <v>12</v>
      </c>
      <c r="AH212" s="183">
        <v>43</v>
      </c>
      <c r="AI212" s="183">
        <v>9</v>
      </c>
      <c r="AJ212" s="183">
        <v>7</v>
      </c>
      <c r="AK212" s="183">
        <v>0</v>
      </c>
      <c r="AL212" s="183">
        <v>291</v>
      </c>
      <c r="AM212" s="5"/>
      <c r="AN212" s="180">
        <v>15</v>
      </c>
      <c r="AO212" s="180">
        <v>8</v>
      </c>
      <c r="AP212" s="180">
        <v>11</v>
      </c>
      <c r="AQ212" s="180">
        <v>1</v>
      </c>
      <c r="AR212" s="180">
        <v>4</v>
      </c>
      <c r="AS212" s="180">
        <v>2</v>
      </c>
      <c r="AT212" s="180">
        <v>0</v>
      </c>
      <c r="AU212" s="180">
        <v>0</v>
      </c>
      <c r="AV212" s="180">
        <v>41</v>
      </c>
      <c r="AW212">
        <f t="shared" si="145"/>
        <v>-15</v>
      </c>
      <c r="AX212">
        <f t="shared" si="146"/>
        <v>-8</v>
      </c>
      <c r="AY212">
        <f t="shared" si="147"/>
        <v>-11</v>
      </c>
      <c r="AZ212">
        <f t="shared" si="148"/>
        <v>-1</v>
      </c>
      <c r="BA212">
        <f t="shared" si="149"/>
        <v>-4</v>
      </c>
      <c r="BB212">
        <f t="shared" si="150"/>
        <v>-2</v>
      </c>
      <c r="BC212">
        <f t="shared" si="151"/>
        <v>0</v>
      </c>
      <c r="BD212">
        <f t="shared" si="152"/>
        <v>0</v>
      </c>
      <c r="BE212">
        <f t="shared" si="153"/>
        <v>-41</v>
      </c>
      <c r="BH212" s="175">
        <v>164262.97600000002</v>
      </c>
      <c r="BI212" s="106">
        <f t="shared" si="154"/>
        <v>41065.744000000006</v>
      </c>
      <c r="BJ212" s="107">
        <f t="shared" si="155"/>
        <v>985577.85600000015</v>
      </c>
      <c r="BK212" s="26">
        <f t="shared" si="156"/>
        <v>246394.46400000004</v>
      </c>
      <c r="BL212" s="24">
        <f t="shared" si="157"/>
        <v>0.8</v>
      </c>
      <c r="BM212" s="25">
        <f t="shared" si="158"/>
        <v>0.2</v>
      </c>
      <c r="BN212" s="137">
        <f t="shared" si="161"/>
        <v>164262.97600000002</v>
      </c>
      <c r="BO212" s="173">
        <v>144222.33066666665</v>
      </c>
      <c r="BP212" s="132">
        <f t="shared" si="162"/>
        <v>36055.582666666662</v>
      </c>
      <c r="BQ212" s="132">
        <f t="shared" si="177"/>
        <v>865333.98399999994</v>
      </c>
      <c r="BR212" s="132">
        <f t="shared" si="178"/>
        <v>216333.49599999998</v>
      </c>
      <c r="BS212" s="137">
        <f t="shared" si="163"/>
        <v>144222.33066666665</v>
      </c>
      <c r="BT212" s="172">
        <v>105003.48622222221</v>
      </c>
      <c r="BU212" s="132">
        <f t="shared" si="164"/>
        <v>26250.871555555554</v>
      </c>
      <c r="BV212" s="132">
        <f t="shared" si="179"/>
        <v>630020.91733333329</v>
      </c>
      <c r="BW212" s="132">
        <f t="shared" si="165"/>
        <v>157505.22933333332</v>
      </c>
      <c r="BX212" s="137">
        <f t="shared" si="166"/>
        <v>105003.48622222221</v>
      </c>
      <c r="BY212" s="172">
        <v>260226.88000000003</v>
      </c>
      <c r="BZ212" s="132">
        <f t="shared" si="167"/>
        <v>65056.720000000008</v>
      </c>
      <c r="CA212" s="132">
        <f t="shared" si="180"/>
        <v>1561361.2800000003</v>
      </c>
      <c r="CB212" s="132">
        <f t="shared" si="168"/>
        <v>390340.32000000007</v>
      </c>
      <c r="CC212" s="137">
        <f t="shared" si="169"/>
        <v>260226.88000000003</v>
      </c>
      <c r="CD212" s="172">
        <v>129516.10666666669</v>
      </c>
      <c r="CE212" s="132">
        <f t="shared" si="170"/>
        <v>32379.026666666672</v>
      </c>
      <c r="CF212" s="132">
        <f t="shared" si="181"/>
        <v>777096.64000000013</v>
      </c>
      <c r="CG212" s="132">
        <f t="shared" si="171"/>
        <v>194274.16000000003</v>
      </c>
      <c r="CH212" s="137">
        <f t="shared" si="172"/>
        <v>129516.10666666669</v>
      </c>
      <c r="CI212" s="211">
        <f t="shared" si="173"/>
        <v>323319.2728888889</v>
      </c>
      <c r="CJ212" s="132">
        <f t="shared" si="174"/>
        <v>80829.818222222224</v>
      </c>
      <c r="CK212" s="132">
        <f t="shared" si="182"/>
        <v>1939915.6373333335</v>
      </c>
      <c r="CL212" s="132">
        <f t="shared" si="175"/>
        <v>484978.90933333337</v>
      </c>
      <c r="CM212" s="137">
        <f t="shared" si="176"/>
        <v>323319.2728888889</v>
      </c>
      <c r="CN212" s="172"/>
      <c r="CO212" s="132"/>
      <c r="CP212" s="132"/>
      <c r="CQ212" s="132"/>
      <c r="CR212" s="137"/>
      <c r="CS212" s="132"/>
    </row>
    <row r="213" spans="1:97" ht="13" x14ac:dyDescent="0.3">
      <c r="A213" s="5" t="s">
        <v>770</v>
      </c>
      <c r="B213" s="3" t="s">
        <v>407</v>
      </c>
      <c r="C213" s="3" t="s">
        <v>375</v>
      </c>
      <c r="D213" s="2" t="s">
        <v>216</v>
      </c>
      <c r="E213" s="5">
        <f t="shared" si="159"/>
        <v>59298</v>
      </c>
      <c r="F213" s="177">
        <v>347</v>
      </c>
      <c r="G213" s="17">
        <f t="shared" si="160"/>
        <v>432</v>
      </c>
      <c r="H213" s="201">
        <v>9.5794932778383384</v>
      </c>
      <c r="I213" s="189">
        <v>187</v>
      </c>
      <c r="J213"/>
      <c r="K213" s="183">
        <v>1057</v>
      </c>
      <c r="L213" s="183">
        <v>3655</v>
      </c>
      <c r="M213" s="183">
        <v>11732</v>
      </c>
      <c r="N213" s="183">
        <v>16965</v>
      </c>
      <c r="O213" s="183">
        <v>10545</v>
      </c>
      <c r="P213" s="183">
        <v>7162</v>
      </c>
      <c r="Q213" s="183">
        <v>7160</v>
      </c>
      <c r="R213" s="183">
        <v>1022</v>
      </c>
      <c r="S213" s="183">
        <v>59298</v>
      </c>
      <c r="T213" s="5"/>
      <c r="U213" s="9">
        <f t="shared" si="137"/>
        <v>1.7825221761273567E-2</v>
      </c>
      <c r="V213" s="9">
        <f t="shared" si="138"/>
        <v>6.1637829269115318E-2</v>
      </c>
      <c r="W213" s="9">
        <f t="shared" si="139"/>
        <v>0.19784815676751324</v>
      </c>
      <c r="X213" s="9">
        <f t="shared" si="140"/>
        <v>0.28609733886471717</v>
      </c>
      <c r="Y213" s="9">
        <f t="shared" si="141"/>
        <v>0.17783061823332996</v>
      </c>
      <c r="Z213" s="9">
        <f t="shared" si="142"/>
        <v>0.12077979021214881</v>
      </c>
      <c r="AA213" s="9">
        <f t="shared" si="143"/>
        <v>0.12074606226179635</v>
      </c>
      <c r="AB213" s="9">
        <f t="shared" si="144"/>
        <v>1.7234982630105568E-2</v>
      </c>
      <c r="AC213" s="9"/>
      <c r="AD213" s="183">
        <v>-2</v>
      </c>
      <c r="AE213" s="183">
        <v>63</v>
      </c>
      <c r="AF213" s="183">
        <v>97</v>
      </c>
      <c r="AG213" s="183">
        <v>127</v>
      </c>
      <c r="AH213" s="183">
        <v>28</v>
      </c>
      <c r="AI213" s="183">
        <v>34</v>
      </c>
      <c r="AJ213" s="183">
        <v>71</v>
      </c>
      <c r="AK213" s="183">
        <v>20</v>
      </c>
      <c r="AL213" s="183">
        <v>438</v>
      </c>
      <c r="AM213" s="5"/>
      <c r="AN213" s="180">
        <v>-7</v>
      </c>
      <c r="AO213" s="180">
        <v>-8</v>
      </c>
      <c r="AP213" s="180">
        <v>20</v>
      </c>
      <c r="AQ213" s="180">
        <v>6</v>
      </c>
      <c r="AR213" s="180">
        <v>5</v>
      </c>
      <c r="AS213" s="180">
        <v>-1</v>
      </c>
      <c r="AT213" s="180">
        <v>-5</v>
      </c>
      <c r="AU213" s="180">
        <v>-4</v>
      </c>
      <c r="AV213" s="180">
        <v>6</v>
      </c>
      <c r="AW213">
        <f t="shared" si="145"/>
        <v>7</v>
      </c>
      <c r="AX213">
        <f t="shared" si="146"/>
        <v>8</v>
      </c>
      <c r="AY213">
        <f t="shared" si="147"/>
        <v>-20</v>
      </c>
      <c r="AZ213">
        <f t="shared" si="148"/>
        <v>-6</v>
      </c>
      <c r="BA213">
        <f t="shared" si="149"/>
        <v>-5</v>
      </c>
      <c r="BB213">
        <f t="shared" si="150"/>
        <v>1</v>
      </c>
      <c r="BC213">
        <f t="shared" si="151"/>
        <v>5</v>
      </c>
      <c r="BD213">
        <f t="shared" si="152"/>
        <v>4</v>
      </c>
      <c r="BE213">
        <f t="shared" si="153"/>
        <v>-6</v>
      </c>
      <c r="BH213" s="175">
        <v>409122.27200000006</v>
      </c>
      <c r="BI213" s="106">
        <f t="shared" si="154"/>
        <v>102280.56800000001</v>
      </c>
      <c r="BJ213" s="107">
        <f t="shared" si="155"/>
        <v>2454733.6320000002</v>
      </c>
      <c r="BK213" s="26">
        <f t="shared" si="156"/>
        <v>613683.40800000005</v>
      </c>
      <c r="BL213" s="24">
        <f t="shared" si="157"/>
        <v>0.8</v>
      </c>
      <c r="BM213" s="25">
        <f t="shared" si="158"/>
        <v>0.2</v>
      </c>
      <c r="BN213" s="137">
        <f t="shared" si="161"/>
        <v>409122.27200000006</v>
      </c>
      <c r="BO213" s="173">
        <v>696600.9813333333</v>
      </c>
      <c r="BP213" s="132">
        <f t="shared" si="162"/>
        <v>174150.24533333333</v>
      </c>
      <c r="BQ213" s="132">
        <f t="shared" si="177"/>
        <v>4179605.8879999998</v>
      </c>
      <c r="BR213" s="132">
        <f t="shared" si="178"/>
        <v>1044901.472</v>
      </c>
      <c r="BS213" s="137">
        <f t="shared" si="163"/>
        <v>696600.9813333333</v>
      </c>
      <c r="BT213" s="172">
        <v>456046.55644444452</v>
      </c>
      <c r="BU213" s="132">
        <f t="shared" si="164"/>
        <v>114011.63911111113</v>
      </c>
      <c r="BV213" s="132">
        <f t="shared" si="179"/>
        <v>2736279.3386666672</v>
      </c>
      <c r="BW213" s="132">
        <f t="shared" si="165"/>
        <v>684069.83466666681</v>
      </c>
      <c r="BX213" s="137">
        <f t="shared" si="166"/>
        <v>456046.55644444452</v>
      </c>
      <c r="BY213" s="172">
        <v>582532.05333333323</v>
      </c>
      <c r="BZ213" s="132">
        <f t="shared" si="167"/>
        <v>145633.01333333331</v>
      </c>
      <c r="CA213" s="132">
        <f t="shared" si="180"/>
        <v>3495192.3199999994</v>
      </c>
      <c r="CB213" s="132">
        <f t="shared" si="168"/>
        <v>873798.07999999984</v>
      </c>
      <c r="CC213" s="137">
        <f t="shared" si="169"/>
        <v>582532.05333333323</v>
      </c>
      <c r="CD213" s="172">
        <v>918389.66222222231</v>
      </c>
      <c r="CE213" s="132">
        <f t="shared" si="170"/>
        <v>229597.41555555558</v>
      </c>
      <c r="CF213" s="132">
        <f t="shared" si="181"/>
        <v>5510337.9733333336</v>
      </c>
      <c r="CG213" s="132">
        <f t="shared" si="171"/>
        <v>1377584.4933333334</v>
      </c>
      <c r="CH213" s="137">
        <f t="shared" si="172"/>
        <v>918389.66222222231</v>
      </c>
      <c r="CI213" s="211">
        <f t="shared" si="173"/>
        <v>647374.48533333326</v>
      </c>
      <c r="CJ213" s="132">
        <f t="shared" si="174"/>
        <v>161843.62133333331</v>
      </c>
      <c r="CK213" s="132">
        <f t="shared" si="182"/>
        <v>3884246.9119999995</v>
      </c>
      <c r="CL213" s="132">
        <f t="shared" si="175"/>
        <v>971061.72799999989</v>
      </c>
      <c r="CM213" s="137">
        <f t="shared" si="176"/>
        <v>647374.48533333326</v>
      </c>
      <c r="CN213" s="172"/>
      <c r="CO213" s="132"/>
      <c r="CP213" s="132"/>
      <c r="CQ213" s="132"/>
      <c r="CR213" s="137"/>
      <c r="CS213" s="132"/>
    </row>
    <row r="214" spans="1:97" ht="13" x14ac:dyDescent="0.3">
      <c r="A214" s="5" t="s">
        <v>540</v>
      </c>
      <c r="B214" s="3" t="s">
        <v>396</v>
      </c>
      <c r="C214" s="3" t="s">
        <v>377</v>
      </c>
      <c r="D214" s="2" t="s">
        <v>217</v>
      </c>
      <c r="E214" s="5">
        <f t="shared" si="159"/>
        <v>25675</v>
      </c>
      <c r="F214" s="177">
        <v>201</v>
      </c>
      <c r="G214" s="17">
        <f t="shared" si="160"/>
        <v>309</v>
      </c>
      <c r="H214" s="201">
        <v>6.4699608958407397</v>
      </c>
      <c r="I214" s="189">
        <v>106</v>
      </c>
      <c r="J214"/>
      <c r="K214" s="183">
        <v>3630</v>
      </c>
      <c r="L214" s="183">
        <v>4963</v>
      </c>
      <c r="M214" s="183">
        <v>4949</v>
      </c>
      <c r="N214" s="183">
        <v>4526</v>
      </c>
      <c r="O214" s="183">
        <v>3392</v>
      </c>
      <c r="P214" s="183">
        <v>2109</v>
      </c>
      <c r="Q214" s="183">
        <v>1894</v>
      </c>
      <c r="R214" s="183">
        <v>212</v>
      </c>
      <c r="S214" s="183">
        <v>25675</v>
      </c>
      <c r="T214" s="5"/>
      <c r="U214" s="9">
        <f t="shared" si="137"/>
        <v>0.14138266796494645</v>
      </c>
      <c r="V214" s="9">
        <f t="shared" si="138"/>
        <v>0.19330087633885101</v>
      </c>
      <c r="W214" s="9">
        <f t="shared" si="139"/>
        <v>0.19275559883154819</v>
      </c>
      <c r="X214" s="9">
        <f t="shared" si="140"/>
        <v>0.17628042843232716</v>
      </c>
      <c r="Y214" s="9">
        <f t="shared" si="141"/>
        <v>0.13211295034079845</v>
      </c>
      <c r="Z214" s="9">
        <f t="shared" si="142"/>
        <v>8.2142161635832517E-2</v>
      </c>
      <c r="AA214" s="9">
        <f t="shared" si="143"/>
        <v>7.3768257059396297E-2</v>
      </c>
      <c r="AB214" s="9">
        <f t="shared" si="144"/>
        <v>8.2570593962999032E-3</v>
      </c>
      <c r="AC214" s="9"/>
      <c r="AD214" s="183">
        <v>51</v>
      </c>
      <c r="AE214" s="183">
        <v>69</v>
      </c>
      <c r="AF214" s="183">
        <v>36</v>
      </c>
      <c r="AG214" s="183">
        <v>50</v>
      </c>
      <c r="AH214" s="183">
        <v>55</v>
      </c>
      <c r="AI214" s="183">
        <v>28</v>
      </c>
      <c r="AJ214" s="183">
        <v>13</v>
      </c>
      <c r="AK214" s="183">
        <v>2</v>
      </c>
      <c r="AL214" s="183">
        <v>304</v>
      </c>
      <c r="AM214" s="5"/>
      <c r="AN214" s="180">
        <v>-8</v>
      </c>
      <c r="AO214" s="180">
        <v>2</v>
      </c>
      <c r="AP214" s="180">
        <v>8</v>
      </c>
      <c r="AQ214" s="180">
        <v>-1</v>
      </c>
      <c r="AR214" s="180">
        <v>-1</v>
      </c>
      <c r="AS214" s="180">
        <v>0</v>
      </c>
      <c r="AT214" s="180">
        <v>-4</v>
      </c>
      <c r="AU214" s="180">
        <v>-1</v>
      </c>
      <c r="AV214" s="180">
        <v>-5</v>
      </c>
      <c r="AW214">
        <f t="shared" si="145"/>
        <v>8</v>
      </c>
      <c r="AX214">
        <f t="shared" si="146"/>
        <v>-2</v>
      </c>
      <c r="AY214">
        <f t="shared" si="147"/>
        <v>-8</v>
      </c>
      <c r="AZ214">
        <f t="shared" si="148"/>
        <v>1</v>
      </c>
      <c r="BA214">
        <f t="shared" si="149"/>
        <v>1</v>
      </c>
      <c r="BB214">
        <f t="shared" si="150"/>
        <v>0</v>
      </c>
      <c r="BC214">
        <f t="shared" si="151"/>
        <v>4</v>
      </c>
      <c r="BD214">
        <f t="shared" si="152"/>
        <v>1</v>
      </c>
      <c r="BE214">
        <f t="shared" si="153"/>
        <v>5</v>
      </c>
      <c r="BH214" s="175">
        <v>62046.373333333329</v>
      </c>
      <c r="BI214" s="106">
        <f t="shared" si="154"/>
        <v>15511.593333333332</v>
      </c>
      <c r="BJ214" s="107">
        <f t="shared" si="155"/>
        <v>372278.24</v>
      </c>
      <c r="BK214" s="26">
        <f t="shared" si="156"/>
        <v>93069.56</v>
      </c>
      <c r="BL214" s="24">
        <f t="shared" si="157"/>
        <v>0.8</v>
      </c>
      <c r="BM214" s="25">
        <f t="shared" si="158"/>
        <v>0.2</v>
      </c>
      <c r="BN214" s="137">
        <f t="shared" si="161"/>
        <v>62046.373333333329</v>
      </c>
      <c r="BO214" s="173">
        <v>117598.21155555556</v>
      </c>
      <c r="BP214" s="132">
        <f t="shared" si="162"/>
        <v>29399.552888888891</v>
      </c>
      <c r="BQ214" s="132">
        <f t="shared" si="177"/>
        <v>705589.26933333336</v>
      </c>
      <c r="BR214" s="132">
        <f t="shared" si="178"/>
        <v>176397.31733333334</v>
      </c>
      <c r="BS214" s="137">
        <f t="shared" si="163"/>
        <v>117598.21155555556</v>
      </c>
      <c r="BT214" s="172">
        <v>188052.95377777782</v>
      </c>
      <c r="BU214" s="132">
        <f t="shared" si="164"/>
        <v>47013.238444444454</v>
      </c>
      <c r="BV214" s="132">
        <f t="shared" si="179"/>
        <v>1128317.7226666668</v>
      </c>
      <c r="BW214" s="132">
        <f t="shared" si="165"/>
        <v>282079.43066666671</v>
      </c>
      <c r="BX214" s="137">
        <f t="shared" si="166"/>
        <v>188052.95377777782</v>
      </c>
      <c r="BY214" s="172">
        <v>227108.90666666665</v>
      </c>
      <c r="BZ214" s="132">
        <f t="shared" si="167"/>
        <v>56777.226666666662</v>
      </c>
      <c r="CA214" s="132">
        <f t="shared" si="180"/>
        <v>1362653.44</v>
      </c>
      <c r="CB214" s="132">
        <f t="shared" si="168"/>
        <v>340663.36</v>
      </c>
      <c r="CC214" s="137">
        <f t="shared" si="169"/>
        <v>227108.90666666665</v>
      </c>
      <c r="CD214" s="172">
        <v>373810.04266666668</v>
      </c>
      <c r="CE214" s="132">
        <f t="shared" si="170"/>
        <v>93452.510666666669</v>
      </c>
      <c r="CF214" s="132">
        <f t="shared" si="181"/>
        <v>2242860.2560000001</v>
      </c>
      <c r="CG214" s="132">
        <f t="shared" si="171"/>
        <v>560715.06400000001</v>
      </c>
      <c r="CH214" s="137">
        <f t="shared" si="172"/>
        <v>373810.04266666668</v>
      </c>
      <c r="CI214" s="211">
        <f t="shared" si="173"/>
        <v>398267.20888888888</v>
      </c>
      <c r="CJ214" s="132">
        <f t="shared" si="174"/>
        <v>99566.802222222221</v>
      </c>
      <c r="CK214" s="132">
        <f t="shared" si="182"/>
        <v>2389603.2533333334</v>
      </c>
      <c r="CL214" s="132">
        <f t="shared" si="175"/>
        <v>597400.81333333335</v>
      </c>
      <c r="CM214" s="137">
        <f t="shared" si="176"/>
        <v>398267.20888888888</v>
      </c>
      <c r="CN214" s="172"/>
      <c r="CO214" s="132"/>
      <c r="CP214" s="132"/>
      <c r="CQ214" s="132"/>
      <c r="CR214" s="137"/>
      <c r="CS214" s="132"/>
    </row>
    <row r="215" spans="1:97" ht="13" x14ac:dyDescent="0.3">
      <c r="A215" s="5" t="s">
        <v>714</v>
      </c>
      <c r="B215" s="3"/>
      <c r="C215" s="3" t="s">
        <v>385</v>
      </c>
      <c r="D215" s="2" t="s">
        <v>218</v>
      </c>
      <c r="E215" s="5">
        <f t="shared" si="159"/>
        <v>83214</v>
      </c>
      <c r="F215" s="177">
        <v>370</v>
      </c>
      <c r="G215" s="17">
        <f t="shared" si="160"/>
        <v>366</v>
      </c>
      <c r="H215" s="201">
        <v>15.065495258333598</v>
      </c>
      <c r="I215" s="189">
        <v>73</v>
      </c>
      <c r="J215"/>
      <c r="K215" s="183">
        <v>585</v>
      </c>
      <c r="L215" s="183">
        <v>2127</v>
      </c>
      <c r="M215" s="183">
        <v>12951</v>
      </c>
      <c r="N215" s="183">
        <v>20231</v>
      </c>
      <c r="O215" s="183">
        <v>19598</v>
      </c>
      <c r="P215" s="183">
        <v>11786</v>
      </c>
      <c r="Q215" s="183">
        <v>12560</v>
      </c>
      <c r="R215" s="183">
        <v>3376</v>
      </c>
      <c r="S215" s="183">
        <v>83214</v>
      </c>
      <c r="T215" s="5"/>
      <c r="U215" s="9">
        <f t="shared" si="137"/>
        <v>7.030067056024227E-3</v>
      </c>
      <c r="V215" s="9">
        <f t="shared" si="138"/>
        <v>2.5560602783185522E-2</v>
      </c>
      <c r="W215" s="9">
        <f t="shared" si="139"/>
        <v>0.15563486913259789</v>
      </c>
      <c r="X215" s="9">
        <f t="shared" si="140"/>
        <v>0.24312014805201049</v>
      </c>
      <c r="Y215" s="9">
        <f t="shared" si="141"/>
        <v>0.23551325498113299</v>
      </c>
      <c r="Z215" s="9">
        <f t="shared" si="142"/>
        <v>0.14163482106376332</v>
      </c>
      <c r="AA215" s="9">
        <f t="shared" si="143"/>
        <v>0.15093614055327229</v>
      </c>
      <c r="AB215" s="9">
        <f t="shared" si="144"/>
        <v>4.0570096378013315E-2</v>
      </c>
      <c r="AC215" s="9"/>
      <c r="AD215" s="183">
        <v>1</v>
      </c>
      <c r="AE215" s="183">
        <v>1</v>
      </c>
      <c r="AF215" s="183">
        <v>126</v>
      </c>
      <c r="AG215" s="183">
        <v>78</v>
      </c>
      <c r="AH215" s="183">
        <v>-46</v>
      </c>
      <c r="AI215" s="183">
        <v>45</v>
      </c>
      <c r="AJ215" s="183">
        <v>57</v>
      </c>
      <c r="AK215" s="183">
        <v>48</v>
      </c>
      <c r="AL215" s="183">
        <v>310</v>
      </c>
      <c r="AM215" s="5"/>
      <c r="AN215" s="180">
        <v>-2</v>
      </c>
      <c r="AO215" s="180">
        <v>-1</v>
      </c>
      <c r="AP215" s="180">
        <v>14</v>
      </c>
      <c r="AQ215" s="180">
        <v>-9</v>
      </c>
      <c r="AR215" s="180">
        <v>-10</v>
      </c>
      <c r="AS215" s="180">
        <v>-11</v>
      </c>
      <c r="AT215" s="180">
        <v>-30</v>
      </c>
      <c r="AU215" s="180">
        <v>-7</v>
      </c>
      <c r="AV215" s="180">
        <v>-56</v>
      </c>
      <c r="AW215">
        <f t="shared" si="145"/>
        <v>2</v>
      </c>
      <c r="AX215">
        <f t="shared" si="146"/>
        <v>1</v>
      </c>
      <c r="AY215">
        <f t="shared" si="147"/>
        <v>-14</v>
      </c>
      <c r="AZ215">
        <f t="shared" si="148"/>
        <v>9</v>
      </c>
      <c r="BA215">
        <f t="shared" si="149"/>
        <v>10</v>
      </c>
      <c r="BB215">
        <f t="shared" si="150"/>
        <v>11</v>
      </c>
      <c r="BC215">
        <f t="shared" si="151"/>
        <v>30</v>
      </c>
      <c r="BD215">
        <f t="shared" si="152"/>
        <v>7</v>
      </c>
      <c r="BE215">
        <f t="shared" si="153"/>
        <v>56</v>
      </c>
      <c r="BH215" s="175">
        <v>642531.77333333343</v>
      </c>
      <c r="BI215" s="106" t="str">
        <f t="shared" si="154"/>
        <v>0</v>
      </c>
      <c r="BJ215" s="107">
        <f t="shared" si="155"/>
        <v>3855190.6400000006</v>
      </c>
      <c r="BK215" s="26">
        <f t="shared" si="156"/>
        <v>0</v>
      </c>
      <c r="BL215" s="24" t="str">
        <f t="shared" si="157"/>
        <v>100%</v>
      </c>
      <c r="BM215" s="25" t="str">
        <f t="shared" si="158"/>
        <v>0%</v>
      </c>
      <c r="BN215" s="137">
        <f t="shared" si="161"/>
        <v>642531.77333333343</v>
      </c>
      <c r="BO215" s="173">
        <v>474706.19555555552</v>
      </c>
      <c r="BP215" s="132" t="str">
        <f t="shared" si="162"/>
        <v>0</v>
      </c>
      <c r="BQ215" s="132">
        <f t="shared" si="177"/>
        <v>2848237.1733333329</v>
      </c>
      <c r="BR215" s="132">
        <f t="shared" si="178"/>
        <v>0</v>
      </c>
      <c r="BS215" s="137">
        <f t="shared" si="163"/>
        <v>474706.19555555552</v>
      </c>
      <c r="BT215" s="172">
        <v>924615.03666666662</v>
      </c>
      <c r="BU215" s="132" t="str">
        <f t="shared" si="164"/>
        <v>0</v>
      </c>
      <c r="BV215" s="132">
        <f t="shared" si="179"/>
        <v>5547690.2199999997</v>
      </c>
      <c r="BW215" s="132">
        <f t="shared" si="165"/>
        <v>0</v>
      </c>
      <c r="BX215" s="137">
        <f t="shared" si="166"/>
        <v>924615.03666666662</v>
      </c>
      <c r="BY215" s="172">
        <v>397960</v>
      </c>
      <c r="BZ215" s="132" t="str">
        <f t="shared" si="167"/>
        <v>0</v>
      </c>
      <c r="CA215" s="132">
        <f t="shared" si="180"/>
        <v>2387760</v>
      </c>
      <c r="CB215" s="132">
        <f t="shared" si="168"/>
        <v>0</v>
      </c>
      <c r="CC215" s="137">
        <f t="shared" si="169"/>
        <v>397960</v>
      </c>
      <c r="CD215" s="172">
        <v>698408.26444444444</v>
      </c>
      <c r="CE215" s="132" t="str">
        <f t="shared" si="170"/>
        <v>0</v>
      </c>
      <c r="CF215" s="132">
        <f t="shared" si="181"/>
        <v>4190449.5866666669</v>
      </c>
      <c r="CG215" s="132">
        <f t="shared" si="171"/>
        <v>0</v>
      </c>
      <c r="CH215" s="137">
        <f t="shared" si="172"/>
        <v>698408.26444444444</v>
      </c>
      <c r="CI215" s="211">
        <f t="shared" si="173"/>
        <v>740635.55999999982</v>
      </c>
      <c r="CJ215" s="132" t="str">
        <f t="shared" si="174"/>
        <v>0</v>
      </c>
      <c r="CK215" s="132">
        <f t="shared" si="182"/>
        <v>4443813.3599999994</v>
      </c>
      <c r="CL215" s="132">
        <f t="shared" si="175"/>
        <v>0</v>
      </c>
      <c r="CM215" s="137">
        <f t="shared" si="176"/>
        <v>740635.55999999982</v>
      </c>
      <c r="CN215" s="172"/>
      <c r="CO215" s="132"/>
      <c r="CP215" s="132"/>
      <c r="CQ215" s="132"/>
      <c r="CR215" s="137"/>
      <c r="CS215" s="132"/>
    </row>
    <row r="216" spans="1:97" ht="13" x14ac:dyDescent="0.3">
      <c r="A216" s="5" t="s">
        <v>558</v>
      </c>
      <c r="B216" s="3" t="s">
        <v>403</v>
      </c>
      <c r="C216" s="3" t="s">
        <v>386</v>
      </c>
      <c r="D216" s="2" t="s">
        <v>219</v>
      </c>
      <c r="E216" s="5">
        <f t="shared" si="159"/>
        <v>22975</v>
      </c>
      <c r="F216" s="177">
        <v>325</v>
      </c>
      <c r="G216" s="17">
        <f t="shared" si="160"/>
        <v>95</v>
      </c>
      <c r="H216" s="201">
        <v>7.3647825916178951</v>
      </c>
      <c r="I216" s="189">
        <v>42</v>
      </c>
      <c r="J216"/>
      <c r="K216" s="183">
        <v>3682</v>
      </c>
      <c r="L216" s="183">
        <v>4824</v>
      </c>
      <c r="M216" s="183">
        <v>5333</v>
      </c>
      <c r="N216" s="183">
        <v>3434</v>
      </c>
      <c r="O216" s="183">
        <v>3152</v>
      </c>
      <c r="P216" s="183">
        <v>1634</v>
      </c>
      <c r="Q216" s="183">
        <v>817</v>
      </c>
      <c r="R216" s="183">
        <v>99</v>
      </c>
      <c r="S216" s="183">
        <v>22975</v>
      </c>
      <c r="T216" s="5"/>
      <c r="U216" s="9">
        <f t="shared" si="137"/>
        <v>0.16026115342763875</v>
      </c>
      <c r="V216" s="9">
        <f t="shared" si="138"/>
        <v>0.20996735582154516</v>
      </c>
      <c r="W216" s="9">
        <f t="shared" si="139"/>
        <v>0.23212187159956474</v>
      </c>
      <c r="X216" s="9">
        <f t="shared" si="140"/>
        <v>0.14946681175190424</v>
      </c>
      <c r="Y216" s="9">
        <f t="shared" si="141"/>
        <v>0.13719260065288358</v>
      </c>
      <c r="Z216" s="9">
        <f t="shared" si="142"/>
        <v>7.1120783460282916E-2</v>
      </c>
      <c r="AA216" s="9">
        <f t="shared" si="143"/>
        <v>3.5560391730141458E-2</v>
      </c>
      <c r="AB216" s="9">
        <f t="shared" si="144"/>
        <v>4.3090315560391727E-3</v>
      </c>
      <c r="AC216" s="9"/>
      <c r="AD216" s="183">
        <v>8</v>
      </c>
      <c r="AE216" s="183">
        <v>27</v>
      </c>
      <c r="AF216" s="183">
        <v>35</v>
      </c>
      <c r="AG216" s="183">
        <v>46</v>
      </c>
      <c r="AH216" s="183">
        <v>29</v>
      </c>
      <c r="AI216" s="183">
        <v>-6</v>
      </c>
      <c r="AJ216" s="183">
        <v>6</v>
      </c>
      <c r="AK216" s="183">
        <v>2</v>
      </c>
      <c r="AL216" s="183">
        <v>147</v>
      </c>
      <c r="AM216" s="5"/>
      <c r="AN216" s="180">
        <v>-14</v>
      </c>
      <c r="AO216" s="180">
        <v>19</v>
      </c>
      <c r="AP216" s="180">
        <v>-2</v>
      </c>
      <c r="AQ216" s="180">
        <v>25</v>
      </c>
      <c r="AR216" s="180">
        <v>22</v>
      </c>
      <c r="AS216" s="180">
        <v>0</v>
      </c>
      <c r="AT216" s="180">
        <v>3</v>
      </c>
      <c r="AU216" s="180">
        <v>-1</v>
      </c>
      <c r="AV216" s="180">
        <v>52</v>
      </c>
      <c r="AW216">
        <f t="shared" si="145"/>
        <v>14</v>
      </c>
      <c r="AX216">
        <f t="shared" si="146"/>
        <v>-19</v>
      </c>
      <c r="AY216">
        <f t="shared" si="147"/>
        <v>2</v>
      </c>
      <c r="AZ216">
        <f t="shared" si="148"/>
        <v>-25</v>
      </c>
      <c r="BA216">
        <f t="shared" si="149"/>
        <v>-22</v>
      </c>
      <c r="BB216">
        <f t="shared" si="150"/>
        <v>0</v>
      </c>
      <c r="BC216">
        <f t="shared" si="151"/>
        <v>-3</v>
      </c>
      <c r="BD216">
        <f t="shared" si="152"/>
        <v>1</v>
      </c>
      <c r="BE216">
        <f t="shared" si="153"/>
        <v>-52</v>
      </c>
      <c r="BH216" s="175">
        <v>45159.525333333338</v>
      </c>
      <c r="BI216" s="106">
        <f t="shared" si="154"/>
        <v>11289.881333333335</v>
      </c>
      <c r="BJ216" s="107">
        <f t="shared" si="155"/>
        <v>270957.152</v>
      </c>
      <c r="BK216" s="26">
        <f t="shared" si="156"/>
        <v>67739.288</v>
      </c>
      <c r="BL216" s="24">
        <f t="shared" si="157"/>
        <v>0.8</v>
      </c>
      <c r="BM216" s="25">
        <f t="shared" si="158"/>
        <v>0.2</v>
      </c>
      <c r="BN216" s="137">
        <f t="shared" si="161"/>
        <v>45159.525333333338</v>
      </c>
      <c r="BO216" s="173">
        <v>143251.31288888888</v>
      </c>
      <c r="BP216" s="132">
        <f t="shared" si="162"/>
        <v>35812.828222222219</v>
      </c>
      <c r="BQ216" s="132">
        <f t="shared" si="177"/>
        <v>859507.87733333325</v>
      </c>
      <c r="BR216" s="132">
        <f t="shared" si="178"/>
        <v>214876.96933333331</v>
      </c>
      <c r="BS216" s="137">
        <f t="shared" si="163"/>
        <v>143251.31288888888</v>
      </c>
      <c r="BT216" s="172">
        <v>237038.60533333337</v>
      </c>
      <c r="BU216" s="132">
        <f t="shared" si="164"/>
        <v>59259.651333333342</v>
      </c>
      <c r="BV216" s="132">
        <f t="shared" si="179"/>
        <v>1422231.6320000002</v>
      </c>
      <c r="BW216" s="132">
        <f t="shared" si="165"/>
        <v>355557.90800000005</v>
      </c>
      <c r="BX216" s="137">
        <f t="shared" si="166"/>
        <v>237038.60533333337</v>
      </c>
      <c r="BY216" s="172">
        <v>118170.45333333332</v>
      </c>
      <c r="BZ216" s="132">
        <f t="shared" si="167"/>
        <v>29542.613333333331</v>
      </c>
      <c r="CA216" s="132">
        <f t="shared" si="180"/>
        <v>709022.71999999997</v>
      </c>
      <c r="CB216" s="132">
        <f t="shared" si="168"/>
        <v>177255.67999999999</v>
      </c>
      <c r="CC216" s="137">
        <f t="shared" si="169"/>
        <v>118170.45333333332</v>
      </c>
      <c r="CD216" s="172">
        <v>208042.58666666667</v>
      </c>
      <c r="CE216" s="132">
        <f t="shared" si="170"/>
        <v>52010.646666666667</v>
      </c>
      <c r="CF216" s="132">
        <f t="shared" si="181"/>
        <v>1248255.52</v>
      </c>
      <c r="CG216" s="132">
        <f t="shared" si="171"/>
        <v>312063.88</v>
      </c>
      <c r="CH216" s="137">
        <f t="shared" si="172"/>
        <v>208042.58666666667</v>
      </c>
      <c r="CI216" s="211">
        <f t="shared" si="173"/>
        <v>113434.68266666665</v>
      </c>
      <c r="CJ216" s="132">
        <f t="shared" si="174"/>
        <v>28358.670666666661</v>
      </c>
      <c r="CK216" s="132">
        <f t="shared" si="182"/>
        <v>680608.0959999999</v>
      </c>
      <c r="CL216" s="132">
        <f t="shared" si="175"/>
        <v>170152.02399999998</v>
      </c>
      <c r="CM216" s="137">
        <f t="shared" si="176"/>
        <v>113434.68266666665</v>
      </c>
      <c r="CN216" s="172"/>
      <c r="CO216" s="132"/>
      <c r="CP216" s="132"/>
      <c r="CQ216" s="132"/>
      <c r="CR216" s="137"/>
      <c r="CS216" s="132"/>
    </row>
    <row r="217" spans="1:97" ht="13" x14ac:dyDescent="0.3">
      <c r="A217" s="5" t="s">
        <v>527</v>
      </c>
      <c r="B217" s="3"/>
      <c r="C217" s="3" t="s">
        <v>377</v>
      </c>
      <c r="D217" s="2" t="s">
        <v>220</v>
      </c>
      <c r="E217" s="5">
        <f t="shared" si="159"/>
        <v>92391</v>
      </c>
      <c r="F217" s="177">
        <v>1008</v>
      </c>
      <c r="G217" s="17">
        <f t="shared" si="160"/>
        <v>491</v>
      </c>
      <c r="H217" s="201">
        <v>5.2473079029019898</v>
      </c>
      <c r="I217" s="189">
        <v>172</v>
      </c>
      <c r="J217"/>
      <c r="K217" s="183">
        <v>51086</v>
      </c>
      <c r="L217" s="183">
        <v>15208</v>
      </c>
      <c r="M217" s="183">
        <v>11708</v>
      </c>
      <c r="N217" s="183">
        <v>7673</v>
      </c>
      <c r="O217" s="183">
        <v>4183</v>
      </c>
      <c r="P217" s="183">
        <v>1614</v>
      </c>
      <c r="Q217" s="183">
        <v>865</v>
      </c>
      <c r="R217" s="183">
        <v>54</v>
      </c>
      <c r="S217" s="183">
        <v>92391</v>
      </c>
      <c r="T217" s="5"/>
      <c r="U217" s="9">
        <f t="shared" si="137"/>
        <v>0.55293264495459515</v>
      </c>
      <c r="V217" s="9">
        <f t="shared" si="138"/>
        <v>0.16460477752162006</v>
      </c>
      <c r="W217" s="9">
        <f t="shared" si="139"/>
        <v>0.12672229979110519</v>
      </c>
      <c r="X217" s="9">
        <f t="shared" si="140"/>
        <v>8.3049214750354469E-2</v>
      </c>
      <c r="Y217" s="9">
        <f t="shared" si="141"/>
        <v>4.5274972670498209E-2</v>
      </c>
      <c r="Z217" s="9">
        <f t="shared" si="142"/>
        <v>1.7469234016300288E-2</v>
      </c>
      <c r="AA217" s="9">
        <f t="shared" si="143"/>
        <v>9.3623837819701052E-3</v>
      </c>
      <c r="AB217" s="9">
        <f t="shared" si="144"/>
        <v>5.8447251355651529E-4</v>
      </c>
      <c r="AC217" s="9"/>
      <c r="AD217" s="183">
        <v>26</v>
      </c>
      <c r="AE217" s="183">
        <v>177</v>
      </c>
      <c r="AF217" s="183">
        <v>127</v>
      </c>
      <c r="AG217" s="183">
        <v>41</v>
      </c>
      <c r="AH217" s="183">
        <v>55</v>
      </c>
      <c r="AI217" s="183">
        <v>20</v>
      </c>
      <c r="AJ217" s="183">
        <v>4</v>
      </c>
      <c r="AK217" s="183">
        <v>3</v>
      </c>
      <c r="AL217" s="183">
        <v>453</v>
      </c>
      <c r="AM217" s="5"/>
      <c r="AN217" s="180">
        <v>-19</v>
      </c>
      <c r="AO217" s="180">
        <v>0</v>
      </c>
      <c r="AP217" s="180">
        <v>3</v>
      </c>
      <c r="AQ217" s="180">
        <v>-19</v>
      </c>
      <c r="AR217" s="180">
        <v>1</v>
      </c>
      <c r="AS217" s="180">
        <v>-1</v>
      </c>
      <c r="AT217" s="180">
        <v>-3</v>
      </c>
      <c r="AU217" s="180">
        <v>0</v>
      </c>
      <c r="AV217" s="180">
        <v>-38</v>
      </c>
      <c r="AW217">
        <f t="shared" si="145"/>
        <v>19</v>
      </c>
      <c r="AX217">
        <f t="shared" si="146"/>
        <v>0</v>
      </c>
      <c r="AY217">
        <f t="shared" si="147"/>
        <v>-3</v>
      </c>
      <c r="AZ217">
        <f t="shared" si="148"/>
        <v>19</v>
      </c>
      <c r="BA217">
        <f t="shared" si="149"/>
        <v>-1</v>
      </c>
      <c r="BB217">
        <f t="shared" si="150"/>
        <v>1</v>
      </c>
      <c r="BC217">
        <f t="shared" si="151"/>
        <v>3</v>
      </c>
      <c r="BD217">
        <f t="shared" si="152"/>
        <v>0</v>
      </c>
      <c r="BE217">
        <f t="shared" si="153"/>
        <v>38</v>
      </c>
      <c r="BH217" s="175">
        <v>334698.60666666669</v>
      </c>
      <c r="BI217" s="106" t="str">
        <f t="shared" si="154"/>
        <v>0</v>
      </c>
      <c r="BJ217" s="107">
        <f t="shared" si="155"/>
        <v>2008191.6400000001</v>
      </c>
      <c r="BK217" s="26">
        <f t="shared" si="156"/>
        <v>0</v>
      </c>
      <c r="BL217" s="24" t="str">
        <f t="shared" si="157"/>
        <v>100%</v>
      </c>
      <c r="BM217" s="25" t="str">
        <f t="shared" si="158"/>
        <v>0%</v>
      </c>
      <c r="BN217" s="137">
        <f t="shared" si="161"/>
        <v>334698.60666666669</v>
      </c>
      <c r="BO217" s="173">
        <v>607656.56666666665</v>
      </c>
      <c r="BP217" s="132" t="str">
        <f t="shared" si="162"/>
        <v>0</v>
      </c>
      <c r="BQ217" s="132">
        <f t="shared" si="177"/>
        <v>3645939.4</v>
      </c>
      <c r="BR217" s="132">
        <f t="shared" si="178"/>
        <v>0</v>
      </c>
      <c r="BS217" s="137">
        <f t="shared" si="163"/>
        <v>607656.56666666665</v>
      </c>
      <c r="BT217" s="172">
        <v>619023.18555555574</v>
      </c>
      <c r="BU217" s="132" t="str">
        <f t="shared" si="164"/>
        <v>0</v>
      </c>
      <c r="BV217" s="132">
        <f t="shared" si="179"/>
        <v>3714139.1133333342</v>
      </c>
      <c r="BW217" s="132">
        <f t="shared" si="165"/>
        <v>0</v>
      </c>
      <c r="BX217" s="137">
        <f t="shared" si="166"/>
        <v>619023.18555555574</v>
      </c>
      <c r="BY217" s="172">
        <v>1068956.1333333333</v>
      </c>
      <c r="BZ217" s="132" t="str">
        <f t="shared" si="167"/>
        <v>0</v>
      </c>
      <c r="CA217" s="132">
        <f t="shared" si="180"/>
        <v>6413736.7999999998</v>
      </c>
      <c r="CB217" s="132">
        <f t="shared" si="168"/>
        <v>0</v>
      </c>
      <c r="CC217" s="137">
        <f t="shared" si="169"/>
        <v>1068956.1333333333</v>
      </c>
      <c r="CD217" s="172">
        <v>626069.14888888889</v>
      </c>
      <c r="CE217" s="132" t="str">
        <f t="shared" si="170"/>
        <v>0</v>
      </c>
      <c r="CF217" s="132">
        <f t="shared" si="181"/>
        <v>3756414.8933333335</v>
      </c>
      <c r="CG217" s="132">
        <f t="shared" si="171"/>
        <v>0</v>
      </c>
      <c r="CH217" s="137">
        <f t="shared" si="172"/>
        <v>626069.14888888889</v>
      </c>
      <c r="CI217" s="211">
        <f t="shared" si="173"/>
        <v>730613.31777777779</v>
      </c>
      <c r="CJ217" s="132" t="str">
        <f t="shared" si="174"/>
        <v>0</v>
      </c>
      <c r="CK217" s="132">
        <f t="shared" si="182"/>
        <v>4383679.9066666663</v>
      </c>
      <c r="CL217" s="132">
        <f t="shared" si="175"/>
        <v>0</v>
      </c>
      <c r="CM217" s="137">
        <f t="shared" si="176"/>
        <v>730613.31777777779</v>
      </c>
      <c r="CN217" s="172"/>
      <c r="CO217" s="132"/>
      <c r="CP217" s="132"/>
      <c r="CQ217" s="132"/>
      <c r="CR217" s="137"/>
      <c r="CS217" s="132"/>
    </row>
    <row r="218" spans="1:97" ht="13" x14ac:dyDescent="0.3">
      <c r="A218" s="5" t="s">
        <v>661</v>
      </c>
      <c r="B218" s="3" t="s">
        <v>387</v>
      </c>
      <c r="C218" s="3" t="s">
        <v>384</v>
      </c>
      <c r="D218" s="2" t="s">
        <v>221</v>
      </c>
      <c r="E218" s="5">
        <f t="shared" si="159"/>
        <v>35246</v>
      </c>
      <c r="F218" s="177">
        <v>189</v>
      </c>
      <c r="G218" s="17">
        <f t="shared" si="160"/>
        <v>192</v>
      </c>
      <c r="H218" s="201">
        <v>9.2449601402395754</v>
      </c>
      <c r="I218" s="189">
        <v>54</v>
      </c>
      <c r="J218"/>
      <c r="K218" s="183">
        <v>1377</v>
      </c>
      <c r="L218" s="183">
        <v>3624</v>
      </c>
      <c r="M218" s="183">
        <v>11556</v>
      </c>
      <c r="N218" s="183">
        <v>10303</v>
      </c>
      <c r="O218" s="183">
        <v>4799</v>
      </c>
      <c r="P218" s="183">
        <v>2284</v>
      </c>
      <c r="Q218" s="183">
        <v>1226</v>
      </c>
      <c r="R218" s="183">
        <v>77</v>
      </c>
      <c r="S218" s="183">
        <v>35246</v>
      </c>
      <c r="T218" s="5"/>
      <c r="U218" s="9">
        <f t="shared" si="137"/>
        <v>3.9068263065312372E-2</v>
      </c>
      <c r="V218" s="9">
        <f t="shared" si="138"/>
        <v>0.10282017817624695</v>
      </c>
      <c r="W218" s="9">
        <f t="shared" si="139"/>
        <v>0.32786699199909208</v>
      </c>
      <c r="X218" s="9">
        <f t="shared" si="140"/>
        <v>0.29231685865062701</v>
      </c>
      <c r="Y218" s="9">
        <f t="shared" si="141"/>
        <v>0.13615729444475969</v>
      </c>
      <c r="Z218" s="9">
        <f t="shared" si="142"/>
        <v>6.4801679623219657E-2</v>
      </c>
      <c r="AA218" s="9">
        <f t="shared" si="143"/>
        <v>3.4784088974635419E-2</v>
      </c>
      <c r="AB218" s="9">
        <f t="shared" si="144"/>
        <v>2.1846450661067922E-3</v>
      </c>
      <c r="AC218" s="9"/>
      <c r="AD218" s="183">
        <v>12</v>
      </c>
      <c r="AE218" s="183">
        <v>4</v>
      </c>
      <c r="AF218" s="183">
        <v>26</v>
      </c>
      <c r="AG218" s="183">
        <v>42</v>
      </c>
      <c r="AH218" s="183">
        <v>18</v>
      </c>
      <c r="AI218" s="183">
        <v>42</v>
      </c>
      <c r="AJ218" s="183">
        <v>62</v>
      </c>
      <c r="AK218" s="183">
        <v>1</v>
      </c>
      <c r="AL218" s="183">
        <v>207</v>
      </c>
      <c r="AM218" s="5"/>
      <c r="AN218" s="180">
        <v>3</v>
      </c>
      <c r="AO218" s="180">
        <v>-13</v>
      </c>
      <c r="AP218" s="180">
        <v>18</v>
      </c>
      <c r="AQ218" s="180">
        <v>11</v>
      </c>
      <c r="AR218" s="180">
        <v>1</v>
      </c>
      <c r="AS218" s="180">
        <v>0</v>
      </c>
      <c r="AT218" s="180">
        <v>-6</v>
      </c>
      <c r="AU218" s="180">
        <v>1</v>
      </c>
      <c r="AV218" s="180">
        <v>15</v>
      </c>
      <c r="AW218">
        <f t="shared" si="145"/>
        <v>-3</v>
      </c>
      <c r="AX218">
        <f t="shared" si="146"/>
        <v>13</v>
      </c>
      <c r="AY218">
        <f t="shared" si="147"/>
        <v>-18</v>
      </c>
      <c r="AZ218">
        <f t="shared" si="148"/>
        <v>-11</v>
      </c>
      <c r="BA218">
        <f t="shared" si="149"/>
        <v>-1</v>
      </c>
      <c r="BB218">
        <f t="shared" si="150"/>
        <v>0</v>
      </c>
      <c r="BC218">
        <f t="shared" si="151"/>
        <v>6</v>
      </c>
      <c r="BD218">
        <f t="shared" si="152"/>
        <v>-1</v>
      </c>
      <c r="BE218">
        <f t="shared" si="153"/>
        <v>-15</v>
      </c>
      <c r="BH218" s="175">
        <v>116800.69866666669</v>
      </c>
      <c r="BI218" s="106">
        <f t="shared" si="154"/>
        <v>29200.174666666673</v>
      </c>
      <c r="BJ218" s="107">
        <f t="shared" si="155"/>
        <v>700804.19200000016</v>
      </c>
      <c r="BK218" s="26">
        <f t="shared" si="156"/>
        <v>175201.04800000004</v>
      </c>
      <c r="BL218" s="24">
        <f t="shared" si="157"/>
        <v>0.8</v>
      </c>
      <c r="BM218" s="25">
        <f t="shared" si="158"/>
        <v>0.2</v>
      </c>
      <c r="BN218" s="137">
        <f t="shared" si="161"/>
        <v>116800.69866666669</v>
      </c>
      <c r="BO218" s="173">
        <v>149306.49866666668</v>
      </c>
      <c r="BP218" s="132">
        <f t="shared" si="162"/>
        <v>37326.62466666667</v>
      </c>
      <c r="BQ218" s="132">
        <f t="shared" si="177"/>
        <v>895838.99200000009</v>
      </c>
      <c r="BR218" s="132">
        <f t="shared" si="178"/>
        <v>223959.74800000002</v>
      </c>
      <c r="BS218" s="137">
        <f t="shared" si="163"/>
        <v>149306.49866666668</v>
      </c>
      <c r="BT218" s="172">
        <v>174365.82577777779</v>
      </c>
      <c r="BU218" s="132">
        <f t="shared" si="164"/>
        <v>43591.456444444448</v>
      </c>
      <c r="BV218" s="132">
        <f t="shared" si="179"/>
        <v>1046194.9546666667</v>
      </c>
      <c r="BW218" s="132">
        <f t="shared" si="165"/>
        <v>261548.73866666667</v>
      </c>
      <c r="BX218" s="137">
        <f t="shared" si="166"/>
        <v>174365.82577777779</v>
      </c>
      <c r="BY218" s="172">
        <v>155281.17333333334</v>
      </c>
      <c r="BZ218" s="132">
        <f t="shared" si="167"/>
        <v>38820.293333333335</v>
      </c>
      <c r="CA218" s="132">
        <f t="shared" si="180"/>
        <v>931687.04</v>
      </c>
      <c r="CB218" s="132">
        <f t="shared" si="168"/>
        <v>232921.76</v>
      </c>
      <c r="CC218" s="137">
        <f t="shared" si="169"/>
        <v>155281.17333333334</v>
      </c>
      <c r="CD218" s="172">
        <v>457819.32977777789</v>
      </c>
      <c r="CE218" s="132">
        <f t="shared" si="170"/>
        <v>114454.83244444447</v>
      </c>
      <c r="CF218" s="132">
        <f t="shared" si="181"/>
        <v>2746915.9786666674</v>
      </c>
      <c r="CG218" s="132">
        <f t="shared" si="171"/>
        <v>686728.99466666684</v>
      </c>
      <c r="CH218" s="137">
        <f t="shared" si="172"/>
        <v>457819.32977777789</v>
      </c>
      <c r="CI218" s="211">
        <f t="shared" si="173"/>
        <v>314341.60177777777</v>
      </c>
      <c r="CJ218" s="132">
        <f t="shared" si="174"/>
        <v>78585.400444444444</v>
      </c>
      <c r="CK218" s="132">
        <f t="shared" si="182"/>
        <v>1886049.6106666666</v>
      </c>
      <c r="CL218" s="132">
        <f t="shared" si="175"/>
        <v>471512.40266666666</v>
      </c>
      <c r="CM218" s="137">
        <f t="shared" si="176"/>
        <v>314341.60177777777</v>
      </c>
      <c r="CN218" s="172"/>
      <c r="CO218" s="132"/>
      <c r="CP218" s="132"/>
      <c r="CQ218" s="132"/>
      <c r="CR218" s="137"/>
      <c r="CS218" s="132"/>
    </row>
    <row r="219" spans="1:97" ht="13" x14ac:dyDescent="0.3">
      <c r="A219" s="5" t="s">
        <v>541</v>
      </c>
      <c r="B219" s="3" t="s">
        <v>396</v>
      </c>
      <c r="C219" s="3" t="s">
        <v>377</v>
      </c>
      <c r="D219" s="2" t="s">
        <v>222</v>
      </c>
      <c r="E219" s="5">
        <f t="shared" si="159"/>
        <v>31495</v>
      </c>
      <c r="F219" s="177">
        <v>555</v>
      </c>
      <c r="G219" s="17">
        <f t="shared" si="160"/>
        <v>174</v>
      </c>
      <c r="H219" s="201">
        <v>5.7657747603833869</v>
      </c>
      <c r="I219" s="189">
        <v>47</v>
      </c>
      <c r="J219"/>
      <c r="K219" s="183">
        <v>16184</v>
      </c>
      <c r="L219" s="183">
        <v>4931</v>
      </c>
      <c r="M219" s="183">
        <v>4068</v>
      </c>
      <c r="N219" s="183">
        <v>3287</v>
      </c>
      <c r="O219" s="183">
        <v>1902</v>
      </c>
      <c r="P219" s="183">
        <v>648</v>
      </c>
      <c r="Q219" s="183">
        <v>437</v>
      </c>
      <c r="R219" s="183">
        <v>38</v>
      </c>
      <c r="S219" s="183">
        <v>31495</v>
      </c>
      <c r="T219" s="5"/>
      <c r="U219" s="9">
        <f t="shared" si="137"/>
        <v>0.51385934275281786</v>
      </c>
      <c r="V219" s="9">
        <f t="shared" si="138"/>
        <v>0.15656453405302428</v>
      </c>
      <c r="W219" s="9">
        <f t="shared" si="139"/>
        <v>0.12916335926337513</v>
      </c>
      <c r="X219" s="9">
        <f t="shared" si="140"/>
        <v>0.10436577234481664</v>
      </c>
      <c r="Y219" s="9">
        <f t="shared" si="141"/>
        <v>6.0390538180663596E-2</v>
      </c>
      <c r="Z219" s="9">
        <f t="shared" si="142"/>
        <v>2.0574694395935861E-2</v>
      </c>
      <c r="AA219" s="9">
        <f t="shared" si="143"/>
        <v>1.3875218288617241E-2</v>
      </c>
      <c r="AB219" s="9">
        <f t="shared" si="144"/>
        <v>1.2065407207493253E-3</v>
      </c>
      <c r="AC219" s="9"/>
      <c r="AD219" s="183">
        <v>54</v>
      </c>
      <c r="AE219" s="183">
        <v>49</v>
      </c>
      <c r="AF219" s="183">
        <v>52</v>
      </c>
      <c r="AG219" s="183">
        <v>12</v>
      </c>
      <c r="AH219" s="183">
        <v>20</v>
      </c>
      <c r="AI219" s="183">
        <v>-3</v>
      </c>
      <c r="AJ219" s="183">
        <v>2</v>
      </c>
      <c r="AK219" s="183">
        <v>0</v>
      </c>
      <c r="AL219" s="183">
        <v>186</v>
      </c>
      <c r="AM219" s="5"/>
      <c r="AN219" s="180">
        <v>8</v>
      </c>
      <c r="AO219" s="180">
        <v>10</v>
      </c>
      <c r="AP219" s="180">
        <v>5</v>
      </c>
      <c r="AQ219" s="180">
        <v>-12</v>
      </c>
      <c r="AR219" s="180">
        <v>-1</v>
      </c>
      <c r="AS219" s="180">
        <v>3</v>
      </c>
      <c r="AT219" s="180">
        <v>0</v>
      </c>
      <c r="AU219" s="180">
        <v>-1</v>
      </c>
      <c r="AV219" s="180">
        <v>12</v>
      </c>
      <c r="AW219">
        <f t="shared" si="145"/>
        <v>-8</v>
      </c>
      <c r="AX219">
        <f t="shared" si="146"/>
        <v>-10</v>
      </c>
      <c r="AY219">
        <f t="shared" si="147"/>
        <v>-5</v>
      </c>
      <c r="AZ219">
        <f t="shared" si="148"/>
        <v>12</v>
      </c>
      <c r="BA219">
        <f t="shared" si="149"/>
        <v>1</v>
      </c>
      <c r="BB219">
        <f t="shared" si="150"/>
        <v>-3</v>
      </c>
      <c r="BC219">
        <f t="shared" si="151"/>
        <v>0</v>
      </c>
      <c r="BD219">
        <f t="shared" si="152"/>
        <v>1</v>
      </c>
      <c r="BE219">
        <f t="shared" si="153"/>
        <v>-12</v>
      </c>
      <c r="BH219" s="175">
        <v>102472.46400000001</v>
      </c>
      <c r="BI219" s="106">
        <f t="shared" si="154"/>
        <v>25618.116000000002</v>
      </c>
      <c r="BJ219" s="107">
        <f t="shared" si="155"/>
        <v>614834.78399999999</v>
      </c>
      <c r="BK219" s="26">
        <f t="shared" si="156"/>
        <v>153708.696</v>
      </c>
      <c r="BL219" s="24">
        <f t="shared" si="157"/>
        <v>0.8</v>
      </c>
      <c r="BM219" s="25">
        <f t="shared" si="158"/>
        <v>0.2</v>
      </c>
      <c r="BN219" s="137">
        <f t="shared" si="161"/>
        <v>102472.46400000001</v>
      </c>
      <c r="BO219" s="173">
        <v>114638.80711111108</v>
      </c>
      <c r="BP219" s="132">
        <f t="shared" si="162"/>
        <v>28659.701777777769</v>
      </c>
      <c r="BQ219" s="132">
        <f t="shared" si="177"/>
        <v>687832.84266666649</v>
      </c>
      <c r="BR219" s="132">
        <f t="shared" si="178"/>
        <v>171958.21066666662</v>
      </c>
      <c r="BS219" s="137">
        <f t="shared" si="163"/>
        <v>114638.80711111108</v>
      </c>
      <c r="BT219" s="172">
        <v>73084.98577777778</v>
      </c>
      <c r="BU219" s="132">
        <f t="shared" si="164"/>
        <v>18271.246444444445</v>
      </c>
      <c r="BV219" s="132">
        <f t="shared" si="179"/>
        <v>438509.91466666665</v>
      </c>
      <c r="BW219" s="132">
        <f t="shared" si="165"/>
        <v>109627.47866666666</v>
      </c>
      <c r="BX219" s="137">
        <f t="shared" si="166"/>
        <v>73084.98577777778</v>
      </c>
      <c r="BY219" s="172">
        <v>248193.92000000004</v>
      </c>
      <c r="BZ219" s="132">
        <f t="shared" si="167"/>
        <v>62048.48000000001</v>
      </c>
      <c r="CA219" s="132">
        <f t="shared" si="180"/>
        <v>1489163.5200000003</v>
      </c>
      <c r="CB219" s="132">
        <f t="shared" si="168"/>
        <v>372290.88000000006</v>
      </c>
      <c r="CC219" s="137">
        <f t="shared" si="169"/>
        <v>248193.92000000004</v>
      </c>
      <c r="CD219" s="172">
        <v>241669.69244444446</v>
      </c>
      <c r="CE219" s="132">
        <f t="shared" si="170"/>
        <v>60417.423111111115</v>
      </c>
      <c r="CF219" s="132">
        <f t="shared" si="181"/>
        <v>1450018.1546666669</v>
      </c>
      <c r="CG219" s="132">
        <f t="shared" si="171"/>
        <v>362504.53866666672</v>
      </c>
      <c r="CH219" s="137">
        <f t="shared" si="172"/>
        <v>241669.69244444446</v>
      </c>
      <c r="CI219" s="211">
        <f t="shared" si="173"/>
        <v>190134.60977777778</v>
      </c>
      <c r="CJ219" s="132">
        <f t="shared" si="174"/>
        <v>47533.652444444444</v>
      </c>
      <c r="CK219" s="132">
        <f t="shared" si="182"/>
        <v>1140807.6586666666</v>
      </c>
      <c r="CL219" s="132">
        <f t="shared" si="175"/>
        <v>285201.91466666665</v>
      </c>
      <c r="CM219" s="137">
        <f t="shared" si="176"/>
        <v>190134.60977777778</v>
      </c>
      <c r="CN219" s="172"/>
      <c r="CO219" s="132"/>
      <c r="CP219" s="132"/>
      <c r="CQ219" s="132"/>
      <c r="CR219" s="137"/>
      <c r="CS219" s="132"/>
    </row>
    <row r="220" spans="1:97" ht="13" x14ac:dyDescent="0.3">
      <c r="A220" s="5" t="s">
        <v>736</v>
      </c>
      <c r="B220" s="3" t="s">
        <v>406</v>
      </c>
      <c r="C220" s="3" t="s">
        <v>375</v>
      </c>
      <c r="D220" s="2" t="s">
        <v>223</v>
      </c>
      <c r="E220" s="5">
        <f t="shared" si="159"/>
        <v>44456</v>
      </c>
      <c r="F220" s="177">
        <v>376</v>
      </c>
      <c r="G220" s="17">
        <f t="shared" si="160"/>
        <v>260</v>
      </c>
      <c r="H220" s="201">
        <v>11.48838396732193</v>
      </c>
      <c r="I220" s="189">
        <v>123</v>
      </c>
      <c r="J220"/>
      <c r="K220" s="183">
        <v>4745</v>
      </c>
      <c r="L220" s="183">
        <v>7034</v>
      </c>
      <c r="M220" s="183">
        <v>9824</v>
      </c>
      <c r="N220" s="183">
        <v>8962</v>
      </c>
      <c r="O220" s="183">
        <v>7271</v>
      </c>
      <c r="P220" s="183">
        <v>3770</v>
      </c>
      <c r="Q220" s="183">
        <v>2584</v>
      </c>
      <c r="R220" s="183">
        <v>266</v>
      </c>
      <c r="S220" s="183">
        <v>44456</v>
      </c>
      <c r="T220" s="5"/>
      <c r="U220" s="9">
        <f t="shared" si="137"/>
        <v>0.10673474896526904</v>
      </c>
      <c r="V220" s="9">
        <f t="shared" si="138"/>
        <v>0.15822386179593306</v>
      </c>
      <c r="W220" s="9">
        <f t="shared" si="139"/>
        <v>0.22098254453842001</v>
      </c>
      <c r="X220" s="9">
        <f t="shared" si="140"/>
        <v>0.2015925859276588</v>
      </c>
      <c r="Y220" s="9">
        <f t="shared" si="141"/>
        <v>0.16355497570631636</v>
      </c>
      <c r="Z220" s="9">
        <f t="shared" si="142"/>
        <v>8.4802951232679502E-2</v>
      </c>
      <c r="AA220" s="9">
        <f t="shared" si="143"/>
        <v>5.81248875292424E-2</v>
      </c>
      <c r="AB220" s="9">
        <f t="shared" si="144"/>
        <v>5.9834443044808347E-3</v>
      </c>
      <c r="AC220" s="9"/>
      <c r="AD220" s="183">
        <v>72</v>
      </c>
      <c r="AE220" s="183">
        <v>71</v>
      </c>
      <c r="AF220" s="183">
        <v>44</v>
      </c>
      <c r="AG220" s="183">
        <v>-8</v>
      </c>
      <c r="AH220" s="183">
        <v>33</v>
      </c>
      <c r="AI220" s="183">
        <v>26</v>
      </c>
      <c r="AJ220" s="183">
        <v>23</v>
      </c>
      <c r="AK220" s="183">
        <v>-2</v>
      </c>
      <c r="AL220" s="183">
        <v>259</v>
      </c>
      <c r="AM220" s="5"/>
      <c r="AN220" s="180">
        <v>2</v>
      </c>
      <c r="AO220" s="180">
        <v>10</v>
      </c>
      <c r="AP220" s="180">
        <v>-18</v>
      </c>
      <c r="AQ220" s="180">
        <v>6</v>
      </c>
      <c r="AR220" s="180">
        <v>4</v>
      </c>
      <c r="AS220" s="180">
        <v>2</v>
      </c>
      <c r="AT220" s="180">
        <v>-6</v>
      </c>
      <c r="AU220" s="180">
        <v>-1</v>
      </c>
      <c r="AV220" s="180">
        <v>-1</v>
      </c>
      <c r="AW220">
        <f t="shared" si="145"/>
        <v>-2</v>
      </c>
      <c r="AX220">
        <f t="shared" si="146"/>
        <v>-10</v>
      </c>
      <c r="AY220">
        <f t="shared" si="147"/>
        <v>18</v>
      </c>
      <c r="AZ220">
        <f t="shared" si="148"/>
        <v>-6</v>
      </c>
      <c r="BA220">
        <f t="shared" si="149"/>
        <v>-4</v>
      </c>
      <c r="BB220">
        <f t="shared" si="150"/>
        <v>-2</v>
      </c>
      <c r="BC220">
        <f t="shared" si="151"/>
        <v>6</v>
      </c>
      <c r="BD220">
        <f t="shared" si="152"/>
        <v>1</v>
      </c>
      <c r="BE220">
        <f t="shared" si="153"/>
        <v>1</v>
      </c>
      <c r="BH220" s="175">
        <v>384943.37599999999</v>
      </c>
      <c r="BI220" s="106">
        <f t="shared" si="154"/>
        <v>96235.843999999997</v>
      </c>
      <c r="BJ220" s="107">
        <f t="shared" si="155"/>
        <v>2309660.2560000001</v>
      </c>
      <c r="BK220" s="26">
        <f t="shared" si="156"/>
        <v>577415.06400000001</v>
      </c>
      <c r="BL220" s="24">
        <f t="shared" si="157"/>
        <v>0.8</v>
      </c>
      <c r="BM220" s="25">
        <f t="shared" si="158"/>
        <v>0.2</v>
      </c>
      <c r="BN220" s="137">
        <f t="shared" si="161"/>
        <v>384943.37599999999</v>
      </c>
      <c r="BO220" s="173">
        <v>224983.22222222222</v>
      </c>
      <c r="BP220" s="132">
        <f t="shared" si="162"/>
        <v>56245.805555555555</v>
      </c>
      <c r="BQ220" s="132">
        <f t="shared" si="177"/>
        <v>1349899.3333333333</v>
      </c>
      <c r="BR220" s="132">
        <f t="shared" si="178"/>
        <v>337474.83333333331</v>
      </c>
      <c r="BS220" s="137">
        <f t="shared" si="163"/>
        <v>224983.22222222222</v>
      </c>
      <c r="BT220" s="172">
        <v>160185.25244444446</v>
      </c>
      <c r="BU220" s="132">
        <f t="shared" si="164"/>
        <v>40046.313111111114</v>
      </c>
      <c r="BV220" s="132">
        <f t="shared" si="179"/>
        <v>961111.51466666674</v>
      </c>
      <c r="BW220" s="132">
        <f t="shared" si="165"/>
        <v>240277.87866666669</v>
      </c>
      <c r="BX220" s="137">
        <f t="shared" si="166"/>
        <v>160185.25244444446</v>
      </c>
      <c r="BY220" s="172">
        <v>254692.58666666667</v>
      </c>
      <c r="BZ220" s="132">
        <f t="shared" si="167"/>
        <v>63673.146666666667</v>
      </c>
      <c r="CA220" s="132">
        <f t="shared" si="180"/>
        <v>1528155.52</v>
      </c>
      <c r="CB220" s="132">
        <f t="shared" si="168"/>
        <v>382038.88</v>
      </c>
      <c r="CC220" s="137">
        <f t="shared" si="169"/>
        <v>254692.58666666667</v>
      </c>
      <c r="CD220" s="172">
        <v>297075.36888888892</v>
      </c>
      <c r="CE220" s="132">
        <f t="shared" si="170"/>
        <v>74268.842222222229</v>
      </c>
      <c r="CF220" s="132">
        <f t="shared" si="181"/>
        <v>1782452.2133333334</v>
      </c>
      <c r="CG220" s="132">
        <f t="shared" si="171"/>
        <v>445613.05333333334</v>
      </c>
      <c r="CH220" s="137">
        <f t="shared" si="172"/>
        <v>297075.36888888892</v>
      </c>
      <c r="CI220" s="211">
        <f t="shared" si="173"/>
        <v>333134.10666666669</v>
      </c>
      <c r="CJ220" s="132">
        <f t="shared" si="174"/>
        <v>83283.526666666672</v>
      </c>
      <c r="CK220" s="132">
        <f t="shared" si="182"/>
        <v>1998804.6400000001</v>
      </c>
      <c r="CL220" s="132">
        <f t="shared" si="175"/>
        <v>499701.16000000003</v>
      </c>
      <c r="CM220" s="137">
        <f t="shared" si="176"/>
        <v>333134.10666666669</v>
      </c>
      <c r="CN220" s="172"/>
      <c r="CO220" s="132"/>
      <c r="CP220" s="132"/>
      <c r="CQ220" s="132"/>
      <c r="CR220" s="137"/>
      <c r="CS220" s="132"/>
    </row>
    <row r="221" spans="1:97" ht="13" x14ac:dyDescent="0.3">
      <c r="A221" s="5" t="s">
        <v>564</v>
      </c>
      <c r="B221" s="3"/>
      <c r="C221" s="3" t="s">
        <v>386</v>
      </c>
      <c r="D221" s="2" t="s">
        <v>224</v>
      </c>
      <c r="E221" s="5">
        <f t="shared" si="159"/>
        <v>115577</v>
      </c>
      <c r="F221" s="177">
        <v>1132</v>
      </c>
      <c r="G221" s="17">
        <f t="shared" si="160"/>
        <v>689</v>
      </c>
      <c r="H221" s="201">
        <v>5.1406275703240665</v>
      </c>
      <c r="I221" s="189">
        <v>49</v>
      </c>
      <c r="J221"/>
      <c r="K221" s="183">
        <v>62827</v>
      </c>
      <c r="L221" s="183">
        <v>22229</v>
      </c>
      <c r="M221" s="183">
        <v>15008</v>
      </c>
      <c r="N221" s="183">
        <v>8693</v>
      </c>
      <c r="O221" s="183">
        <v>4429</v>
      </c>
      <c r="P221" s="183">
        <v>1664</v>
      </c>
      <c r="Q221" s="183">
        <v>668</v>
      </c>
      <c r="R221" s="183">
        <v>59</v>
      </c>
      <c r="S221" s="183">
        <v>115577</v>
      </c>
      <c r="T221" s="5"/>
      <c r="U221" s="9">
        <f t="shared" si="137"/>
        <v>0.54359431374754497</v>
      </c>
      <c r="V221" s="9">
        <f t="shared" si="138"/>
        <v>0.19233065402285923</v>
      </c>
      <c r="W221" s="9">
        <f t="shared" si="139"/>
        <v>0.12985282538913451</v>
      </c>
      <c r="X221" s="9">
        <f t="shared" si="140"/>
        <v>7.5213926646305065E-2</v>
      </c>
      <c r="Y221" s="9">
        <f t="shared" si="141"/>
        <v>3.832077316421087E-2</v>
      </c>
      <c r="Z221" s="9">
        <f t="shared" si="142"/>
        <v>1.4397328188134318E-2</v>
      </c>
      <c r="AA221" s="9">
        <f t="shared" si="143"/>
        <v>5.779696652448151E-3</v>
      </c>
      <c r="AB221" s="9">
        <f t="shared" si="144"/>
        <v>5.1048218936293552E-4</v>
      </c>
      <c r="AC221" s="9"/>
      <c r="AD221" s="183">
        <v>56</v>
      </c>
      <c r="AE221" s="183">
        <v>216</v>
      </c>
      <c r="AF221" s="183">
        <v>136</v>
      </c>
      <c r="AG221" s="183">
        <v>146</v>
      </c>
      <c r="AH221" s="183">
        <v>88</v>
      </c>
      <c r="AI221" s="183">
        <v>19</v>
      </c>
      <c r="AJ221" s="183">
        <v>20</v>
      </c>
      <c r="AK221" s="183">
        <v>-1</v>
      </c>
      <c r="AL221" s="183">
        <v>680</v>
      </c>
      <c r="AM221" s="5"/>
      <c r="AN221" s="180">
        <v>-8</v>
      </c>
      <c r="AO221" s="180">
        <v>20</v>
      </c>
      <c r="AP221" s="180">
        <v>-14</v>
      </c>
      <c r="AQ221" s="180">
        <v>-7</v>
      </c>
      <c r="AR221" s="180">
        <v>0</v>
      </c>
      <c r="AS221" s="180">
        <v>2</v>
      </c>
      <c r="AT221" s="180">
        <v>-3</v>
      </c>
      <c r="AU221" s="180">
        <v>1</v>
      </c>
      <c r="AV221" s="180">
        <v>-9</v>
      </c>
      <c r="AW221">
        <f t="shared" si="145"/>
        <v>8</v>
      </c>
      <c r="AX221">
        <f t="shared" si="146"/>
        <v>-20</v>
      </c>
      <c r="AY221">
        <f t="shared" si="147"/>
        <v>14</v>
      </c>
      <c r="AZ221">
        <f t="shared" si="148"/>
        <v>7</v>
      </c>
      <c r="BA221">
        <f t="shared" si="149"/>
        <v>0</v>
      </c>
      <c r="BB221">
        <f t="shared" si="150"/>
        <v>-2</v>
      </c>
      <c r="BC221">
        <f t="shared" si="151"/>
        <v>3</v>
      </c>
      <c r="BD221">
        <f t="shared" si="152"/>
        <v>-1</v>
      </c>
      <c r="BE221">
        <f t="shared" si="153"/>
        <v>9</v>
      </c>
      <c r="BH221" s="175">
        <v>508364.48666666669</v>
      </c>
      <c r="BI221" s="106" t="str">
        <f t="shared" si="154"/>
        <v>0</v>
      </c>
      <c r="BJ221" s="107">
        <f t="shared" si="155"/>
        <v>3050186.92</v>
      </c>
      <c r="BK221" s="26">
        <f t="shared" si="156"/>
        <v>0</v>
      </c>
      <c r="BL221" s="24" t="str">
        <f t="shared" si="157"/>
        <v>100%</v>
      </c>
      <c r="BM221" s="25" t="str">
        <f t="shared" si="158"/>
        <v>0%</v>
      </c>
      <c r="BN221" s="137">
        <f t="shared" si="161"/>
        <v>508364.48666666669</v>
      </c>
      <c r="BO221" s="173">
        <v>1072235.0944444444</v>
      </c>
      <c r="BP221" s="132" t="str">
        <f t="shared" si="162"/>
        <v>0</v>
      </c>
      <c r="BQ221" s="132">
        <f t="shared" si="177"/>
        <v>6433410.5666666664</v>
      </c>
      <c r="BR221" s="132">
        <f t="shared" si="178"/>
        <v>0</v>
      </c>
      <c r="BS221" s="137">
        <f t="shared" si="163"/>
        <v>1072235.0944444444</v>
      </c>
      <c r="BT221" s="172">
        <v>1167942.7588888891</v>
      </c>
      <c r="BU221" s="132" t="str">
        <f t="shared" si="164"/>
        <v>0</v>
      </c>
      <c r="BV221" s="132">
        <f t="shared" si="179"/>
        <v>7007656.5533333346</v>
      </c>
      <c r="BW221" s="132">
        <f t="shared" si="165"/>
        <v>0</v>
      </c>
      <c r="BX221" s="137">
        <f t="shared" si="166"/>
        <v>1167942.7588888891</v>
      </c>
      <c r="BY221" s="172">
        <v>1216256</v>
      </c>
      <c r="BZ221" s="132" t="str">
        <f t="shared" si="167"/>
        <v>0</v>
      </c>
      <c r="CA221" s="132">
        <f t="shared" si="180"/>
        <v>7297536</v>
      </c>
      <c r="CB221" s="132">
        <f t="shared" si="168"/>
        <v>0</v>
      </c>
      <c r="CC221" s="137">
        <f t="shared" si="169"/>
        <v>1216256</v>
      </c>
      <c r="CD221" s="172">
        <v>1055442.6600000001</v>
      </c>
      <c r="CE221" s="132" t="str">
        <f t="shared" si="170"/>
        <v>0</v>
      </c>
      <c r="CF221" s="132">
        <f t="shared" si="181"/>
        <v>6332655.9600000009</v>
      </c>
      <c r="CG221" s="132">
        <f t="shared" si="171"/>
        <v>0</v>
      </c>
      <c r="CH221" s="137">
        <f t="shared" si="172"/>
        <v>1055442.6600000001</v>
      </c>
      <c r="CI221" s="211">
        <f t="shared" si="173"/>
        <v>978344.99777777772</v>
      </c>
      <c r="CJ221" s="132" t="str">
        <f t="shared" si="174"/>
        <v>0</v>
      </c>
      <c r="CK221" s="132">
        <f t="shared" si="182"/>
        <v>5870069.9866666663</v>
      </c>
      <c r="CL221" s="132">
        <f t="shared" si="175"/>
        <v>0</v>
      </c>
      <c r="CM221" s="137">
        <f t="shared" si="176"/>
        <v>978344.99777777772</v>
      </c>
      <c r="CN221" s="172"/>
      <c r="CO221" s="132"/>
      <c r="CP221" s="132"/>
      <c r="CQ221" s="132"/>
      <c r="CR221" s="137"/>
      <c r="CS221" s="132"/>
    </row>
    <row r="222" spans="1:97" ht="13" x14ac:dyDescent="0.3">
      <c r="A222" s="5" t="s">
        <v>625</v>
      </c>
      <c r="B222" s="3" t="s">
        <v>409</v>
      </c>
      <c r="C222" s="3" t="s">
        <v>390</v>
      </c>
      <c r="D222" s="2" t="s">
        <v>225</v>
      </c>
      <c r="E222" s="5">
        <f t="shared" si="159"/>
        <v>45013</v>
      </c>
      <c r="F222" s="177">
        <v>328</v>
      </c>
      <c r="G222" s="17">
        <f t="shared" si="160"/>
        <v>615</v>
      </c>
      <c r="H222" s="201">
        <v>5.4410552349546579</v>
      </c>
      <c r="I222" s="189">
        <v>173</v>
      </c>
      <c r="J222"/>
      <c r="K222" s="183">
        <v>8413</v>
      </c>
      <c r="L222" s="183">
        <v>11146</v>
      </c>
      <c r="M222" s="183">
        <v>10787</v>
      </c>
      <c r="N222" s="183">
        <v>5973</v>
      </c>
      <c r="O222" s="183">
        <v>4349</v>
      </c>
      <c r="P222" s="183">
        <v>2718</v>
      </c>
      <c r="Q222" s="183">
        <v>1526</v>
      </c>
      <c r="R222" s="183">
        <v>101</v>
      </c>
      <c r="S222" s="183">
        <v>45013</v>
      </c>
      <c r="T222" s="5"/>
      <c r="U222" s="9">
        <f t="shared" si="137"/>
        <v>0.18690156177104392</v>
      </c>
      <c r="V222" s="9">
        <f t="shared" si="138"/>
        <v>0.24761735498633727</v>
      </c>
      <c r="W222" s="9">
        <f t="shared" si="139"/>
        <v>0.2396418812343101</v>
      </c>
      <c r="X222" s="9">
        <f t="shared" si="140"/>
        <v>0.13269499922244685</v>
      </c>
      <c r="Y222" s="9">
        <f t="shared" si="141"/>
        <v>9.6616533001577326E-2</v>
      </c>
      <c r="Z222" s="9">
        <f t="shared" si="142"/>
        <v>6.0382556150445424E-2</v>
      </c>
      <c r="AA222" s="9">
        <f t="shared" si="143"/>
        <v>3.3901317397196366E-2</v>
      </c>
      <c r="AB222" s="9">
        <f t="shared" si="144"/>
        <v>2.2437962366427477E-3</v>
      </c>
      <c r="AC222" s="9"/>
      <c r="AD222" s="183">
        <v>58</v>
      </c>
      <c r="AE222" s="183">
        <v>88</v>
      </c>
      <c r="AF222" s="183">
        <v>169</v>
      </c>
      <c r="AG222" s="183">
        <v>125</v>
      </c>
      <c r="AH222" s="183">
        <v>89</v>
      </c>
      <c r="AI222" s="183">
        <v>68</v>
      </c>
      <c r="AJ222" s="183">
        <v>15</v>
      </c>
      <c r="AK222" s="183">
        <v>-1</v>
      </c>
      <c r="AL222" s="183">
        <v>611</v>
      </c>
      <c r="AM222" s="5"/>
      <c r="AN222" s="180">
        <v>-21</v>
      </c>
      <c r="AO222" s="180">
        <v>-4</v>
      </c>
      <c r="AP222" s="180">
        <v>23</v>
      </c>
      <c r="AQ222" s="180">
        <v>0</v>
      </c>
      <c r="AR222" s="180">
        <v>2</v>
      </c>
      <c r="AS222" s="180">
        <v>2</v>
      </c>
      <c r="AT222" s="180">
        <v>-5</v>
      </c>
      <c r="AU222" s="180">
        <v>-1</v>
      </c>
      <c r="AV222" s="180">
        <v>-4</v>
      </c>
      <c r="AW222">
        <f t="shared" si="145"/>
        <v>21</v>
      </c>
      <c r="AX222">
        <f t="shared" si="146"/>
        <v>4</v>
      </c>
      <c r="AY222">
        <f t="shared" si="147"/>
        <v>-23</v>
      </c>
      <c r="AZ222">
        <f t="shared" si="148"/>
        <v>0</v>
      </c>
      <c r="BA222">
        <f t="shared" si="149"/>
        <v>-2</v>
      </c>
      <c r="BB222">
        <f t="shared" si="150"/>
        <v>-2</v>
      </c>
      <c r="BC222">
        <f t="shared" si="151"/>
        <v>5</v>
      </c>
      <c r="BD222">
        <f t="shared" si="152"/>
        <v>1</v>
      </c>
      <c r="BE222">
        <f t="shared" si="153"/>
        <v>4</v>
      </c>
      <c r="BH222" s="175">
        <v>434964.2666666666</v>
      </c>
      <c r="BI222" s="106">
        <f t="shared" si="154"/>
        <v>108741.06666666665</v>
      </c>
      <c r="BJ222" s="107">
        <f t="shared" si="155"/>
        <v>2609785.5999999996</v>
      </c>
      <c r="BK222" s="26">
        <f t="shared" si="156"/>
        <v>652446.39999999991</v>
      </c>
      <c r="BL222" s="24">
        <f t="shared" si="157"/>
        <v>0.8</v>
      </c>
      <c r="BM222" s="25">
        <f t="shared" si="158"/>
        <v>0.2</v>
      </c>
      <c r="BN222" s="137">
        <f t="shared" si="161"/>
        <v>434964.2666666666</v>
      </c>
      <c r="BO222" s="173">
        <v>458290.91111111111</v>
      </c>
      <c r="BP222" s="132">
        <f t="shared" si="162"/>
        <v>114572.72777777778</v>
      </c>
      <c r="BQ222" s="132">
        <f t="shared" si="177"/>
        <v>2749745.4666666668</v>
      </c>
      <c r="BR222" s="132">
        <f t="shared" si="178"/>
        <v>687436.3666666667</v>
      </c>
      <c r="BS222" s="137">
        <f t="shared" si="163"/>
        <v>458290.91111111111</v>
      </c>
      <c r="BT222" s="172">
        <v>389696.7297777778</v>
      </c>
      <c r="BU222" s="132">
        <f t="shared" si="164"/>
        <v>97424.18244444445</v>
      </c>
      <c r="BV222" s="132">
        <f t="shared" si="179"/>
        <v>2338180.3786666668</v>
      </c>
      <c r="BW222" s="132">
        <f t="shared" si="165"/>
        <v>584545.0946666667</v>
      </c>
      <c r="BX222" s="137">
        <f t="shared" si="166"/>
        <v>389696.7297777778</v>
      </c>
      <c r="BY222" s="172">
        <v>514820.37333333335</v>
      </c>
      <c r="BZ222" s="132">
        <f t="shared" si="167"/>
        <v>128705.09333333334</v>
      </c>
      <c r="CA222" s="132">
        <f t="shared" si="180"/>
        <v>3088922.24</v>
      </c>
      <c r="CB222" s="132">
        <f t="shared" si="168"/>
        <v>772230.56</v>
      </c>
      <c r="CC222" s="137">
        <f t="shared" si="169"/>
        <v>514820.37333333335</v>
      </c>
      <c r="CD222" s="172">
        <v>641006.90133333346</v>
      </c>
      <c r="CE222" s="132">
        <f t="shared" si="170"/>
        <v>160251.72533333336</v>
      </c>
      <c r="CF222" s="132">
        <f t="shared" si="181"/>
        <v>3846041.4080000008</v>
      </c>
      <c r="CG222" s="132">
        <f t="shared" si="171"/>
        <v>961510.35200000019</v>
      </c>
      <c r="CH222" s="137">
        <f t="shared" si="172"/>
        <v>641006.90133333346</v>
      </c>
      <c r="CI222" s="211">
        <f t="shared" si="173"/>
        <v>777174.49600000004</v>
      </c>
      <c r="CJ222" s="132">
        <f t="shared" si="174"/>
        <v>194293.62400000001</v>
      </c>
      <c r="CK222" s="132">
        <f t="shared" si="182"/>
        <v>4663046.9759999998</v>
      </c>
      <c r="CL222" s="132">
        <f t="shared" si="175"/>
        <v>1165761.7439999999</v>
      </c>
      <c r="CM222" s="137">
        <f t="shared" si="176"/>
        <v>777174.49600000004</v>
      </c>
      <c r="CN222" s="172"/>
      <c r="CO222" s="132"/>
      <c r="CP222" s="132"/>
      <c r="CQ222" s="132"/>
      <c r="CR222" s="137"/>
      <c r="CS222" s="132"/>
    </row>
    <row r="223" spans="1:97" ht="13" x14ac:dyDescent="0.3">
      <c r="A223" s="5" t="s">
        <v>771</v>
      </c>
      <c r="B223" s="3" t="s">
        <v>407</v>
      </c>
      <c r="C223" s="3" t="s">
        <v>375</v>
      </c>
      <c r="D223" s="2" t="s">
        <v>226</v>
      </c>
      <c r="E223" s="5">
        <f t="shared" si="159"/>
        <v>35061</v>
      </c>
      <c r="F223" s="177">
        <v>189</v>
      </c>
      <c r="G223" s="17">
        <f t="shared" si="160"/>
        <v>348</v>
      </c>
      <c r="H223" s="201">
        <v>7.6217437460870512</v>
      </c>
      <c r="I223" s="189">
        <v>263</v>
      </c>
      <c r="J223"/>
      <c r="K223" s="183">
        <v>1479</v>
      </c>
      <c r="L223" s="183">
        <v>1304</v>
      </c>
      <c r="M223" s="183">
        <v>6641</v>
      </c>
      <c r="N223" s="183">
        <v>11161</v>
      </c>
      <c r="O223" s="183">
        <v>6572</v>
      </c>
      <c r="P223" s="183">
        <v>3936</v>
      </c>
      <c r="Q223" s="183">
        <v>2903</v>
      </c>
      <c r="R223" s="183">
        <v>1065</v>
      </c>
      <c r="S223" s="183">
        <v>35061</v>
      </c>
      <c r="T223" s="5"/>
      <c r="U223" s="9">
        <f t="shared" si="137"/>
        <v>4.2183622828784122E-2</v>
      </c>
      <c r="V223" s="9">
        <f t="shared" si="138"/>
        <v>3.7192321953167337E-2</v>
      </c>
      <c r="W223" s="9">
        <f t="shared" si="139"/>
        <v>0.18941273779983459</v>
      </c>
      <c r="X223" s="9">
        <f t="shared" si="140"/>
        <v>0.31833090898719374</v>
      </c>
      <c r="Y223" s="9">
        <f t="shared" si="141"/>
        <v>0.18744473916887711</v>
      </c>
      <c r="Z223" s="9">
        <f t="shared" si="142"/>
        <v>0.11226148712244374</v>
      </c>
      <c r="AA223" s="9">
        <f t="shared" si="143"/>
        <v>8.2798551096660108E-2</v>
      </c>
      <c r="AB223" s="9">
        <f t="shared" si="144"/>
        <v>3.0375631043039274E-2</v>
      </c>
      <c r="AC223" s="9"/>
      <c r="AD223" s="183">
        <v>15</v>
      </c>
      <c r="AE223" s="183">
        <v>11</v>
      </c>
      <c r="AF223" s="183">
        <v>151</v>
      </c>
      <c r="AG223" s="183">
        <v>122</v>
      </c>
      <c r="AH223" s="183">
        <v>-7</v>
      </c>
      <c r="AI223" s="183">
        <v>17</v>
      </c>
      <c r="AJ223" s="183">
        <v>18</v>
      </c>
      <c r="AK223" s="183">
        <v>22</v>
      </c>
      <c r="AL223" s="183">
        <v>349</v>
      </c>
      <c r="AM223" s="5"/>
      <c r="AN223" s="180">
        <v>5</v>
      </c>
      <c r="AO223" s="180">
        <v>0</v>
      </c>
      <c r="AP223" s="180">
        <v>-4</v>
      </c>
      <c r="AQ223" s="180">
        <v>12</v>
      </c>
      <c r="AR223" s="180">
        <v>-12</v>
      </c>
      <c r="AS223" s="180">
        <v>0</v>
      </c>
      <c r="AT223" s="180">
        <v>-8</v>
      </c>
      <c r="AU223" s="180">
        <v>8</v>
      </c>
      <c r="AV223" s="180">
        <v>1</v>
      </c>
      <c r="AW223">
        <f t="shared" si="145"/>
        <v>-5</v>
      </c>
      <c r="AX223">
        <f t="shared" si="146"/>
        <v>0</v>
      </c>
      <c r="AY223">
        <f t="shared" si="147"/>
        <v>4</v>
      </c>
      <c r="AZ223">
        <f t="shared" si="148"/>
        <v>-12</v>
      </c>
      <c r="BA223">
        <f t="shared" si="149"/>
        <v>12</v>
      </c>
      <c r="BB223">
        <f t="shared" si="150"/>
        <v>0</v>
      </c>
      <c r="BC223">
        <f t="shared" si="151"/>
        <v>8</v>
      </c>
      <c r="BD223">
        <f t="shared" si="152"/>
        <v>-8</v>
      </c>
      <c r="BE223">
        <f t="shared" si="153"/>
        <v>-1</v>
      </c>
      <c r="BH223" s="175">
        <v>430102.90133333328</v>
      </c>
      <c r="BI223" s="106">
        <f t="shared" si="154"/>
        <v>107525.72533333332</v>
      </c>
      <c r="BJ223" s="107">
        <f t="shared" si="155"/>
        <v>2580617.4079999998</v>
      </c>
      <c r="BK223" s="26">
        <f t="shared" si="156"/>
        <v>645154.35199999996</v>
      </c>
      <c r="BL223" s="24">
        <f t="shared" si="157"/>
        <v>0.8</v>
      </c>
      <c r="BM223" s="25">
        <f t="shared" si="158"/>
        <v>0.2</v>
      </c>
      <c r="BN223" s="137">
        <f t="shared" si="161"/>
        <v>430102.90133333328</v>
      </c>
      <c r="BO223" s="173">
        <v>313225.40444444446</v>
      </c>
      <c r="BP223" s="132">
        <f t="shared" si="162"/>
        <v>78306.351111111115</v>
      </c>
      <c r="BQ223" s="132">
        <f t="shared" si="177"/>
        <v>1879352.4266666668</v>
      </c>
      <c r="BR223" s="132">
        <f t="shared" si="178"/>
        <v>469838.10666666669</v>
      </c>
      <c r="BS223" s="137">
        <f t="shared" si="163"/>
        <v>313225.40444444446</v>
      </c>
      <c r="BT223" s="172">
        <v>318358.42044444452</v>
      </c>
      <c r="BU223" s="132">
        <f t="shared" si="164"/>
        <v>79589.60511111113</v>
      </c>
      <c r="BV223" s="132">
        <f t="shared" si="179"/>
        <v>1910150.5226666671</v>
      </c>
      <c r="BW223" s="132">
        <f t="shared" si="165"/>
        <v>477537.63066666678</v>
      </c>
      <c r="BX223" s="137">
        <f t="shared" si="166"/>
        <v>318358.42044444452</v>
      </c>
      <c r="BY223" s="172">
        <v>232307.62666666668</v>
      </c>
      <c r="BZ223" s="132">
        <f t="shared" si="167"/>
        <v>58076.906666666669</v>
      </c>
      <c r="CA223" s="132">
        <f t="shared" si="180"/>
        <v>1393845.76</v>
      </c>
      <c r="CB223" s="132">
        <f t="shared" si="168"/>
        <v>348461.44</v>
      </c>
      <c r="CC223" s="137">
        <f t="shared" si="169"/>
        <v>232307.62666666668</v>
      </c>
      <c r="CD223" s="172">
        <v>210081.38311111109</v>
      </c>
      <c r="CE223" s="132">
        <f t="shared" si="170"/>
        <v>52520.345777777773</v>
      </c>
      <c r="CF223" s="132">
        <f t="shared" si="181"/>
        <v>1260488.2986666665</v>
      </c>
      <c r="CG223" s="132">
        <f t="shared" si="171"/>
        <v>315122.07466666662</v>
      </c>
      <c r="CH223" s="137">
        <f t="shared" si="172"/>
        <v>210081.38311111109</v>
      </c>
      <c r="CI223" s="211">
        <f t="shared" si="173"/>
        <v>506845.36</v>
      </c>
      <c r="CJ223" s="132">
        <f t="shared" si="174"/>
        <v>126711.34</v>
      </c>
      <c r="CK223" s="132">
        <f t="shared" si="182"/>
        <v>3041072.16</v>
      </c>
      <c r="CL223" s="132">
        <f t="shared" si="175"/>
        <v>760268.04</v>
      </c>
      <c r="CM223" s="137">
        <f t="shared" si="176"/>
        <v>506845.36</v>
      </c>
      <c r="CN223" s="172"/>
      <c r="CO223" s="132"/>
      <c r="CP223" s="132"/>
      <c r="CQ223" s="132"/>
      <c r="CR223" s="137"/>
      <c r="CS223" s="132"/>
    </row>
    <row r="224" spans="1:97" ht="13" x14ac:dyDescent="0.3">
      <c r="A224" s="5" t="s">
        <v>610</v>
      </c>
      <c r="B224" s="3" t="s">
        <v>380</v>
      </c>
      <c r="C224" s="3" t="s">
        <v>379</v>
      </c>
      <c r="D224" s="2" t="s">
        <v>227</v>
      </c>
      <c r="E224" s="5">
        <f t="shared" si="159"/>
        <v>48439</v>
      </c>
      <c r="F224" s="177">
        <v>369</v>
      </c>
      <c r="G224" s="17">
        <f t="shared" si="160"/>
        <v>140</v>
      </c>
      <c r="H224" s="201">
        <v>7.1702577707668587</v>
      </c>
      <c r="I224" s="189">
        <v>65</v>
      </c>
      <c r="J224"/>
      <c r="K224" s="183">
        <v>6182</v>
      </c>
      <c r="L224" s="183">
        <v>9955</v>
      </c>
      <c r="M224" s="183">
        <v>10537</v>
      </c>
      <c r="N224" s="183">
        <v>9046</v>
      </c>
      <c r="O224" s="183">
        <v>6375</v>
      </c>
      <c r="P224" s="183">
        <v>3896</v>
      </c>
      <c r="Q224" s="183">
        <v>2322</v>
      </c>
      <c r="R224" s="183">
        <v>126</v>
      </c>
      <c r="S224" s="183">
        <v>48439</v>
      </c>
      <c r="T224" s="5"/>
      <c r="U224" s="9">
        <f t="shared" si="137"/>
        <v>0.12762443485621092</v>
      </c>
      <c r="V224" s="9">
        <f t="shared" si="138"/>
        <v>0.20551621627201222</v>
      </c>
      <c r="W224" s="9">
        <f t="shared" si="139"/>
        <v>0.21753132806209871</v>
      </c>
      <c r="X224" s="9">
        <f t="shared" si="140"/>
        <v>0.18675034579574309</v>
      </c>
      <c r="Y224" s="9">
        <f t="shared" si="141"/>
        <v>0.13160882759759698</v>
      </c>
      <c r="Z224" s="9">
        <f t="shared" si="142"/>
        <v>8.0431057618860838E-2</v>
      </c>
      <c r="AA224" s="9">
        <f t="shared" si="143"/>
        <v>4.7936580028489439E-2</v>
      </c>
      <c r="AB224" s="9">
        <f t="shared" si="144"/>
        <v>2.6012097689877989E-3</v>
      </c>
      <c r="AC224" s="9"/>
      <c r="AD224" s="183">
        <v>78</v>
      </c>
      <c r="AE224" s="183">
        <v>46</v>
      </c>
      <c r="AF224" s="183">
        <v>-31</v>
      </c>
      <c r="AG224" s="183">
        <v>45</v>
      </c>
      <c r="AH224" s="183">
        <v>48</v>
      </c>
      <c r="AI224" s="183">
        <v>24</v>
      </c>
      <c r="AJ224" s="183">
        <v>15</v>
      </c>
      <c r="AK224" s="183">
        <v>2</v>
      </c>
      <c r="AL224" s="183">
        <v>227</v>
      </c>
      <c r="AM224" s="5"/>
      <c r="AN224" s="180">
        <v>24</v>
      </c>
      <c r="AO224" s="180">
        <v>30</v>
      </c>
      <c r="AP224" s="180">
        <v>12</v>
      </c>
      <c r="AQ224" s="180">
        <v>19</v>
      </c>
      <c r="AR224" s="180">
        <v>2</v>
      </c>
      <c r="AS224" s="180">
        <v>1</v>
      </c>
      <c r="AT224" s="180">
        <v>-1</v>
      </c>
      <c r="AU224" s="180">
        <v>0</v>
      </c>
      <c r="AV224" s="180">
        <v>87</v>
      </c>
      <c r="AW224">
        <f t="shared" si="145"/>
        <v>-24</v>
      </c>
      <c r="AX224">
        <f t="shared" si="146"/>
        <v>-30</v>
      </c>
      <c r="AY224">
        <f t="shared" si="147"/>
        <v>-12</v>
      </c>
      <c r="AZ224">
        <f t="shared" si="148"/>
        <v>-19</v>
      </c>
      <c r="BA224">
        <f t="shared" si="149"/>
        <v>-2</v>
      </c>
      <c r="BB224">
        <f t="shared" si="150"/>
        <v>-1</v>
      </c>
      <c r="BC224">
        <f t="shared" si="151"/>
        <v>1</v>
      </c>
      <c r="BD224">
        <f t="shared" si="152"/>
        <v>0</v>
      </c>
      <c r="BE224">
        <f t="shared" si="153"/>
        <v>-87</v>
      </c>
      <c r="BH224" s="175">
        <v>281831.25866666663</v>
      </c>
      <c r="BI224" s="106">
        <f t="shared" si="154"/>
        <v>70457.814666666658</v>
      </c>
      <c r="BJ224" s="107">
        <f t="shared" si="155"/>
        <v>1690987.5519999997</v>
      </c>
      <c r="BK224" s="26">
        <f t="shared" si="156"/>
        <v>422746.88799999992</v>
      </c>
      <c r="BL224" s="24">
        <f t="shared" si="157"/>
        <v>0.8</v>
      </c>
      <c r="BM224" s="25">
        <f t="shared" si="158"/>
        <v>0.2</v>
      </c>
      <c r="BN224" s="137">
        <f t="shared" si="161"/>
        <v>281831.25866666663</v>
      </c>
      <c r="BO224" s="173">
        <v>221259.35111111111</v>
      </c>
      <c r="BP224" s="132">
        <f t="shared" si="162"/>
        <v>55314.837777777779</v>
      </c>
      <c r="BQ224" s="132">
        <f t="shared" si="177"/>
        <v>1327556.1066666667</v>
      </c>
      <c r="BR224" s="132">
        <f t="shared" si="178"/>
        <v>331889.02666666667</v>
      </c>
      <c r="BS224" s="137">
        <f t="shared" si="163"/>
        <v>221259.35111111111</v>
      </c>
      <c r="BT224" s="172">
        <v>453493.68444444455</v>
      </c>
      <c r="BU224" s="132">
        <f t="shared" si="164"/>
        <v>113373.42111111114</v>
      </c>
      <c r="BV224" s="132">
        <f t="shared" si="179"/>
        <v>2720962.1066666674</v>
      </c>
      <c r="BW224" s="132">
        <f t="shared" si="165"/>
        <v>680240.52666666685</v>
      </c>
      <c r="BX224" s="137">
        <f t="shared" si="166"/>
        <v>453493.68444444455</v>
      </c>
      <c r="BY224" s="172">
        <v>510630.5066666666</v>
      </c>
      <c r="BZ224" s="132">
        <f t="shared" si="167"/>
        <v>127657.62666666665</v>
      </c>
      <c r="CA224" s="132">
        <f t="shared" si="180"/>
        <v>3063783.0399999996</v>
      </c>
      <c r="CB224" s="132">
        <f t="shared" si="168"/>
        <v>765945.75999999989</v>
      </c>
      <c r="CC224" s="137">
        <f t="shared" si="169"/>
        <v>510630.5066666666</v>
      </c>
      <c r="CD224" s="172">
        <v>396512.10666666669</v>
      </c>
      <c r="CE224" s="132">
        <f t="shared" si="170"/>
        <v>99128.026666666672</v>
      </c>
      <c r="CF224" s="132">
        <f t="shared" si="181"/>
        <v>2379072.64</v>
      </c>
      <c r="CG224" s="132">
        <f t="shared" si="171"/>
        <v>594768.16</v>
      </c>
      <c r="CH224" s="137">
        <f t="shared" si="172"/>
        <v>396512.10666666669</v>
      </c>
      <c r="CI224" s="211">
        <f t="shared" si="173"/>
        <v>203746.40533333339</v>
      </c>
      <c r="CJ224" s="132">
        <f t="shared" si="174"/>
        <v>50936.601333333347</v>
      </c>
      <c r="CK224" s="132">
        <f t="shared" si="182"/>
        <v>1222478.4320000003</v>
      </c>
      <c r="CL224" s="132">
        <f t="shared" si="175"/>
        <v>305619.60800000007</v>
      </c>
      <c r="CM224" s="137">
        <f t="shared" si="176"/>
        <v>203746.40533333339</v>
      </c>
      <c r="CN224" s="172"/>
      <c r="CO224" s="132"/>
      <c r="CP224" s="132"/>
      <c r="CQ224" s="132"/>
      <c r="CR224" s="137"/>
      <c r="CS224" s="132"/>
    </row>
    <row r="225" spans="1:97" ht="13" x14ac:dyDescent="0.3">
      <c r="A225" s="5" t="s">
        <v>746</v>
      </c>
      <c r="B225" s="3" t="s">
        <v>388</v>
      </c>
      <c r="C225" s="3" t="s">
        <v>375</v>
      </c>
      <c r="D225" s="2" t="s">
        <v>228</v>
      </c>
      <c r="E225" s="5">
        <f t="shared" si="159"/>
        <v>39092</v>
      </c>
      <c r="F225" s="177">
        <v>184</v>
      </c>
      <c r="G225" s="17">
        <f t="shared" si="160"/>
        <v>245</v>
      </c>
      <c r="H225" s="201">
        <v>6.4761608945488431</v>
      </c>
      <c r="I225" s="189">
        <v>152</v>
      </c>
      <c r="J225"/>
      <c r="K225" s="183">
        <v>1395</v>
      </c>
      <c r="L225" s="183">
        <v>8323</v>
      </c>
      <c r="M225" s="183">
        <v>15522</v>
      </c>
      <c r="N225" s="183">
        <v>8553</v>
      </c>
      <c r="O225" s="183">
        <v>3777</v>
      </c>
      <c r="P225" s="183">
        <v>1165</v>
      </c>
      <c r="Q225" s="183">
        <v>320</v>
      </c>
      <c r="R225" s="183">
        <v>37</v>
      </c>
      <c r="S225" s="183">
        <v>39092</v>
      </c>
      <c r="T225" s="5"/>
      <c r="U225" s="9">
        <f t="shared" si="137"/>
        <v>3.5685050649749306E-2</v>
      </c>
      <c r="V225" s="9">
        <f t="shared" si="138"/>
        <v>0.2129080118694362</v>
      </c>
      <c r="W225" s="9">
        <f t="shared" si="139"/>
        <v>0.39706333776731811</v>
      </c>
      <c r="X225" s="9">
        <f t="shared" si="140"/>
        <v>0.21879156860738769</v>
      </c>
      <c r="Y225" s="9">
        <f t="shared" si="141"/>
        <v>9.6618233909751355E-2</v>
      </c>
      <c r="Z225" s="9">
        <f t="shared" si="142"/>
        <v>2.9801493911797809E-2</v>
      </c>
      <c r="AA225" s="9">
        <f t="shared" si="143"/>
        <v>8.1858180701933903E-3</v>
      </c>
      <c r="AB225" s="9">
        <f t="shared" si="144"/>
        <v>9.4648521436611075E-4</v>
      </c>
      <c r="AC225" s="9"/>
      <c r="AD225" s="183">
        <v>58</v>
      </c>
      <c r="AE225" s="183">
        <v>-4</v>
      </c>
      <c r="AF225" s="183">
        <v>93</v>
      </c>
      <c r="AG225" s="183">
        <v>43</v>
      </c>
      <c r="AH225" s="183">
        <v>2</v>
      </c>
      <c r="AI225" s="183">
        <v>10</v>
      </c>
      <c r="AJ225" s="183">
        <v>3</v>
      </c>
      <c r="AK225" s="183">
        <v>0</v>
      </c>
      <c r="AL225" s="183">
        <v>205</v>
      </c>
      <c r="AM225" s="5"/>
      <c r="AN225" s="180">
        <v>4</v>
      </c>
      <c r="AO225" s="180">
        <v>-30</v>
      </c>
      <c r="AP225" s="180">
        <v>-10</v>
      </c>
      <c r="AQ225" s="180">
        <v>-4</v>
      </c>
      <c r="AR225" s="180">
        <v>-2</v>
      </c>
      <c r="AS225" s="180">
        <v>0</v>
      </c>
      <c r="AT225" s="180">
        <v>1</v>
      </c>
      <c r="AU225" s="180">
        <v>1</v>
      </c>
      <c r="AV225" s="180">
        <v>-40</v>
      </c>
      <c r="AW225">
        <f t="shared" si="145"/>
        <v>-4</v>
      </c>
      <c r="AX225">
        <f t="shared" si="146"/>
        <v>30</v>
      </c>
      <c r="AY225">
        <f t="shared" si="147"/>
        <v>10</v>
      </c>
      <c r="AZ225">
        <f t="shared" si="148"/>
        <v>4</v>
      </c>
      <c r="BA225">
        <f t="shared" si="149"/>
        <v>2</v>
      </c>
      <c r="BB225">
        <f t="shared" si="150"/>
        <v>0</v>
      </c>
      <c r="BC225">
        <f t="shared" si="151"/>
        <v>-1</v>
      </c>
      <c r="BD225">
        <f t="shared" si="152"/>
        <v>-1</v>
      </c>
      <c r="BE225">
        <f t="shared" si="153"/>
        <v>40</v>
      </c>
      <c r="BH225" s="175">
        <v>359101.38133333332</v>
      </c>
      <c r="BI225" s="106">
        <f t="shared" si="154"/>
        <v>89775.345333333331</v>
      </c>
      <c r="BJ225" s="107">
        <f t="shared" si="155"/>
        <v>2154608.2879999997</v>
      </c>
      <c r="BK225" s="26">
        <f t="shared" si="156"/>
        <v>538652.07199999993</v>
      </c>
      <c r="BL225" s="24">
        <f t="shared" si="157"/>
        <v>0.8</v>
      </c>
      <c r="BM225" s="25">
        <f t="shared" si="158"/>
        <v>0.2</v>
      </c>
      <c r="BN225" s="137">
        <f t="shared" si="161"/>
        <v>359101.38133333332</v>
      </c>
      <c r="BO225" s="173">
        <v>347376.07377777784</v>
      </c>
      <c r="BP225" s="132">
        <f t="shared" si="162"/>
        <v>86844.01844444446</v>
      </c>
      <c r="BQ225" s="132">
        <f t="shared" si="177"/>
        <v>2084256.442666667</v>
      </c>
      <c r="BR225" s="132">
        <f t="shared" si="178"/>
        <v>521064.11066666676</v>
      </c>
      <c r="BS225" s="137">
        <f t="shared" si="163"/>
        <v>347376.07377777784</v>
      </c>
      <c r="BT225" s="172">
        <v>312882.73422222229</v>
      </c>
      <c r="BU225" s="132">
        <f t="shared" si="164"/>
        <v>78220.683555555574</v>
      </c>
      <c r="BV225" s="132">
        <f t="shared" si="179"/>
        <v>1877296.4053333336</v>
      </c>
      <c r="BW225" s="132">
        <f t="shared" si="165"/>
        <v>469324.10133333341</v>
      </c>
      <c r="BX225" s="137">
        <f t="shared" si="166"/>
        <v>312882.73422222229</v>
      </c>
      <c r="BY225" s="172">
        <v>381748.16000000003</v>
      </c>
      <c r="BZ225" s="132">
        <f t="shared" si="167"/>
        <v>95437.040000000008</v>
      </c>
      <c r="CA225" s="132">
        <f t="shared" si="180"/>
        <v>2290488.96</v>
      </c>
      <c r="CB225" s="132">
        <f t="shared" si="168"/>
        <v>572622.24</v>
      </c>
      <c r="CC225" s="137">
        <f t="shared" si="169"/>
        <v>381748.16000000003</v>
      </c>
      <c r="CD225" s="172">
        <v>295063.85066666664</v>
      </c>
      <c r="CE225" s="132">
        <f t="shared" si="170"/>
        <v>73765.962666666659</v>
      </c>
      <c r="CF225" s="132">
        <f t="shared" si="181"/>
        <v>1770383.1039999998</v>
      </c>
      <c r="CG225" s="132">
        <f t="shared" si="171"/>
        <v>442595.77599999995</v>
      </c>
      <c r="CH225" s="137">
        <f t="shared" si="172"/>
        <v>295063.85066666664</v>
      </c>
      <c r="CI225" s="211">
        <f t="shared" si="173"/>
        <v>298263.25511111115</v>
      </c>
      <c r="CJ225" s="132">
        <f t="shared" si="174"/>
        <v>74565.813777777788</v>
      </c>
      <c r="CK225" s="132">
        <f t="shared" si="182"/>
        <v>1789579.530666667</v>
      </c>
      <c r="CL225" s="132">
        <f t="shared" si="175"/>
        <v>447394.88266666676</v>
      </c>
      <c r="CM225" s="137">
        <f t="shared" si="176"/>
        <v>298263.25511111115</v>
      </c>
      <c r="CN225" s="172"/>
      <c r="CO225" s="132"/>
      <c r="CP225" s="132"/>
      <c r="CQ225" s="132"/>
      <c r="CR225" s="137"/>
      <c r="CS225" s="132"/>
    </row>
    <row r="226" spans="1:97" ht="13" x14ac:dyDescent="0.3">
      <c r="A226" s="5" t="s">
        <v>574</v>
      </c>
      <c r="B226" s="3"/>
      <c r="C226" s="3" t="s">
        <v>379</v>
      </c>
      <c r="D226" s="2" t="s">
        <v>229</v>
      </c>
      <c r="E226" s="5">
        <f t="shared" si="159"/>
        <v>16673</v>
      </c>
      <c r="F226" s="177">
        <v>179</v>
      </c>
      <c r="G226" s="17">
        <f t="shared" si="160"/>
        <v>283</v>
      </c>
      <c r="H226" s="201">
        <v>8.8778863801271921</v>
      </c>
      <c r="I226" s="189">
        <v>77</v>
      </c>
      <c r="J226"/>
      <c r="K226" s="183">
        <v>1594</v>
      </c>
      <c r="L226" s="183">
        <v>4465</v>
      </c>
      <c r="M226" s="183">
        <v>2988</v>
      </c>
      <c r="N226" s="183">
        <v>2397</v>
      </c>
      <c r="O226" s="183">
        <v>2258</v>
      </c>
      <c r="P226" s="183">
        <v>1578</v>
      </c>
      <c r="Q226" s="183">
        <v>1248</v>
      </c>
      <c r="R226" s="183">
        <v>145</v>
      </c>
      <c r="S226" s="183">
        <v>16673</v>
      </c>
      <c r="T226" s="5"/>
      <c r="U226" s="9">
        <f t="shared" si="137"/>
        <v>9.5603670605170041E-2</v>
      </c>
      <c r="V226" s="9">
        <f t="shared" si="138"/>
        <v>0.26779823667006536</v>
      </c>
      <c r="W226" s="9">
        <f t="shared" si="139"/>
        <v>0.17921189947819829</v>
      </c>
      <c r="X226" s="9">
        <f t="shared" si="140"/>
        <v>0.1437653691597193</v>
      </c>
      <c r="Y226" s="9">
        <f t="shared" si="141"/>
        <v>0.13542853715588077</v>
      </c>
      <c r="Z226" s="9">
        <f t="shared" si="142"/>
        <v>9.4644035266598689E-2</v>
      </c>
      <c r="AA226" s="9">
        <f t="shared" si="143"/>
        <v>7.4851556408564751E-2</v>
      </c>
      <c r="AB226" s="9">
        <f t="shared" si="144"/>
        <v>8.6966952558027947E-3</v>
      </c>
      <c r="AC226" s="9"/>
      <c r="AD226" s="183">
        <v>25</v>
      </c>
      <c r="AE226" s="183">
        <v>93</v>
      </c>
      <c r="AF226" s="183">
        <v>80</v>
      </c>
      <c r="AG226" s="183">
        <v>22</v>
      </c>
      <c r="AH226" s="183">
        <v>57</v>
      </c>
      <c r="AI226" s="183">
        <v>23</v>
      </c>
      <c r="AJ226" s="183">
        <v>5</v>
      </c>
      <c r="AK226" s="183">
        <v>0</v>
      </c>
      <c r="AL226" s="183">
        <v>305</v>
      </c>
      <c r="AM226" s="5"/>
      <c r="AN226" s="180">
        <v>8</v>
      </c>
      <c r="AO226" s="180">
        <v>-1</v>
      </c>
      <c r="AP226" s="180">
        <v>1</v>
      </c>
      <c r="AQ226" s="180">
        <v>1</v>
      </c>
      <c r="AR226" s="180">
        <v>4</v>
      </c>
      <c r="AS226" s="180">
        <v>1</v>
      </c>
      <c r="AT226" s="180">
        <v>4</v>
      </c>
      <c r="AU226" s="180">
        <v>4</v>
      </c>
      <c r="AV226" s="180">
        <v>22</v>
      </c>
      <c r="AW226">
        <f t="shared" si="145"/>
        <v>-8</v>
      </c>
      <c r="AX226">
        <f t="shared" si="146"/>
        <v>1</v>
      </c>
      <c r="AY226">
        <f t="shared" si="147"/>
        <v>-1</v>
      </c>
      <c r="AZ226">
        <f t="shared" si="148"/>
        <v>-1</v>
      </c>
      <c r="BA226">
        <f t="shared" si="149"/>
        <v>-4</v>
      </c>
      <c r="BB226">
        <f t="shared" si="150"/>
        <v>-1</v>
      </c>
      <c r="BC226">
        <f t="shared" si="151"/>
        <v>-4</v>
      </c>
      <c r="BD226">
        <f t="shared" si="152"/>
        <v>-4</v>
      </c>
      <c r="BE226">
        <f t="shared" si="153"/>
        <v>-22</v>
      </c>
      <c r="BH226" s="175">
        <v>131608.67333333334</v>
      </c>
      <c r="BI226" s="106" t="str">
        <f t="shared" si="154"/>
        <v>0</v>
      </c>
      <c r="BJ226" s="107">
        <f t="shared" si="155"/>
        <v>789652.04</v>
      </c>
      <c r="BK226" s="26">
        <f t="shared" si="156"/>
        <v>0</v>
      </c>
      <c r="BL226" s="24" t="str">
        <f t="shared" si="157"/>
        <v>100%</v>
      </c>
      <c r="BM226" s="25" t="str">
        <f t="shared" si="158"/>
        <v>0%</v>
      </c>
      <c r="BN226" s="137">
        <f t="shared" si="161"/>
        <v>131608.67333333334</v>
      </c>
      <c r="BO226" s="173">
        <v>126895.65555555555</v>
      </c>
      <c r="BP226" s="132" t="str">
        <f t="shared" si="162"/>
        <v>0</v>
      </c>
      <c r="BQ226" s="132">
        <f t="shared" si="177"/>
        <v>761373.93333333335</v>
      </c>
      <c r="BR226" s="132">
        <f t="shared" si="178"/>
        <v>0</v>
      </c>
      <c r="BS226" s="137">
        <f t="shared" si="163"/>
        <v>126895.65555555555</v>
      </c>
      <c r="BT226" s="172">
        <v>124951.31777777776</v>
      </c>
      <c r="BU226" s="132" t="str">
        <f t="shared" si="164"/>
        <v>0</v>
      </c>
      <c r="BV226" s="132">
        <f t="shared" si="179"/>
        <v>749707.9066666665</v>
      </c>
      <c r="BW226" s="132">
        <f t="shared" si="165"/>
        <v>0</v>
      </c>
      <c r="BX226" s="137">
        <f t="shared" si="166"/>
        <v>124951.31777777776</v>
      </c>
      <c r="BY226" s="172">
        <v>140912.66666666666</v>
      </c>
      <c r="BZ226" s="132" t="str">
        <f t="shared" si="167"/>
        <v>0</v>
      </c>
      <c r="CA226" s="132">
        <f t="shared" si="180"/>
        <v>845476</v>
      </c>
      <c r="CB226" s="132">
        <f t="shared" si="168"/>
        <v>0</v>
      </c>
      <c r="CC226" s="137">
        <f t="shared" si="169"/>
        <v>140912.66666666666</v>
      </c>
      <c r="CD226" s="172">
        <v>284237.54666666663</v>
      </c>
      <c r="CE226" s="132" t="str">
        <f t="shared" si="170"/>
        <v>0</v>
      </c>
      <c r="CF226" s="132">
        <f t="shared" si="181"/>
        <v>1705425.2799999998</v>
      </c>
      <c r="CG226" s="132">
        <f t="shared" si="171"/>
        <v>0</v>
      </c>
      <c r="CH226" s="137">
        <f t="shared" si="172"/>
        <v>284237.54666666663</v>
      </c>
      <c r="CI226" s="211">
        <f t="shared" si="173"/>
        <v>421417.43777777778</v>
      </c>
      <c r="CJ226" s="132" t="str">
        <f t="shared" si="174"/>
        <v>0</v>
      </c>
      <c r="CK226" s="132">
        <f t="shared" si="182"/>
        <v>2528504.6266666669</v>
      </c>
      <c r="CL226" s="132">
        <f t="shared" si="175"/>
        <v>0</v>
      </c>
      <c r="CM226" s="137">
        <f t="shared" si="176"/>
        <v>421417.43777777778</v>
      </c>
      <c r="CN226" s="172"/>
      <c r="CO226" s="132"/>
      <c r="CP226" s="132"/>
      <c r="CQ226" s="132"/>
      <c r="CR226" s="137"/>
      <c r="CS226" s="132"/>
    </row>
    <row r="227" spans="1:97" ht="13" x14ac:dyDescent="0.3">
      <c r="A227" s="5" t="s">
        <v>559</v>
      </c>
      <c r="B227" s="3" t="s">
        <v>403</v>
      </c>
      <c r="C227" s="3" t="s">
        <v>386</v>
      </c>
      <c r="D227" s="2" t="s">
        <v>230</v>
      </c>
      <c r="E227" s="5">
        <f t="shared" si="159"/>
        <v>25099</v>
      </c>
      <c r="F227" s="177">
        <v>233</v>
      </c>
      <c r="G227" s="17">
        <f t="shared" si="160"/>
        <v>243</v>
      </c>
      <c r="H227" s="201">
        <v>8.581665967072432</v>
      </c>
      <c r="I227" s="189">
        <v>67</v>
      </c>
      <c r="J227"/>
      <c r="K227" s="183">
        <v>2358</v>
      </c>
      <c r="L227" s="183">
        <v>6170</v>
      </c>
      <c r="M227" s="183">
        <v>5729</v>
      </c>
      <c r="N227" s="183">
        <v>4235</v>
      </c>
      <c r="O227" s="183">
        <v>3340</v>
      </c>
      <c r="P227" s="183">
        <v>2011</v>
      </c>
      <c r="Q227" s="183">
        <v>1148</v>
      </c>
      <c r="R227" s="183">
        <v>108</v>
      </c>
      <c r="S227" s="183">
        <v>25099</v>
      </c>
      <c r="T227" s="5"/>
      <c r="U227" s="9">
        <f t="shared" si="137"/>
        <v>9.3947966054424473E-2</v>
      </c>
      <c r="V227" s="9">
        <f t="shared" si="138"/>
        <v>0.24582652695326507</v>
      </c>
      <c r="W227" s="9">
        <f t="shared" si="139"/>
        <v>0.22825610582094905</v>
      </c>
      <c r="X227" s="9">
        <f t="shared" si="140"/>
        <v>0.16873182198493963</v>
      </c>
      <c r="Y227" s="9">
        <f t="shared" si="141"/>
        <v>0.13307303079803975</v>
      </c>
      <c r="Z227" s="9">
        <f t="shared" si="142"/>
        <v>8.0122714052352689E-2</v>
      </c>
      <c r="AA227" s="9">
        <f t="shared" si="143"/>
        <v>4.5738874058727438E-2</v>
      </c>
      <c r="AB227" s="9">
        <f t="shared" si="144"/>
        <v>4.3029602773018844E-3</v>
      </c>
      <c r="AC227" s="9"/>
      <c r="AD227" s="183">
        <v>43</v>
      </c>
      <c r="AE227" s="183">
        <v>25</v>
      </c>
      <c r="AF227" s="183">
        <v>41</v>
      </c>
      <c r="AG227" s="183">
        <v>76</v>
      </c>
      <c r="AH227" s="183">
        <v>22</v>
      </c>
      <c r="AI227" s="183">
        <v>22</v>
      </c>
      <c r="AJ227" s="183">
        <v>-2</v>
      </c>
      <c r="AK227" s="183">
        <v>0</v>
      </c>
      <c r="AL227" s="183">
        <v>227</v>
      </c>
      <c r="AM227" s="5"/>
      <c r="AN227" s="180">
        <v>-1</v>
      </c>
      <c r="AO227" s="180">
        <v>-8</v>
      </c>
      <c r="AP227" s="180">
        <v>-6</v>
      </c>
      <c r="AQ227" s="180">
        <v>-5</v>
      </c>
      <c r="AR227" s="180">
        <v>-7</v>
      </c>
      <c r="AS227" s="180">
        <v>7</v>
      </c>
      <c r="AT227" s="180">
        <v>3</v>
      </c>
      <c r="AU227" s="180">
        <v>1</v>
      </c>
      <c r="AV227" s="180">
        <v>-16</v>
      </c>
      <c r="AW227">
        <f t="shared" si="145"/>
        <v>1</v>
      </c>
      <c r="AX227">
        <f t="shared" si="146"/>
        <v>8</v>
      </c>
      <c r="AY227">
        <f t="shared" si="147"/>
        <v>6</v>
      </c>
      <c r="AZ227">
        <f t="shared" si="148"/>
        <v>5</v>
      </c>
      <c r="BA227">
        <f t="shared" si="149"/>
        <v>7</v>
      </c>
      <c r="BB227">
        <f t="shared" si="150"/>
        <v>-7</v>
      </c>
      <c r="BC227">
        <f t="shared" si="151"/>
        <v>-3</v>
      </c>
      <c r="BD227">
        <f t="shared" si="152"/>
        <v>-1</v>
      </c>
      <c r="BE227">
        <f t="shared" si="153"/>
        <v>16</v>
      </c>
      <c r="BH227" s="175">
        <v>214539.728</v>
      </c>
      <c r="BI227" s="106">
        <f t="shared" si="154"/>
        <v>53634.932000000001</v>
      </c>
      <c r="BJ227" s="107">
        <f t="shared" si="155"/>
        <v>1287238.368</v>
      </c>
      <c r="BK227" s="26">
        <f t="shared" si="156"/>
        <v>321809.592</v>
      </c>
      <c r="BL227" s="24">
        <f t="shared" si="157"/>
        <v>0.8</v>
      </c>
      <c r="BM227" s="25">
        <f t="shared" si="158"/>
        <v>0.2</v>
      </c>
      <c r="BN227" s="137">
        <f t="shared" si="161"/>
        <v>214539.728</v>
      </c>
      <c r="BO227" s="173">
        <v>225239.10311111109</v>
      </c>
      <c r="BP227" s="132">
        <f t="shared" si="162"/>
        <v>56309.775777777773</v>
      </c>
      <c r="BQ227" s="132">
        <f t="shared" si="177"/>
        <v>1351434.6186666666</v>
      </c>
      <c r="BR227" s="132">
        <f t="shared" si="178"/>
        <v>337858.65466666664</v>
      </c>
      <c r="BS227" s="137">
        <f t="shared" si="163"/>
        <v>225239.10311111109</v>
      </c>
      <c r="BT227" s="172">
        <v>268162.82666666672</v>
      </c>
      <c r="BU227" s="132">
        <f t="shared" si="164"/>
        <v>67040.70666666668</v>
      </c>
      <c r="BV227" s="132">
        <f t="shared" si="179"/>
        <v>1608976.9600000004</v>
      </c>
      <c r="BW227" s="132">
        <f t="shared" si="165"/>
        <v>402244.24000000011</v>
      </c>
      <c r="BX227" s="137">
        <f t="shared" si="166"/>
        <v>268162.82666666672</v>
      </c>
      <c r="BY227" s="172">
        <v>419309.76</v>
      </c>
      <c r="BZ227" s="132">
        <f t="shared" si="167"/>
        <v>104827.44</v>
      </c>
      <c r="CA227" s="132">
        <f t="shared" si="180"/>
        <v>2515858.56</v>
      </c>
      <c r="CB227" s="132">
        <f t="shared" si="168"/>
        <v>628964.64</v>
      </c>
      <c r="CC227" s="137">
        <f t="shared" si="169"/>
        <v>419309.76</v>
      </c>
      <c r="CD227" s="172">
        <v>260174.6222222223</v>
      </c>
      <c r="CE227" s="132">
        <f t="shared" si="170"/>
        <v>65043.655555555575</v>
      </c>
      <c r="CF227" s="132">
        <f t="shared" si="181"/>
        <v>1561047.7333333339</v>
      </c>
      <c r="CG227" s="132">
        <f t="shared" si="171"/>
        <v>390261.93333333347</v>
      </c>
      <c r="CH227" s="137">
        <f t="shared" si="172"/>
        <v>260174.6222222223</v>
      </c>
      <c r="CI227" s="211">
        <f t="shared" si="173"/>
        <v>285276.90488888894</v>
      </c>
      <c r="CJ227" s="132">
        <f t="shared" si="174"/>
        <v>71319.226222222234</v>
      </c>
      <c r="CK227" s="132">
        <f t="shared" si="182"/>
        <v>1711661.4293333336</v>
      </c>
      <c r="CL227" s="132">
        <f t="shared" si="175"/>
        <v>427915.35733333341</v>
      </c>
      <c r="CM227" s="137">
        <f t="shared" si="176"/>
        <v>285276.90488888894</v>
      </c>
      <c r="CN227" s="172"/>
      <c r="CO227" s="132"/>
      <c r="CP227" s="132"/>
      <c r="CQ227" s="132"/>
      <c r="CR227" s="137"/>
      <c r="CS227" s="132"/>
    </row>
    <row r="228" spans="1:97" ht="13" x14ac:dyDescent="0.3">
      <c r="A228" s="5" t="s">
        <v>528</v>
      </c>
      <c r="B228" s="3"/>
      <c r="C228" s="3" t="s">
        <v>377</v>
      </c>
      <c r="D228" s="2" t="s">
        <v>231</v>
      </c>
      <c r="E228" s="5">
        <f t="shared" si="159"/>
        <v>113059</v>
      </c>
      <c r="F228" s="177">
        <v>1121</v>
      </c>
      <c r="G228" s="17">
        <f t="shared" si="160"/>
        <v>1270</v>
      </c>
      <c r="H228" s="201">
        <v>4.2978322337417527</v>
      </c>
      <c r="I228" s="189">
        <v>490</v>
      </c>
      <c r="J228"/>
      <c r="K228" s="183">
        <v>59777</v>
      </c>
      <c r="L228" s="183">
        <v>24141</v>
      </c>
      <c r="M228" s="183">
        <v>15712</v>
      </c>
      <c r="N228" s="183">
        <v>7762</v>
      </c>
      <c r="O228" s="183">
        <v>3341</v>
      </c>
      <c r="P228" s="183">
        <v>1389</v>
      </c>
      <c r="Q228" s="183">
        <v>834</v>
      </c>
      <c r="R228" s="183">
        <v>103</v>
      </c>
      <c r="S228" s="183">
        <v>113059</v>
      </c>
      <c r="T228" s="5"/>
      <c r="U228" s="9">
        <f t="shared" si="137"/>
        <v>0.52872394059738725</v>
      </c>
      <c r="V228" s="9">
        <f t="shared" si="138"/>
        <v>0.21352568128145483</v>
      </c>
      <c r="W228" s="9">
        <f t="shared" si="139"/>
        <v>0.13897168734908322</v>
      </c>
      <c r="X228" s="9">
        <f t="shared" si="140"/>
        <v>6.8654419373955194E-2</v>
      </c>
      <c r="Y228" s="9">
        <f t="shared" si="141"/>
        <v>2.9550942428289654E-2</v>
      </c>
      <c r="Z228" s="9">
        <f t="shared" si="142"/>
        <v>1.2285620782069538E-2</v>
      </c>
      <c r="AA228" s="9">
        <f t="shared" si="143"/>
        <v>7.3766794328624877E-3</v>
      </c>
      <c r="AB228" s="9">
        <f t="shared" si="144"/>
        <v>9.1102875489788512E-4</v>
      </c>
      <c r="AC228" s="9"/>
      <c r="AD228" s="183">
        <v>664</v>
      </c>
      <c r="AE228" s="183">
        <v>488</v>
      </c>
      <c r="AF228" s="183">
        <v>199</v>
      </c>
      <c r="AG228" s="183">
        <v>129</v>
      </c>
      <c r="AH228" s="183">
        <v>-1</v>
      </c>
      <c r="AI228" s="183">
        <v>-1</v>
      </c>
      <c r="AJ228" s="183">
        <v>-1</v>
      </c>
      <c r="AK228" s="183">
        <v>1</v>
      </c>
      <c r="AL228" s="183">
        <v>1478</v>
      </c>
      <c r="AM228" s="5"/>
      <c r="AN228" s="180">
        <v>174</v>
      </c>
      <c r="AO228" s="180">
        <v>14</v>
      </c>
      <c r="AP228" s="180">
        <v>22</v>
      </c>
      <c r="AQ228" s="180">
        <v>-4</v>
      </c>
      <c r="AR228" s="180">
        <v>0</v>
      </c>
      <c r="AS228" s="180">
        <v>2</v>
      </c>
      <c r="AT228" s="180">
        <v>-1</v>
      </c>
      <c r="AU228" s="180">
        <v>1</v>
      </c>
      <c r="AV228" s="180">
        <v>208</v>
      </c>
      <c r="AW228">
        <f t="shared" si="145"/>
        <v>-174</v>
      </c>
      <c r="AX228">
        <f t="shared" si="146"/>
        <v>-14</v>
      </c>
      <c r="AY228">
        <f t="shared" si="147"/>
        <v>-22</v>
      </c>
      <c r="AZ228">
        <f t="shared" si="148"/>
        <v>4</v>
      </c>
      <c r="BA228">
        <f t="shared" si="149"/>
        <v>0</v>
      </c>
      <c r="BB228">
        <f t="shared" si="150"/>
        <v>-2</v>
      </c>
      <c r="BC228">
        <f t="shared" si="151"/>
        <v>1</v>
      </c>
      <c r="BD228">
        <f t="shared" si="152"/>
        <v>-1</v>
      </c>
      <c r="BE228">
        <f t="shared" si="153"/>
        <v>-208</v>
      </c>
      <c r="BH228" s="175">
        <v>2016347.22</v>
      </c>
      <c r="BI228" s="106" t="str">
        <f t="shared" si="154"/>
        <v>0</v>
      </c>
      <c r="BJ228" s="107">
        <f t="shared" si="155"/>
        <v>12098083.32</v>
      </c>
      <c r="BK228" s="26">
        <f t="shared" si="156"/>
        <v>0</v>
      </c>
      <c r="BL228" s="24" t="str">
        <f t="shared" si="157"/>
        <v>100%</v>
      </c>
      <c r="BM228" s="25" t="str">
        <f t="shared" si="158"/>
        <v>0%</v>
      </c>
      <c r="BN228" s="137">
        <f t="shared" si="161"/>
        <v>2016347.22</v>
      </c>
      <c r="BO228" s="173">
        <v>2287789.7888888894</v>
      </c>
      <c r="BP228" s="132" t="str">
        <f t="shared" si="162"/>
        <v>0</v>
      </c>
      <c r="BQ228" s="132">
        <f t="shared" si="177"/>
        <v>13726738.733333336</v>
      </c>
      <c r="BR228" s="132">
        <f t="shared" si="178"/>
        <v>0</v>
      </c>
      <c r="BS228" s="137">
        <f t="shared" si="163"/>
        <v>2287789.7888888894</v>
      </c>
      <c r="BT228" s="172">
        <v>2080486.6466666667</v>
      </c>
      <c r="BU228" s="132" t="str">
        <f t="shared" si="164"/>
        <v>0</v>
      </c>
      <c r="BV228" s="132">
        <f t="shared" si="179"/>
        <v>12482919.880000001</v>
      </c>
      <c r="BW228" s="132">
        <f t="shared" si="165"/>
        <v>0</v>
      </c>
      <c r="BX228" s="137">
        <f t="shared" si="166"/>
        <v>2080486.6466666667</v>
      </c>
      <c r="BY228" s="172">
        <v>1245108.9333333333</v>
      </c>
      <c r="BZ228" s="132" t="str">
        <f t="shared" si="167"/>
        <v>0</v>
      </c>
      <c r="CA228" s="132">
        <f t="shared" si="180"/>
        <v>7470653.5999999996</v>
      </c>
      <c r="CB228" s="132">
        <f t="shared" si="168"/>
        <v>0</v>
      </c>
      <c r="CC228" s="137">
        <f t="shared" si="169"/>
        <v>1245108.9333333333</v>
      </c>
      <c r="CD228" s="172">
        <v>1655218.0422222223</v>
      </c>
      <c r="CE228" s="132" t="str">
        <f t="shared" si="170"/>
        <v>0</v>
      </c>
      <c r="CF228" s="132">
        <f t="shared" si="181"/>
        <v>9931308.2533333339</v>
      </c>
      <c r="CG228" s="132">
        <f t="shared" si="171"/>
        <v>0</v>
      </c>
      <c r="CH228" s="137">
        <f t="shared" si="172"/>
        <v>1655218.0422222223</v>
      </c>
      <c r="CI228" s="211">
        <f t="shared" si="173"/>
        <v>1625573.2422222225</v>
      </c>
      <c r="CJ228" s="132" t="str">
        <f t="shared" si="174"/>
        <v>0</v>
      </c>
      <c r="CK228" s="132">
        <f t="shared" si="182"/>
        <v>9753439.453333335</v>
      </c>
      <c r="CL228" s="132">
        <f t="shared" si="175"/>
        <v>0</v>
      </c>
      <c r="CM228" s="137">
        <f t="shared" si="176"/>
        <v>1625573.2422222225</v>
      </c>
      <c r="CN228" s="172"/>
      <c r="CO228" s="132"/>
      <c r="CP228" s="132"/>
      <c r="CQ228" s="132"/>
      <c r="CR228" s="137"/>
      <c r="CS228" s="132"/>
    </row>
    <row r="229" spans="1:97" ht="13" x14ac:dyDescent="0.3">
      <c r="A229" s="5" t="s">
        <v>631</v>
      </c>
      <c r="B229" s="3"/>
      <c r="C229" s="3" t="s">
        <v>390</v>
      </c>
      <c r="D229" s="2" t="s">
        <v>232</v>
      </c>
      <c r="E229" s="5">
        <f t="shared" si="159"/>
        <v>130771</v>
      </c>
      <c r="F229" s="177">
        <v>1163</v>
      </c>
      <c r="G229" s="17">
        <f t="shared" si="160"/>
        <v>1132</v>
      </c>
      <c r="H229" s="201">
        <v>4.7046747358966678</v>
      </c>
      <c r="I229" s="189">
        <v>317</v>
      </c>
      <c r="J229"/>
      <c r="K229" s="183">
        <v>57068</v>
      </c>
      <c r="L229" s="183">
        <v>43127</v>
      </c>
      <c r="M229" s="183">
        <v>20115</v>
      </c>
      <c r="N229" s="183">
        <v>7011</v>
      </c>
      <c r="O229" s="183">
        <v>2833</v>
      </c>
      <c r="P229" s="183">
        <v>521</v>
      </c>
      <c r="Q229" s="183">
        <v>60</v>
      </c>
      <c r="R229" s="183">
        <v>36</v>
      </c>
      <c r="S229" s="183">
        <v>130771</v>
      </c>
      <c r="T229" s="5"/>
      <c r="U229" s="9">
        <f t="shared" si="137"/>
        <v>0.43639644875392863</v>
      </c>
      <c r="V229" s="9">
        <f t="shared" si="138"/>
        <v>0.3297902440143457</v>
      </c>
      <c r="W229" s="9">
        <f t="shared" si="139"/>
        <v>0.15381850716137369</v>
      </c>
      <c r="X229" s="9">
        <f t="shared" si="140"/>
        <v>5.3612804062062688E-2</v>
      </c>
      <c r="Y229" s="9">
        <f t="shared" si="141"/>
        <v>2.1663824548256112E-2</v>
      </c>
      <c r="Z229" s="9">
        <f t="shared" si="142"/>
        <v>3.9840637450199202E-3</v>
      </c>
      <c r="AA229" s="9">
        <f t="shared" si="143"/>
        <v>4.5881732188329219E-4</v>
      </c>
      <c r="AB229" s="9">
        <f t="shared" si="144"/>
        <v>2.7529039312997533E-4</v>
      </c>
      <c r="AC229" s="9"/>
      <c r="AD229" s="183">
        <v>176</v>
      </c>
      <c r="AE229" s="183">
        <v>356</v>
      </c>
      <c r="AF229" s="183">
        <v>310</v>
      </c>
      <c r="AG229" s="183">
        <v>101</v>
      </c>
      <c r="AH229" s="183">
        <v>34</v>
      </c>
      <c r="AI229" s="183">
        <v>2</v>
      </c>
      <c r="AJ229" s="183">
        <v>1</v>
      </c>
      <c r="AK229" s="183">
        <v>-1</v>
      </c>
      <c r="AL229" s="183">
        <v>979</v>
      </c>
      <c r="AM229" s="5"/>
      <c r="AN229" s="180">
        <v>-70</v>
      </c>
      <c r="AO229" s="180">
        <v>-41</v>
      </c>
      <c r="AP229" s="180">
        <v>-31</v>
      </c>
      <c r="AQ229" s="180">
        <v>-4</v>
      </c>
      <c r="AR229" s="180">
        <v>-8</v>
      </c>
      <c r="AS229" s="180">
        <v>3</v>
      </c>
      <c r="AT229" s="180">
        <v>-3</v>
      </c>
      <c r="AU229" s="180">
        <v>1</v>
      </c>
      <c r="AV229" s="180">
        <v>-153</v>
      </c>
      <c r="AW229">
        <f t="shared" si="145"/>
        <v>70</v>
      </c>
      <c r="AX229">
        <f t="shared" si="146"/>
        <v>41</v>
      </c>
      <c r="AY229">
        <f t="shared" si="147"/>
        <v>31</v>
      </c>
      <c r="AZ229">
        <f t="shared" si="148"/>
        <v>4</v>
      </c>
      <c r="BA229">
        <f t="shared" si="149"/>
        <v>8</v>
      </c>
      <c r="BB229">
        <f t="shared" si="150"/>
        <v>-3</v>
      </c>
      <c r="BC229">
        <f t="shared" si="151"/>
        <v>3</v>
      </c>
      <c r="BD229">
        <f t="shared" si="152"/>
        <v>-1</v>
      </c>
      <c r="BE229">
        <f t="shared" si="153"/>
        <v>153</v>
      </c>
      <c r="BH229" s="175">
        <v>634536.10666666669</v>
      </c>
      <c r="BI229" s="106" t="str">
        <f t="shared" si="154"/>
        <v>0</v>
      </c>
      <c r="BJ229" s="107">
        <f t="shared" si="155"/>
        <v>3807216.64</v>
      </c>
      <c r="BK229" s="26">
        <f t="shared" si="156"/>
        <v>0</v>
      </c>
      <c r="BL229" s="24" t="str">
        <f t="shared" si="157"/>
        <v>100%</v>
      </c>
      <c r="BM229" s="25" t="str">
        <f t="shared" si="158"/>
        <v>0%</v>
      </c>
      <c r="BN229" s="137">
        <f t="shared" si="161"/>
        <v>634536.10666666669</v>
      </c>
      <c r="BO229" s="173">
        <v>1111794.1522222222</v>
      </c>
      <c r="BP229" s="132" t="str">
        <f t="shared" si="162"/>
        <v>0</v>
      </c>
      <c r="BQ229" s="132">
        <f t="shared" si="177"/>
        <v>6670764.9133333331</v>
      </c>
      <c r="BR229" s="132">
        <f t="shared" si="178"/>
        <v>0</v>
      </c>
      <c r="BS229" s="137">
        <f t="shared" si="163"/>
        <v>1111794.1522222222</v>
      </c>
      <c r="BT229" s="172">
        <v>889371.23222222226</v>
      </c>
      <c r="BU229" s="132" t="str">
        <f t="shared" si="164"/>
        <v>0</v>
      </c>
      <c r="BV229" s="132">
        <f t="shared" si="179"/>
        <v>5336227.3933333335</v>
      </c>
      <c r="BW229" s="132">
        <f t="shared" si="165"/>
        <v>0</v>
      </c>
      <c r="BX229" s="137">
        <f t="shared" si="166"/>
        <v>889371.23222222226</v>
      </c>
      <c r="BY229" s="172">
        <v>1302771.7333333334</v>
      </c>
      <c r="BZ229" s="132" t="str">
        <f t="shared" si="167"/>
        <v>0</v>
      </c>
      <c r="CA229" s="132">
        <f t="shared" si="180"/>
        <v>7816630.4000000004</v>
      </c>
      <c r="CB229" s="132">
        <f t="shared" si="168"/>
        <v>0</v>
      </c>
      <c r="CC229" s="137">
        <f t="shared" si="169"/>
        <v>1302771.7333333334</v>
      </c>
      <c r="CD229" s="172">
        <v>1141248.2511111111</v>
      </c>
      <c r="CE229" s="132" t="str">
        <f t="shared" si="170"/>
        <v>0</v>
      </c>
      <c r="CF229" s="132">
        <f t="shared" si="181"/>
        <v>6847489.5066666668</v>
      </c>
      <c r="CG229" s="132">
        <f t="shared" si="171"/>
        <v>0</v>
      </c>
      <c r="CH229" s="137">
        <f t="shared" si="172"/>
        <v>1141248.2511111111</v>
      </c>
      <c r="CI229" s="211">
        <f t="shared" si="173"/>
        <v>1495789.5088888891</v>
      </c>
      <c r="CJ229" s="132" t="str">
        <f t="shared" si="174"/>
        <v>0</v>
      </c>
      <c r="CK229" s="132">
        <f t="shared" si="182"/>
        <v>8974737.0533333346</v>
      </c>
      <c r="CL229" s="132">
        <f t="shared" si="175"/>
        <v>0</v>
      </c>
      <c r="CM229" s="137">
        <f t="shared" si="176"/>
        <v>1495789.5088888891</v>
      </c>
      <c r="CN229" s="172"/>
      <c r="CO229" s="132"/>
      <c r="CP229" s="132"/>
      <c r="CQ229" s="132"/>
      <c r="CR229" s="137"/>
      <c r="CS229" s="132"/>
    </row>
    <row r="230" spans="1:97" ht="13" x14ac:dyDescent="0.3">
      <c r="A230" s="5" t="s">
        <v>560</v>
      </c>
      <c r="B230" s="3" t="s">
        <v>403</v>
      </c>
      <c r="C230" s="3" t="s">
        <v>386</v>
      </c>
      <c r="D230" s="2" t="s">
        <v>233</v>
      </c>
      <c r="E230" s="5">
        <f t="shared" si="159"/>
        <v>56602</v>
      </c>
      <c r="F230" s="177">
        <v>733</v>
      </c>
      <c r="G230" s="17">
        <f t="shared" si="160"/>
        <v>253</v>
      </c>
      <c r="H230" s="201">
        <v>5.8675607711651301</v>
      </c>
      <c r="I230" s="189">
        <v>269</v>
      </c>
      <c r="J230"/>
      <c r="K230" s="183">
        <v>16197</v>
      </c>
      <c r="L230" s="183">
        <v>14494</v>
      </c>
      <c r="M230" s="183">
        <v>12556</v>
      </c>
      <c r="N230" s="183">
        <v>7011</v>
      </c>
      <c r="O230" s="183">
        <v>3956</v>
      </c>
      <c r="P230" s="183">
        <v>1668</v>
      </c>
      <c r="Q230" s="183">
        <v>673</v>
      </c>
      <c r="R230" s="183">
        <v>47</v>
      </c>
      <c r="S230" s="183">
        <v>56602</v>
      </c>
      <c r="T230" s="5"/>
      <c r="U230" s="9">
        <f t="shared" si="137"/>
        <v>0.28615596622027489</v>
      </c>
      <c r="V230" s="9">
        <f t="shared" si="138"/>
        <v>0.25606869015229144</v>
      </c>
      <c r="W230" s="9">
        <f t="shared" si="139"/>
        <v>0.2218296173280096</v>
      </c>
      <c r="X230" s="9">
        <f t="shared" si="140"/>
        <v>0.12386488109960779</v>
      </c>
      <c r="Y230" s="9">
        <f t="shared" si="141"/>
        <v>6.9891523267729058E-2</v>
      </c>
      <c r="Z230" s="9">
        <f t="shared" si="142"/>
        <v>2.9468923359598602E-2</v>
      </c>
      <c r="AA230" s="9">
        <f t="shared" si="143"/>
        <v>1.1890039221228933E-2</v>
      </c>
      <c r="AB230" s="9">
        <f t="shared" si="144"/>
        <v>8.3035935125967285E-4</v>
      </c>
      <c r="AC230" s="9"/>
      <c r="AD230" s="183">
        <v>56</v>
      </c>
      <c r="AE230" s="183">
        <v>197</v>
      </c>
      <c r="AF230" s="183">
        <v>64</v>
      </c>
      <c r="AG230" s="183">
        <v>12</v>
      </c>
      <c r="AH230" s="183">
        <v>36</v>
      </c>
      <c r="AI230" s="183">
        <v>3</v>
      </c>
      <c r="AJ230" s="183">
        <v>-1</v>
      </c>
      <c r="AK230" s="183">
        <v>0</v>
      </c>
      <c r="AL230" s="183">
        <v>367</v>
      </c>
      <c r="AM230" s="5"/>
      <c r="AN230" s="180">
        <v>38</v>
      </c>
      <c r="AO230" s="180">
        <v>49</v>
      </c>
      <c r="AP230" s="180">
        <v>21</v>
      </c>
      <c r="AQ230" s="180">
        <v>5</v>
      </c>
      <c r="AR230" s="180">
        <v>1</v>
      </c>
      <c r="AS230" s="180">
        <v>3</v>
      </c>
      <c r="AT230" s="180">
        <v>-2</v>
      </c>
      <c r="AU230" s="180">
        <v>-1</v>
      </c>
      <c r="AV230" s="180">
        <v>114</v>
      </c>
      <c r="AW230">
        <f t="shared" si="145"/>
        <v>-38</v>
      </c>
      <c r="AX230">
        <f t="shared" si="146"/>
        <v>-49</v>
      </c>
      <c r="AY230">
        <f t="shared" si="147"/>
        <v>-21</v>
      </c>
      <c r="AZ230">
        <f t="shared" si="148"/>
        <v>-5</v>
      </c>
      <c r="BA230">
        <f t="shared" si="149"/>
        <v>-1</v>
      </c>
      <c r="BB230">
        <f t="shared" si="150"/>
        <v>-3</v>
      </c>
      <c r="BC230">
        <f t="shared" si="151"/>
        <v>2</v>
      </c>
      <c r="BD230">
        <f t="shared" si="152"/>
        <v>1</v>
      </c>
      <c r="BE230">
        <f t="shared" si="153"/>
        <v>-114</v>
      </c>
      <c r="BH230" s="175">
        <v>5884.8106666666663</v>
      </c>
      <c r="BI230" s="106">
        <f t="shared" si="154"/>
        <v>1471.2026666666666</v>
      </c>
      <c r="BJ230" s="107">
        <f t="shared" si="155"/>
        <v>35308.864000000001</v>
      </c>
      <c r="BK230" s="26">
        <f t="shared" si="156"/>
        <v>8827.2160000000003</v>
      </c>
      <c r="BL230" s="24">
        <f t="shared" si="157"/>
        <v>0.8</v>
      </c>
      <c r="BM230" s="25">
        <f t="shared" si="158"/>
        <v>0.2</v>
      </c>
      <c r="BN230" s="137">
        <f t="shared" si="161"/>
        <v>5884.8106666666663</v>
      </c>
      <c r="BO230" s="173">
        <v>285482.27822222217</v>
      </c>
      <c r="BP230" s="132">
        <f t="shared" si="162"/>
        <v>71370.569555555543</v>
      </c>
      <c r="BQ230" s="132">
        <f t="shared" si="177"/>
        <v>1712893.6693333331</v>
      </c>
      <c r="BR230" s="132">
        <f t="shared" si="178"/>
        <v>428223.41733333329</v>
      </c>
      <c r="BS230" s="137">
        <f t="shared" si="163"/>
        <v>285482.27822222217</v>
      </c>
      <c r="BT230" s="172">
        <v>263598.5591111111</v>
      </c>
      <c r="BU230" s="132">
        <f t="shared" si="164"/>
        <v>65899.639777777775</v>
      </c>
      <c r="BV230" s="132">
        <f t="shared" si="179"/>
        <v>1581591.3546666666</v>
      </c>
      <c r="BW230" s="132">
        <f t="shared" si="165"/>
        <v>395397.83866666665</v>
      </c>
      <c r="BX230" s="137">
        <f t="shared" si="166"/>
        <v>263598.5591111111</v>
      </c>
      <c r="BY230" s="172">
        <v>265725.76</v>
      </c>
      <c r="BZ230" s="132">
        <f t="shared" si="167"/>
        <v>66431.44</v>
      </c>
      <c r="CA230" s="132">
        <f t="shared" si="180"/>
        <v>1594354.56</v>
      </c>
      <c r="CB230" s="132">
        <f t="shared" si="168"/>
        <v>398588.64</v>
      </c>
      <c r="CC230" s="137">
        <f t="shared" si="169"/>
        <v>265725.76</v>
      </c>
      <c r="CD230" s="172">
        <v>132368.14222222226</v>
      </c>
      <c r="CE230" s="132">
        <f t="shared" si="170"/>
        <v>33092.035555555565</v>
      </c>
      <c r="CF230" s="132">
        <f t="shared" si="181"/>
        <v>794208.85333333351</v>
      </c>
      <c r="CG230" s="132">
        <f t="shared" si="171"/>
        <v>198552.21333333338</v>
      </c>
      <c r="CH230" s="137">
        <f t="shared" si="172"/>
        <v>132368.14222222226</v>
      </c>
      <c r="CI230" s="211">
        <f t="shared" si="173"/>
        <v>334979.46844444447</v>
      </c>
      <c r="CJ230" s="132">
        <f t="shared" si="174"/>
        <v>83744.867111111118</v>
      </c>
      <c r="CK230" s="132">
        <f t="shared" si="182"/>
        <v>2009876.8106666668</v>
      </c>
      <c r="CL230" s="132">
        <f t="shared" si="175"/>
        <v>502469.20266666671</v>
      </c>
      <c r="CM230" s="137">
        <f t="shared" si="176"/>
        <v>334979.46844444447</v>
      </c>
      <c r="CN230" s="172"/>
      <c r="CO230" s="132"/>
      <c r="CP230" s="132"/>
      <c r="CQ230" s="132"/>
      <c r="CR230" s="137"/>
      <c r="CS230" s="132"/>
    </row>
    <row r="231" spans="1:97" ht="13" x14ac:dyDescent="0.3">
      <c r="A231" s="5" t="s">
        <v>817</v>
      </c>
      <c r="B231" s="3" t="s">
        <v>408</v>
      </c>
      <c r="C231" s="3" t="s">
        <v>389</v>
      </c>
      <c r="D231" s="2" t="s">
        <v>234</v>
      </c>
      <c r="E231" s="5">
        <f t="shared" si="159"/>
        <v>53605</v>
      </c>
      <c r="F231" s="177">
        <v>269</v>
      </c>
      <c r="G231" s="17">
        <f t="shared" si="160"/>
        <v>676</v>
      </c>
      <c r="H231" s="201">
        <v>7.3092246399019309</v>
      </c>
      <c r="I231" s="189">
        <v>177</v>
      </c>
      <c r="J231"/>
      <c r="K231" s="183">
        <v>12961</v>
      </c>
      <c r="L231" s="183">
        <v>12289</v>
      </c>
      <c r="M231" s="183">
        <v>11434</v>
      </c>
      <c r="N231" s="183">
        <v>7839</v>
      </c>
      <c r="O231" s="183">
        <v>5029</v>
      </c>
      <c r="P231" s="183">
        <v>2611</v>
      </c>
      <c r="Q231" s="183">
        <v>1384</v>
      </c>
      <c r="R231" s="183">
        <v>58</v>
      </c>
      <c r="S231" s="183">
        <v>53605</v>
      </c>
      <c r="T231" s="5"/>
      <c r="U231" s="9">
        <f t="shared" si="137"/>
        <v>0.24178714672138793</v>
      </c>
      <c r="V231" s="9">
        <f t="shared" si="138"/>
        <v>0.22925100270497156</v>
      </c>
      <c r="W231" s="9">
        <f t="shared" si="139"/>
        <v>0.21330099804122749</v>
      </c>
      <c r="X231" s="9">
        <f t="shared" si="140"/>
        <v>0.14623635854864286</v>
      </c>
      <c r="Y231" s="9">
        <f t="shared" si="141"/>
        <v>9.3815875384758884E-2</v>
      </c>
      <c r="Z231" s="9">
        <f t="shared" si="142"/>
        <v>4.8708142897117807E-2</v>
      </c>
      <c r="AA231" s="9">
        <f t="shared" si="143"/>
        <v>2.5818487081428972E-2</v>
      </c>
      <c r="AB231" s="9">
        <f t="shared" si="144"/>
        <v>1.0819886204645089E-3</v>
      </c>
      <c r="AC231" s="9"/>
      <c r="AD231" s="183">
        <v>226</v>
      </c>
      <c r="AE231" s="183">
        <v>135</v>
      </c>
      <c r="AF231" s="183">
        <v>166</v>
      </c>
      <c r="AG231" s="183">
        <v>65</v>
      </c>
      <c r="AH231" s="183">
        <v>51</v>
      </c>
      <c r="AI231" s="183">
        <v>19</v>
      </c>
      <c r="AJ231" s="183">
        <v>7</v>
      </c>
      <c r="AK231" s="183">
        <v>-1</v>
      </c>
      <c r="AL231" s="183">
        <v>668</v>
      </c>
      <c r="AM231" s="5"/>
      <c r="AN231" s="180">
        <v>-6</v>
      </c>
      <c r="AO231" s="180">
        <v>2</v>
      </c>
      <c r="AP231" s="180">
        <v>7</v>
      </c>
      <c r="AQ231" s="180">
        <v>-11</v>
      </c>
      <c r="AR231" s="180">
        <v>-1</v>
      </c>
      <c r="AS231" s="180">
        <v>1</v>
      </c>
      <c r="AT231" s="180">
        <v>0</v>
      </c>
      <c r="AU231" s="180">
        <v>0</v>
      </c>
      <c r="AV231" s="180">
        <v>-8</v>
      </c>
      <c r="AW231">
        <f t="shared" si="145"/>
        <v>6</v>
      </c>
      <c r="AX231">
        <f t="shared" si="146"/>
        <v>-2</v>
      </c>
      <c r="AY231">
        <f t="shared" si="147"/>
        <v>-7</v>
      </c>
      <c r="AZ231">
        <f t="shared" si="148"/>
        <v>11</v>
      </c>
      <c r="BA231">
        <f t="shared" si="149"/>
        <v>1</v>
      </c>
      <c r="BB231">
        <f t="shared" si="150"/>
        <v>-1</v>
      </c>
      <c r="BC231">
        <f t="shared" si="151"/>
        <v>0</v>
      </c>
      <c r="BD231">
        <f t="shared" si="152"/>
        <v>0</v>
      </c>
      <c r="BE231">
        <f t="shared" si="153"/>
        <v>8</v>
      </c>
      <c r="BH231" s="175">
        <v>624173.72266666673</v>
      </c>
      <c r="BI231" s="106">
        <f t="shared" si="154"/>
        <v>156043.43066666668</v>
      </c>
      <c r="BJ231" s="107">
        <f t="shared" si="155"/>
        <v>3745042.3360000001</v>
      </c>
      <c r="BK231" s="26">
        <f t="shared" si="156"/>
        <v>936260.58400000003</v>
      </c>
      <c r="BL231" s="24">
        <f t="shared" si="157"/>
        <v>0.8</v>
      </c>
      <c r="BM231" s="25">
        <f t="shared" si="158"/>
        <v>0.2</v>
      </c>
      <c r="BN231" s="137">
        <f t="shared" si="161"/>
        <v>624173.72266666673</v>
      </c>
      <c r="BO231" s="173">
        <v>772746.3902222222</v>
      </c>
      <c r="BP231" s="132">
        <f t="shared" si="162"/>
        <v>193186.59755555555</v>
      </c>
      <c r="BQ231" s="132">
        <f t="shared" si="177"/>
        <v>4636478.3413333334</v>
      </c>
      <c r="BR231" s="132">
        <f t="shared" si="178"/>
        <v>1159119.5853333334</v>
      </c>
      <c r="BS231" s="137">
        <f t="shared" si="163"/>
        <v>772746.3902222222</v>
      </c>
      <c r="BT231" s="172">
        <v>958327.60622222244</v>
      </c>
      <c r="BU231" s="132">
        <f t="shared" si="164"/>
        <v>239581.90155555561</v>
      </c>
      <c r="BV231" s="132">
        <f t="shared" si="179"/>
        <v>5749965.6373333344</v>
      </c>
      <c r="BW231" s="132">
        <f t="shared" si="165"/>
        <v>1437491.4093333336</v>
      </c>
      <c r="BX231" s="137">
        <f t="shared" si="166"/>
        <v>958327.60622222244</v>
      </c>
      <c r="BY231" s="172">
        <v>620880.85333333339</v>
      </c>
      <c r="BZ231" s="132">
        <f t="shared" si="167"/>
        <v>155220.21333333335</v>
      </c>
      <c r="CA231" s="132">
        <f t="shared" si="180"/>
        <v>3725285.12</v>
      </c>
      <c r="CB231" s="132">
        <f t="shared" si="168"/>
        <v>931321.28</v>
      </c>
      <c r="CC231" s="137">
        <f t="shared" si="169"/>
        <v>620880.85333333339</v>
      </c>
      <c r="CD231" s="172">
        <v>666519.73866666667</v>
      </c>
      <c r="CE231" s="132">
        <f t="shared" si="170"/>
        <v>166629.93466666667</v>
      </c>
      <c r="CF231" s="132">
        <f t="shared" si="181"/>
        <v>3999118.432</v>
      </c>
      <c r="CG231" s="132">
        <f t="shared" si="171"/>
        <v>999779.60800000001</v>
      </c>
      <c r="CH231" s="137">
        <f t="shared" si="172"/>
        <v>666519.73866666667</v>
      </c>
      <c r="CI231" s="211">
        <f t="shared" si="173"/>
        <v>731611.17866666662</v>
      </c>
      <c r="CJ231" s="132">
        <f t="shared" si="174"/>
        <v>182902.79466666665</v>
      </c>
      <c r="CK231" s="132">
        <f t="shared" si="182"/>
        <v>4389667.0719999997</v>
      </c>
      <c r="CL231" s="132">
        <f t="shared" si="175"/>
        <v>1097416.7679999999</v>
      </c>
      <c r="CM231" s="137">
        <f t="shared" si="176"/>
        <v>731611.17866666662</v>
      </c>
      <c r="CN231" s="172"/>
      <c r="CO231" s="132"/>
      <c r="CP231" s="132"/>
      <c r="CQ231" s="132"/>
      <c r="CR231" s="137"/>
      <c r="CS231" s="132"/>
    </row>
    <row r="232" spans="1:97" ht="13" x14ac:dyDescent="0.3">
      <c r="A232" s="5" t="s">
        <v>548</v>
      </c>
      <c r="B232" s="3"/>
      <c r="C232" s="3" t="s">
        <v>377</v>
      </c>
      <c r="D232" s="2" t="s">
        <v>235</v>
      </c>
      <c r="E232" s="5">
        <f t="shared" si="159"/>
        <v>126311</v>
      </c>
      <c r="F232" s="177">
        <v>1662</v>
      </c>
      <c r="G232" s="17">
        <f t="shared" si="160"/>
        <v>500</v>
      </c>
      <c r="H232" s="201">
        <v>5.9882800804140466</v>
      </c>
      <c r="I232" s="189">
        <v>139</v>
      </c>
      <c r="J232"/>
      <c r="K232" s="183">
        <v>39143</v>
      </c>
      <c r="L232" s="183">
        <v>27171</v>
      </c>
      <c r="M232" s="183">
        <v>30080</v>
      </c>
      <c r="N232" s="183">
        <v>14886</v>
      </c>
      <c r="O232" s="183">
        <v>8232</v>
      </c>
      <c r="P232" s="183">
        <v>3852</v>
      </c>
      <c r="Q232" s="183">
        <v>2695</v>
      </c>
      <c r="R232" s="183">
        <v>252</v>
      </c>
      <c r="S232" s="183">
        <v>126311</v>
      </c>
      <c r="T232" s="5"/>
      <c r="U232" s="9">
        <f t="shared" si="137"/>
        <v>0.30989383347451926</v>
      </c>
      <c r="V232" s="9">
        <f t="shared" si="138"/>
        <v>0.21511190632644822</v>
      </c>
      <c r="W232" s="9">
        <f t="shared" si="139"/>
        <v>0.23814236289792654</v>
      </c>
      <c r="X232" s="9">
        <f t="shared" si="140"/>
        <v>0.11785196855380767</v>
      </c>
      <c r="Y232" s="9">
        <f t="shared" si="141"/>
        <v>6.517247112286341E-2</v>
      </c>
      <c r="Z232" s="9">
        <f t="shared" si="142"/>
        <v>3.049615631259352E-2</v>
      </c>
      <c r="AA232" s="9">
        <f t="shared" si="143"/>
        <v>2.1336225665223141E-2</v>
      </c>
      <c r="AB232" s="9">
        <f t="shared" si="144"/>
        <v>1.9950756466182674E-3</v>
      </c>
      <c r="AC232" s="9"/>
      <c r="AD232" s="183">
        <v>52</v>
      </c>
      <c r="AE232" s="183">
        <v>174</v>
      </c>
      <c r="AF232" s="183">
        <v>111</v>
      </c>
      <c r="AG232" s="183">
        <v>65</v>
      </c>
      <c r="AH232" s="183">
        <v>32</v>
      </c>
      <c r="AI232" s="183">
        <v>2</v>
      </c>
      <c r="AJ232" s="183">
        <v>-6</v>
      </c>
      <c r="AK232" s="183">
        <v>3</v>
      </c>
      <c r="AL232" s="183">
        <v>433</v>
      </c>
      <c r="AM232" s="5"/>
      <c r="AN232" s="180">
        <v>-11</v>
      </c>
      <c r="AO232" s="180">
        <v>-17</v>
      </c>
      <c r="AP232" s="180">
        <v>0</v>
      </c>
      <c r="AQ232" s="180">
        <v>-21</v>
      </c>
      <c r="AR232" s="180">
        <v>-7</v>
      </c>
      <c r="AS232" s="180">
        <v>-9</v>
      </c>
      <c r="AT232" s="180">
        <v>-1</v>
      </c>
      <c r="AU232" s="180">
        <v>-1</v>
      </c>
      <c r="AV232" s="180">
        <v>-67</v>
      </c>
      <c r="AW232">
        <f t="shared" si="145"/>
        <v>11</v>
      </c>
      <c r="AX232">
        <f t="shared" si="146"/>
        <v>17</v>
      </c>
      <c r="AY232">
        <f t="shared" si="147"/>
        <v>0</v>
      </c>
      <c r="AZ232">
        <f t="shared" si="148"/>
        <v>21</v>
      </c>
      <c r="BA232">
        <f t="shared" si="149"/>
        <v>7</v>
      </c>
      <c r="BB232">
        <f t="shared" si="150"/>
        <v>9</v>
      </c>
      <c r="BC232">
        <f t="shared" si="151"/>
        <v>1</v>
      </c>
      <c r="BD232">
        <f t="shared" si="152"/>
        <v>1</v>
      </c>
      <c r="BE232">
        <f t="shared" si="153"/>
        <v>67</v>
      </c>
      <c r="BH232" s="175">
        <v>405860.04</v>
      </c>
      <c r="BI232" s="106" t="str">
        <f t="shared" si="154"/>
        <v>0</v>
      </c>
      <c r="BJ232" s="107">
        <f t="shared" si="155"/>
        <v>2435160.2399999998</v>
      </c>
      <c r="BK232" s="26">
        <f t="shared" si="156"/>
        <v>0</v>
      </c>
      <c r="BL232" s="24" t="str">
        <f t="shared" si="157"/>
        <v>100%</v>
      </c>
      <c r="BM232" s="25" t="str">
        <f t="shared" si="158"/>
        <v>0%</v>
      </c>
      <c r="BN232" s="137">
        <f t="shared" si="161"/>
        <v>405860.04</v>
      </c>
      <c r="BO232" s="173">
        <v>1187553.2066666665</v>
      </c>
      <c r="BP232" s="132" t="str">
        <f t="shared" si="162"/>
        <v>0</v>
      </c>
      <c r="BQ232" s="132">
        <f t="shared" si="177"/>
        <v>7125319.2399999993</v>
      </c>
      <c r="BR232" s="132">
        <f t="shared" si="178"/>
        <v>0</v>
      </c>
      <c r="BS232" s="137">
        <f t="shared" si="163"/>
        <v>1187553.2066666665</v>
      </c>
      <c r="BT232" s="172">
        <v>797038.21222222236</v>
      </c>
      <c r="BU232" s="132" t="str">
        <f t="shared" si="164"/>
        <v>0</v>
      </c>
      <c r="BV232" s="132">
        <f t="shared" si="179"/>
        <v>4782229.2733333344</v>
      </c>
      <c r="BW232" s="132">
        <f t="shared" si="165"/>
        <v>0</v>
      </c>
      <c r="BX232" s="137">
        <f t="shared" si="166"/>
        <v>797038.21222222236</v>
      </c>
      <c r="BY232" s="172">
        <v>226129.46666666662</v>
      </c>
      <c r="BZ232" s="132" t="str">
        <f t="shared" si="167"/>
        <v>0</v>
      </c>
      <c r="CA232" s="132">
        <f t="shared" si="180"/>
        <v>1356776.7999999998</v>
      </c>
      <c r="CB232" s="132">
        <f t="shared" si="168"/>
        <v>0</v>
      </c>
      <c r="CC232" s="137">
        <f t="shared" si="169"/>
        <v>226129.46666666662</v>
      </c>
      <c r="CD232" s="172">
        <v>632192.7888888889</v>
      </c>
      <c r="CE232" s="132" t="str">
        <f t="shared" si="170"/>
        <v>0</v>
      </c>
      <c r="CF232" s="132">
        <f t="shared" si="181"/>
        <v>3793156.7333333334</v>
      </c>
      <c r="CG232" s="132">
        <f t="shared" si="171"/>
        <v>0</v>
      </c>
      <c r="CH232" s="137">
        <f t="shared" si="172"/>
        <v>632192.7888888889</v>
      </c>
      <c r="CI232" s="211">
        <f t="shared" si="173"/>
        <v>699117.40888888878</v>
      </c>
      <c r="CJ232" s="132" t="str">
        <f t="shared" si="174"/>
        <v>0</v>
      </c>
      <c r="CK232" s="132">
        <f t="shared" si="182"/>
        <v>4194704.4533333331</v>
      </c>
      <c r="CL232" s="132">
        <f t="shared" si="175"/>
        <v>0</v>
      </c>
      <c r="CM232" s="137">
        <f t="shared" si="176"/>
        <v>699117.40888888878</v>
      </c>
      <c r="CN232" s="172"/>
      <c r="CO232" s="132"/>
      <c r="CP232" s="132"/>
      <c r="CQ232" s="132"/>
      <c r="CR232" s="137"/>
      <c r="CS232" s="132"/>
    </row>
    <row r="233" spans="1:97" ht="13" x14ac:dyDescent="0.3">
      <c r="A233" s="5" t="s">
        <v>561</v>
      </c>
      <c r="B233" s="3" t="s">
        <v>403</v>
      </c>
      <c r="C233" s="3" t="s">
        <v>386</v>
      </c>
      <c r="D233" s="2" t="s">
        <v>236</v>
      </c>
      <c r="E233" s="5">
        <f t="shared" si="159"/>
        <v>37567</v>
      </c>
      <c r="F233" s="177">
        <v>308</v>
      </c>
      <c r="G233" s="17">
        <f t="shared" si="160"/>
        <v>299</v>
      </c>
      <c r="H233" s="201">
        <v>5.7044709070165434</v>
      </c>
      <c r="I233" s="189">
        <v>38</v>
      </c>
      <c r="J233"/>
      <c r="K233" s="183">
        <v>8735</v>
      </c>
      <c r="L233" s="183">
        <v>7841</v>
      </c>
      <c r="M233" s="183">
        <v>7789</v>
      </c>
      <c r="N233" s="183">
        <v>5561</v>
      </c>
      <c r="O233" s="183">
        <v>4312</v>
      </c>
      <c r="P233" s="183">
        <v>2367</v>
      </c>
      <c r="Q233" s="183">
        <v>907</v>
      </c>
      <c r="R233" s="183">
        <v>55</v>
      </c>
      <c r="S233" s="183">
        <v>37567</v>
      </c>
      <c r="T233" s="5"/>
      <c r="U233" s="9">
        <f t="shared" si="137"/>
        <v>0.23251790134958875</v>
      </c>
      <c r="V233" s="9">
        <f t="shared" si="138"/>
        <v>0.20872041951712939</v>
      </c>
      <c r="W233" s="9">
        <f t="shared" si="139"/>
        <v>0.20733622594298187</v>
      </c>
      <c r="X233" s="9">
        <f t="shared" si="140"/>
        <v>0.14802885511219954</v>
      </c>
      <c r="Y233" s="9">
        <f t="shared" si="141"/>
        <v>0.11478159022546384</v>
      </c>
      <c r="Z233" s="9">
        <f t="shared" si="142"/>
        <v>6.3007426730907451E-2</v>
      </c>
      <c r="AA233" s="9">
        <f t="shared" si="143"/>
        <v>2.4143530225996222E-2</v>
      </c>
      <c r="AB233" s="9">
        <f t="shared" si="144"/>
        <v>1.4640508957329572E-3</v>
      </c>
      <c r="AC233" s="9"/>
      <c r="AD233" s="183">
        <v>35</v>
      </c>
      <c r="AE233" s="183">
        <v>95</v>
      </c>
      <c r="AF233" s="183">
        <v>84</v>
      </c>
      <c r="AG233" s="183">
        <v>26</v>
      </c>
      <c r="AH233" s="183">
        <v>71</v>
      </c>
      <c r="AI233" s="183">
        <v>20</v>
      </c>
      <c r="AJ233" s="183">
        <v>8</v>
      </c>
      <c r="AK233" s="183">
        <v>0</v>
      </c>
      <c r="AL233" s="183">
        <v>339</v>
      </c>
      <c r="AM233" s="5"/>
      <c r="AN233" s="180">
        <v>25</v>
      </c>
      <c r="AO233" s="180">
        <v>8</v>
      </c>
      <c r="AP233" s="180">
        <v>3</v>
      </c>
      <c r="AQ233" s="180">
        <v>9</v>
      </c>
      <c r="AR233" s="180">
        <v>3</v>
      </c>
      <c r="AS233" s="180">
        <v>-6</v>
      </c>
      <c r="AT233" s="180">
        <v>0</v>
      </c>
      <c r="AU233" s="180">
        <v>-2</v>
      </c>
      <c r="AV233" s="180">
        <v>40</v>
      </c>
      <c r="AW233">
        <f t="shared" si="145"/>
        <v>-25</v>
      </c>
      <c r="AX233">
        <f t="shared" si="146"/>
        <v>-8</v>
      </c>
      <c r="AY233">
        <f t="shared" si="147"/>
        <v>-3</v>
      </c>
      <c r="AZ233">
        <f t="shared" si="148"/>
        <v>-9</v>
      </c>
      <c r="BA233">
        <f t="shared" si="149"/>
        <v>-3</v>
      </c>
      <c r="BB233">
        <f t="shared" si="150"/>
        <v>6</v>
      </c>
      <c r="BC233">
        <f t="shared" si="151"/>
        <v>0</v>
      </c>
      <c r="BD233">
        <f t="shared" si="152"/>
        <v>2</v>
      </c>
      <c r="BE233">
        <f t="shared" si="153"/>
        <v>-40</v>
      </c>
      <c r="BH233" s="175">
        <v>445326.65066666668</v>
      </c>
      <c r="BI233" s="106">
        <f t="shared" si="154"/>
        <v>111331.66266666667</v>
      </c>
      <c r="BJ233" s="107">
        <f t="shared" si="155"/>
        <v>2671959.9040000001</v>
      </c>
      <c r="BK233" s="26">
        <f t="shared" si="156"/>
        <v>667989.97600000002</v>
      </c>
      <c r="BL233" s="24">
        <f t="shared" si="157"/>
        <v>0.8</v>
      </c>
      <c r="BM233" s="25">
        <f t="shared" si="158"/>
        <v>0.2</v>
      </c>
      <c r="BN233" s="137">
        <f t="shared" si="161"/>
        <v>445326.65066666668</v>
      </c>
      <c r="BO233" s="173">
        <v>435095.97333333327</v>
      </c>
      <c r="BP233" s="132">
        <f t="shared" si="162"/>
        <v>108773.99333333332</v>
      </c>
      <c r="BQ233" s="132">
        <f t="shared" si="177"/>
        <v>2610575.84</v>
      </c>
      <c r="BR233" s="132">
        <f t="shared" si="178"/>
        <v>652643.96</v>
      </c>
      <c r="BS233" s="137">
        <f t="shared" si="163"/>
        <v>435095.97333333327</v>
      </c>
      <c r="BT233" s="172">
        <v>302764.18755555555</v>
      </c>
      <c r="BU233" s="132">
        <f t="shared" si="164"/>
        <v>75691.046888888886</v>
      </c>
      <c r="BV233" s="132">
        <f t="shared" si="179"/>
        <v>1816585.1253333334</v>
      </c>
      <c r="BW233" s="132">
        <f t="shared" si="165"/>
        <v>454146.28133333335</v>
      </c>
      <c r="BX233" s="137">
        <f t="shared" si="166"/>
        <v>302764.18755555555</v>
      </c>
      <c r="BY233" s="172">
        <v>541922.88</v>
      </c>
      <c r="BZ233" s="132">
        <f t="shared" si="167"/>
        <v>135480.72</v>
      </c>
      <c r="CA233" s="132">
        <f t="shared" si="180"/>
        <v>3251537.2800000003</v>
      </c>
      <c r="CB233" s="132">
        <f t="shared" si="168"/>
        <v>812884.32000000007</v>
      </c>
      <c r="CC233" s="137">
        <f t="shared" si="169"/>
        <v>541922.88</v>
      </c>
      <c r="CD233" s="172">
        <v>353258.40888888895</v>
      </c>
      <c r="CE233" s="132">
        <f t="shared" si="170"/>
        <v>88314.602222222238</v>
      </c>
      <c r="CF233" s="132">
        <f t="shared" si="181"/>
        <v>2119550.4533333336</v>
      </c>
      <c r="CG233" s="132">
        <f t="shared" si="171"/>
        <v>529887.6133333334</v>
      </c>
      <c r="CH233" s="137">
        <f t="shared" si="172"/>
        <v>353258.40888888895</v>
      </c>
      <c r="CI233" s="211">
        <f t="shared" si="173"/>
        <v>368281.68533333333</v>
      </c>
      <c r="CJ233" s="132">
        <f t="shared" si="174"/>
        <v>92070.421333333332</v>
      </c>
      <c r="CK233" s="132">
        <f t="shared" si="182"/>
        <v>2209690.1119999997</v>
      </c>
      <c r="CL233" s="132">
        <f t="shared" si="175"/>
        <v>552422.52799999993</v>
      </c>
      <c r="CM233" s="137">
        <f t="shared" si="176"/>
        <v>368281.68533333333</v>
      </c>
      <c r="CN233" s="172"/>
      <c r="CO233" s="132"/>
      <c r="CP233" s="132"/>
      <c r="CQ233" s="132"/>
      <c r="CR233" s="137"/>
      <c r="CS233" s="132"/>
    </row>
    <row r="234" spans="1:97" ht="13" x14ac:dyDescent="0.3">
      <c r="A234" s="5" t="s">
        <v>755</v>
      </c>
      <c r="B234" s="3" t="s">
        <v>381</v>
      </c>
      <c r="C234" s="3" t="s">
        <v>375</v>
      </c>
      <c r="D234" s="2" t="s">
        <v>237</v>
      </c>
      <c r="E234" s="5">
        <f t="shared" si="159"/>
        <v>49238</v>
      </c>
      <c r="F234" s="177">
        <v>291</v>
      </c>
      <c r="G234" s="17">
        <f t="shared" si="160"/>
        <v>271</v>
      </c>
      <c r="H234" s="201">
        <v>9.8415000517973681</v>
      </c>
      <c r="I234" s="189">
        <v>12</v>
      </c>
      <c r="J234"/>
      <c r="K234" s="183">
        <v>1682</v>
      </c>
      <c r="L234" s="183">
        <v>3148</v>
      </c>
      <c r="M234" s="183">
        <v>10772</v>
      </c>
      <c r="N234" s="183">
        <v>11649</v>
      </c>
      <c r="O234" s="183">
        <v>7330</v>
      </c>
      <c r="P234" s="183">
        <v>5784</v>
      </c>
      <c r="Q234" s="183">
        <v>7539</v>
      </c>
      <c r="R234" s="183">
        <v>1334</v>
      </c>
      <c r="S234" s="183">
        <v>49238</v>
      </c>
      <c r="T234" s="5"/>
      <c r="U234" s="9">
        <f t="shared" si="137"/>
        <v>3.4160607660749825E-2</v>
      </c>
      <c r="V234" s="9">
        <f t="shared" si="138"/>
        <v>6.3934359640927738E-2</v>
      </c>
      <c r="W234" s="9">
        <f t="shared" si="139"/>
        <v>0.21877411755148463</v>
      </c>
      <c r="X234" s="9">
        <f t="shared" si="140"/>
        <v>0.23658556399528818</v>
      </c>
      <c r="Y234" s="9">
        <f t="shared" si="141"/>
        <v>0.14886875990088955</v>
      </c>
      <c r="Z234" s="9">
        <f t="shared" si="142"/>
        <v>0.11747024655753686</v>
      </c>
      <c r="AA234" s="9">
        <f t="shared" si="143"/>
        <v>0.15311344896218368</v>
      </c>
      <c r="AB234" s="9">
        <f t="shared" si="144"/>
        <v>2.7092895730939519E-2</v>
      </c>
      <c r="AC234" s="9"/>
      <c r="AD234" s="183">
        <v>-7</v>
      </c>
      <c r="AE234" s="183">
        <v>14</v>
      </c>
      <c r="AF234" s="183">
        <v>58</v>
      </c>
      <c r="AG234" s="183">
        <v>64</v>
      </c>
      <c r="AH234" s="183">
        <v>24</v>
      </c>
      <c r="AI234" s="183">
        <v>12</v>
      </c>
      <c r="AJ234" s="183">
        <v>34</v>
      </c>
      <c r="AK234" s="183">
        <v>33</v>
      </c>
      <c r="AL234" s="183">
        <v>232</v>
      </c>
      <c r="AM234" s="5"/>
      <c r="AN234" s="180">
        <v>-13</v>
      </c>
      <c r="AO234" s="180">
        <v>-17</v>
      </c>
      <c r="AP234" s="180">
        <v>-10</v>
      </c>
      <c r="AQ234" s="180">
        <v>-9</v>
      </c>
      <c r="AR234" s="180">
        <v>5</v>
      </c>
      <c r="AS234" s="180">
        <v>9</v>
      </c>
      <c r="AT234" s="180">
        <v>3</v>
      </c>
      <c r="AU234" s="180">
        <v>-7</v>
      </c>
      <c r="AV234" s="180">
        <v>-39</v>
      </c>
      <c r="AW234">
        <f t="shared" si="145"/>
        <v>13</v>
      </c>
      <c r="AX234">
        <f t="shared" si="146"/>
        <v>17</v>
      </c>
      <c r="AY234">
        <f t="shared" si="147"/>
        <v>10</v>
      </c>
      <c r="AZ234">
        <f t="shared" si="148"/>
        <v>9</v>
      </c>
      <c r="BA234">
        <f t="shared" si="149"/>
        <v>-5</v>
      </c>
      <c r="BB234">
        <f t="shared" si="150"/>
        <v>-9</v>
      </c>
      <c r="BC234">
        <f t="shared" si="151"/>
        <v>-3</v>
      </c>
      <c r="BD234">
        <f t="shared" si="152"/>
        <v>7</v>
      </c>
      <c r="BE234">
        <f t="shared" si="153"/>
        <v>39</v>
      </c>
      <c r="BH234" s="175">
        <v>282342.98133333336</v>
      </c>
      <c r="BI234" s="106">
        <f t="shared" si="154"/>
        <v>70585.74533333334</v>
      </c>
      <c r="BJ234" s="107">
        <f t="shared" si="155"/>
        <v>1694057.8880000003</v>
      </c>
      <c r="BK234" s="26">
        <f t="shared" si="156"/>
        <v>423514.47200000007</v>
      </c>
      <c r="BL234" s="24">
        <f t="shared" si="157"/>
        <v>0.8</v>
      </c>
      <c r="BM234" s="25">
        <f t="shared" si="158"/>
        <v>0.2</v>
      </c>
      <c r="BN234" s="137">
        <f t="shared" si="161"/>
        <v>282342.98133333336</v>
      </c>
      <c r="BO234" s="173">
        <v>363653.88977777772</v>
      </c>
      <c r="BP234" s="132">
        <f t="shared" si="162"/>
        <v>90913.472444444429</v>
      </c>
      <c r="BQ234" s="132">
        <f t="shared" si="177"/>
        <v>2181923.3386666663</v>
      </c>
      <c r="BR234" s="132">
        <f t="shared" si="178"/>
        <v>545480.83466666657</v>
      </c>
      <c r="BS234" s="137">
        <f t="shared" si="163"/>
        <v>363653.88977777772</v>
      </c>
      <c r="BT234" s="172">
        <v>329575.3226666667</v>
      </c>
      <c r="BU234" s="132">
        <f t="shared" si="164"/>
        <v>82393.830666666676</v>
      </c>
      <c r="BV234" s="132">
        <f t="shared" si="179"/>
        <v>1977451.9360000002</v>
      </c>
      <c r="BW234" s="132">
        <f t="shared" si="165"/>
        <v>494362.98400000005</v>
      </c>
      <c r="BX234" s="137">
        <f t="shared" si="166"/>
        <v>329575.3226666667</v>
      </c>
      <c r="BY234" s="172">
        <v>413401.4933333334</v>
      </c>
      <c r="BZ234" s="132">
        <f t="shared" si="167"/>
        <v>103350.37333333335</v>
      </c>
      <c r="CA234" s="132">
        <f t="shared" si="180"/>
        <v>2480408.9600000004</v>
      </c>
      <c r="CB234" s="132">
        <f t="shared" si="168"/>
        <v>620102.24000000011</v>
      </c>
      <c r="CC234" s="137">
        <f t="shared" si="169"/>
        <v>413401.4933333334</v>
      </c>
      <c r="CD234" s="172">
        <v>429460.01600000006</v>
      </c>
      <c r="CE234" s="132">
        <f t="shared" si="170"/>
        <v>107365.00400000002</v>
      </c>
      <c r="CF234" s="132">
        <f t="shared" si="181"/>
        <v>2576760.0960000004</v>
      </c>
      <c r="CG234" s="132">
        <f t="shared" si="171"/>
        <v>644190.02400000009</v>
      </c>
      <c r="CH234" s="137">
        <f t="shared" si="172"/>
        <v>429460.01600000006</v>
      </c>
      <c r="CI234" s="211">
        <f t="shared" si="173"/>
        <v>384079.59644444444</v>
      </c>
      <c r="CJ234" s="132">
        <f t="shared" si="174"/>
        <v>96019.89911111111</v>
      </c>
      <c r="CK234" s="132">
        <f t="shared" si="182"/>
        <v>2304477.5786666665</v>
      </c>
      <c r="CL234" s="132">
        <f t="shared" si="175"/>
        <v>576119.39466666663</v>
      </c>
      <c r="CM234" s="137">
        <f t="shared" si="176"/>
        <v>384079.59644444444</v>
      </c>
      <c r="CN234" s="172"/>
      <c r="CO234" s="132"/>
      <c r="CP234" s="132"/>
      <c r="CQ234" s="132"/>
      <c r="CR234" s="137"/>
      <c r="CS234" s="132"/>
    </row>
    <row r="235" spans="1:97" ht="13" x14ac:dyDescent="0.3">
      <c r="A235" s="5" t="s">
        <v>565</v>
      </c>
      <c r="B235" s="3"/>
      <c r="C235" s="3" t="s">
        <v>386</v>
      </c>
      <c r="D235" s="2" t="s">
        <v>238</v>
      </c>
      <c r="E235" s="5">
        <f t="shared" si="159"/>
        <v>242044</v>
      </c>
      <c r="F235" s="177">
        <v>2095</v>
      </c>
      <c r="G235" s="17">
        <f t="shared" si="160"/>
        <v>1446</v>
      </c>
      <c r="H235" s="201">
        <v>4.9086982132338504</v>
      </c>
      <c r="I235" s="189">
        <v>557</v>
      </c>
      <c r="J235"/>
      <c r="K235" s="183">
        <v>141228</v>
      </c>
      <c r="L235" s="183">
        <v>38628</v>
      </c>
      <c r="M235" s="183">
        <v>30744</v>
      </c>
      <c r="N235" s="183">
        <v>15539</v>
      </c>
      <c r="O235" s="183">
        <v>8888</v>
      </c>
      <c r="P235" s="183">
        <v>4125</v>
      </c>
      <c r="Q235" s="183">
        <v>2714</v>
      </c>
      <c r="R235" s="183">
        <v>178</v>
      </c>
      <c r="S235" s="183">
        <v>242044</v>
      </c>
      <c r="T235" s="5"/>
      <c r="U235" s="9">
        <f t="shared" si="137"/>
        <v>0.58348068946142029</v>
      </c>
      <c r="V235" s="9">
        <f t="shared" si="138"/>
        <v>0.15959081819834411</v>
      </c>
      <c r="W235" s="9">
        <f t="shared" si="139"/>
        <v>0.12701822809076035</v>
      </c>
      <c r="X235" s="9">
        <f t="shared" si="140"/>
        <v>6.4199071243245032E-2</v>
      </c>
      <c r="Y235" s="9">
        <f t="shared" si="141"/>
        <v>3.672059625522632E-2</v>
      </c>
      <c r="Z235" s="9">
        <f t="shared" si="142"/>
        <v>1.7042355935284494E-2</v>
      </c>
      <c r="AA235" s="9">
        <f t="shared" si="143"/>
        <v>1.1212837335360513E-2</v>
      </c>
      <c r="AB235" s="9">
        <f t="shared" si="144"/>
        <v>7.3540348035894298E-4</v>
      </c>
      <c r="AC235" s="9"/>
      <c r="AD235" s="183">
        <v>481</v>
      </c>
      <c r="AE235" s="183">
        <v>367</v>
      </c>
      <c r="AF235" s="183">
        <v>245</v>
      </c>
      <c r="AG235" s="183">
        <v>122</v>
      </c>
      <c r="AH235" s="183">
        <v>84</v>
      </c>
      <c r="AI235" s="183">
        <v>33</v>
      </c>
      <c r="AJ235" s="183">
        <v>22</v>
      </c>
      <c r="AK235" s="183">
        <v>1</v>
      </c>
      <c r="AL235" s="183">
        <v>1355</v>
      </c>
      <c r="AM235" s="5"/>
      <c r="AN235" s="180">
        <v>15</v>
      </c>
      <c r="AO235" s="180">
        <v>-47</v>
      </c>
      <c r="AP235" s="180">
        <v>-15</v>
      </c>
      <c r="AQ235" s="180">
        <v>-27</v>
      </c>
      <c r="AR235" s="180">
        <v>-5</v>
      </c>
      <c r="AS235" s="180">
        <v>-9</v>
      </c>
      <c r="AT235" s="180">
        <v>-1</v>
      </c>
      <c r="AU235" s="180">
        <v>-2</v>
      </c>
      <c r="AV235" s="180">
        <v>-91</v>
      </c>
      <c r="AW235">
        <f t="shared" si="145"/>
        <v>-15</v>
      </c>
      <c r="AX235">
        <f t="shared" si="146"/>
        <v>47</v>
      </c>
      <c r="AY235">
        <f t="shared" si="147"/>
        <v>15</v>
      </c>
      <c r="AZ235">
        <f t="shared" si="148"/>
        <v>27</v>
      </c>
      <c r="BA235">
        <f t="shared" si="149"/>
        <v>5</v>
      </c>
      <c r="BB235">
        <f t="shared" si="150"/>
        <v>9</v>
      </c>
      <c r="BC235">
        <f t="shared" si="151"/>
        <v>1</v>
      </c>
      <c r="BD235">
        <f t="shared" si="152"/>
        <v>2</v>
      </c>
      <c r="BE235">
        <f t="shared" si="153"/>
        <v>91</v>
      </c>
      <c r="BH235" s="175">
        <v>1957818.94</v>
      </c>
      <c r="BI235" s="106" t="str">
        <f t="shared" si="154"/>
        <v>0</v>
      </c>
      <c r="BJ235" s="107">
        <f t="shared" si="155"/>
        <v>11746913.640000001</v>
      </c>
      <c r="BK235" s="26">
        <f t="shared" si="156"/>
        <v>0</v>
      </c>
      <c r="BL235" s="24" t="str">
        <f t="shared" si="157"/>
        <v>100%</v>
      </c>
      <c r="BM235" s="25" t="str">
        <f t="shared" si="158"/>
        <v>0%</v>
      </c>
      <c r="BN235" s="137">
        <f t="shared" si="161"/>
        <v>1957818.94</v>
      </c>
      <c r="BO235" s="173">
        <v>1417553.698888889</v>
      </c>
      <c r="BP235" s="132" t="str">
        <f t="shared" si="162"/>
        <v>0</v>
      </c>
      <c r="BQ235" s="132">
        <f t="shared" si="177"/>
        <v>8505322.1933333352</v>
      </c>
      <c r="BR235" s="132">
        <f t="shared" si="178"/>
        <v>0</v>
      </c>
      <c r="BS235" s="137">
        <f t="shared" si="163"/>
        <v>1417553.698888889</v>
      </c>
      <c r="BT235" s="172">
        <v>1219646.6966666668</v>
      </c>
      <c r="BU235" s="132" t="str">
        <f t="shared" si="164"/>
        <v>0</v>
      </c>
      <c r="BV235" s="132">
        <f t="shared" si="179"/>
        <v>7317880.1800000006</v>
      </c>
      <c r="BW235" s="132">
        <f t="shared" si="165"/>
        <v>0</v>
      </c>
      <c r="BX235" s="137">
        <f t="shared" si="166"/>
        <v>1219646.6966666668</v>
      </c>
      <c r="BY235" s="172">
        <v>1358946.5333333334</v>
      </c>
      <c r="BZ235" s="132" t="str">
        <f t="shared" si="167"/>
        <v>0</v>
      </c>
      <c r="CA235" s="132">
        <f t="shared" si="180"/>
        <v>8153679.2000000011</v>
      </c>
      <c r="CB235" s="132">
        <f t="shared" si="168"/>
        <v>0</v>
      </c>
      <c r="CC235" s="137">
        <f t="shared" si="169"/>
        <v>1358946.5333333334</v>
      </c>
      <c r="CD235" s="172">
        <v>1354761.1533333331</v>
      </c>
      <c r="CE235" s="132" t="str">
        <f t="shared" si="170"/>
        <v>0</v>
      </c>
      <c r="CF235" s="132">
        <f t="shared" si="181"/>
        <v>8128566.9199999981</v>
      </c>
      <c r="CG235" s="132">
        <f t="shared" si="171"/>
        <v>0</v>
      </c>
      <c r="CH235" s="137">
        <f t="shared" si="172"/>
        <v>1354761.1533333331</v>
      </c>
      <c r="CI235" s="211">
        <f t="shared" si="173"/>
        <v>2014643.2911111109</v>
      </c>
      <c r="CJ235" s="132" t="str">
        <f t="shared" si="174"/>
        <v>0</v>
      </c>
      <c r="CK235" s="132">
        <f t="shared" si="182"/>
        <v>12087859.746666666</v>
      </c>
      <c r="CL235" s="132">
        <f t="shared" si="175"/>
        <v>0</v>
      </c>
      <c r="CM235" s="137">
        <f t="shared" si="176"/>
        <v>2014643.2911111109</v>
      </c>
      <c r="CN235" s="172"/>
      <c r="CO235" s="132"/>
      <c r="CP235" s="132"/>
      <c r="CQ235" s="132"/>
      <c r="CR235" s="137"/>
      <c r="CS235" s="132"/>
    </row>
    <row r="236" spans="1:97" ht="13" x14ac:dyDescent="0.3">
      <c r="A236" s="5" t="s">
        <v>756</v>
      </c>
      <c r="B236" s="3" t="s">
        <v>381</v>
      </c>
      <c r="C236" s="3" t="s">
        <v>375</v>
      </c>
      <c r="D236" s="2" t="s">
        <v>239</v>
      </c>
      <c r="E236" s="5">
        <f t="shared" si="159"/>
        <v>49889</v>
      </c>
      <c r="F236" s="177">
        <v>641</v>
      </c>
      <c r="G236" s="17">
        <f t="shared" si="160"/>
        <v>273</v>
      </c>
      <c r="H236" s="201">
        <v>7.3469387755102042</v>
      </c>
      <c r="I236" s="189">
        <v>120</v>
      </c>
      <c r="J236"/>
      <c r="K236" s="183">
        <v>6878</v>
      </c>
      <c r="L236" s="183">
        <v>12334</v>
      </c>
      <c r="M236" s="183">
        <v>13772</v>
      </c>
      <c r="N236" s="183">
        <v>7659</v>
      </c>
      <c r="O236" s="183">
        <v>4733</v>
      </c>
      <c r="P236" s="183">
        <v>2593</v>
      </c>
      <c r="Q236" s="183">
        <v>1828</v>
      </c>
      <c r="R236" s="183">
        <v>92</v>
      </c>
      <c r="S236" s="183">
        <v>49889</v>
      </c>
      <c r="T236" s="5"/>
      <c r="U236" s="9">
        <f t="shared" si="137"/>
        <v>0.1378660626591032</v>
      </c>
      <c r="V236" s="9">
        <f t="shared" si="138"/>
        <v>0.24722884804265469</v>
      </c>
      <c r="W236" s="9">
        <f t="shared" si="139"/>
        <v>0.27605283729880337</v>
      </c>
      <c r="X236" s="9">
        <f t="shared" si="140"/>
        <v>0.15352081621199062</v>
      </c>
      <c r="Y236" s="9">
        <f t="shared" si="141"/>
        <v>9.4870612760327933E-2</v>
      </c>
      <c r="Z236" s="9">
        <f t="shared" si="142"/>
        <v>5.1975385355489186E-2</v>
      </c>
      <c r="AA236" s="9">
        <f t="shared" si="143"/>
        <v>3.66413437831987E-2</v>
      </c>
      <c r="AB236" s="9">
        <f t="shared" si="144"/>
        <v>1.8440938884323197E-3</v>
      </c>
      <c r="AC236" s="9"/>
      <c r="AD236" s="183">
        <v>54</v>
      </c>
      <c r="AE236" s="183">
        <v>99</v>
      </c>
      <c r="AF236" s="183">
        <v>58</v>
      </c>
      <c r="AG236" s="183">
        <v>20</v>
      </c>
      <c r="AH236" s="183">
        <v>44</v>
      </c>
      <c r="AI236" s="183">
        <v>11</v>
      </c>
      <c r="AJ236" s="183">
        <v>19</v>
      </c>
      <c r="AK236" s="183">
        <v>1</v>
      </c>
      <c r="AL236" s="183">
        <v>306</v>
      </c>
      <c r="AM236" s="5"/>
      <c r="AN236" s="180">
        <v>16</v>
      </c>
      <c r="AO236" s="180">
        <v>14</v>
      </c>
      <c r="AP236" s="180">
        <v>-5</v>
      </c>
      <c r="AQ236" s="180">
        <v>9</v>
      </c>
      <c r="AR236" s="180">
        <v>5</v>
      </c>
      <c r="AS236" s="180">
        <v>-7</v>
      </c>
      <c r="AT236" s="180">
        <v>1</v>
      </c>
      <c r="AU236" s="180">
        <v>0</v>
      </c>
      <c r="AV236" s="180">
        <v>33</v>
      </c>
      <c r="AW236">
        <f t="shared" si="145"/>
        <v>-16</v>
      </c>
      <c r="AX236">
        <f t="shared" si="146"/>
        <v>-14</v>
      </c>
      <c r="AY236">
        <f t="shared" si="147"/>
        <v>5</v>
      </c>
      <c r="AZ236">
        <f t="shared" si="148"/>
        <v>-9</v>
      </c>
      <c r="BA236">
        <f t="shared" si="149"/>
        <v>-5</v>
      </c>
      <c r="BB236">
        <f t="shared" si="150"/>
        <v>7</v>
      </c>
      <c r="BC236">
        <f t="shared" si="151"/>
        <v>-1</v>
      </c>
      <c r="BD236">
        <f t="shared" si="152"/>
        <v>0</v>
      </c>
      <c r="BE236">
        <f t="shared" si="153"/>
        <v>-33</v>
      </c>
      <c r="BH236" s="175">
        <v>372278.24</v>
      </c>
      <c r="BI236" s="106">
        <f t="shared" si="154"/>
        <v>93069.56</v>
      </c>
      <c r="BJ236" s="107">
        <f t="shared" si="155"/>
        <v>2233669.44</v>
      </c>
      <c r="BK236" s="26">
        <f t="shared" si="156"/>
        <v>558417.36</v>
      </c>
      <c r="BL236" s="24">
        <f t="shared" si="157"/>
        <v>0.8</v>
      </c>
      <c r="BM236" s="25">
        <f t="shared" si="158"/>
        <v>0.2</v>
      </c>
      <c r="BN236" s="137">
        <f t="shared" si="161"/>
        <v>372278.24</v>
      </c>
      <c r="BO236" s="173">
        <v>379569.91911111114</v>
      </c>
      <c r="BP236" s="132">
        <f t="shared" si="162"/>
        <v>94892.479777777786</v>
      </c>
      <c r="BQ236" s="132">
        <f t="shared" si="177"/>
        <v>2277419.5146666667</v>
      </c>
      <c r="BR236" s="132">
        <f t="shared" si="178"/>
        <v>569354.87866666669</v>
      </c>
      <c r="BS236" s="137">
        <f t="shared" si="163"/>
        <v>379569.91911111114</v>
      </c>
      <c r="BT236" s="172">
        <v>284925.21244444448</v>
      </c>
      <c r="BU236" s="132">
        <f t="shared" si="164"/>
        <v>71231.30311111112</v>
      </c>
      <c r="BV236" s="132">
        <f t="shared" si="179"/>
        <v>1709551.274666667</v>
      </c>
      <c r="BW236" s="132">
        <f t="shared" si="165"/>
        <v>427387.81866666675</v>
      </c>
      <c r="BX236" s="137">
        <f t="shared" si="166"/>
        <v>284925.21244444448</v>
      </c>
      <c r="BY236" s="172">
        <v>253579.62666666668</v>
      </c>
      <c r="BZ236" s="132">
        <f t="shared" si="167"/>
        <v>63394.906666666669</v>
      </c>
      <c r="CA236" s="132">
        <f t="shared" si="180"/>
        <v>1521477.76</v>
      </c>
      <c r="CB236" s="132">
        <f t="shared" si="168"/>
        <v>380369.44</v>
      </c>
      <c r="CC236" s="137">
        <f t="shared" si="169"/>
        <v>253579.62666666668</v>
      </c>
      <c r="CD236" s="172">
        <v>312198.4071111111</v>
      </c>
      <c r="CE236" s="132">
        <f t="shared" si="170"/>
        <v>78049.601777777774</v>
      </c>
      <c r="CF236" s="132">
        <f t="shared" si="181"/>
        <v>1873190.4426666666</v>
      </c>
      <c r="CG236" s="132">
        <f t="shared" si="171"/>
        <v>468297.61066666665</v>
      </c>
      <c r="CH236" s="137">
        <f t="shared" si="172"/>
        <v>312198.4071111111</v>
      </c>
      <c r="CI236" s="211">
        <f t="shared" si="173"/>
        <v>347063.96977777779</v>
      </c>
      <c r="CJ236" s="132">
        <f t="shared" si="174"/>
        <v>86765.992444444448</v>
      </c>
      <c r="CK236" s="132">
        <f t="shared" si="182"/>
        <v>2082383.8186666667</v>
      </c>
      <c r="CL236" s="132">
        <f t="shared" si="175"/>
        <v>520595.95466666669</v>
      </c>
      <c r="CM236" s="137">
        <f t="shared" si="176"/>
        <v>347063.96977777779</v>
      </c>
      <c r="CN236" s="172"/>
      <c r="CO236" s="132"/>
      <c r="CP236" s="132"/>
      <c r="CQ236" s="132"/>
      <c r="CR236" s="137"/>
      <c r="CS236" s="132"/>
    </row>
    <row r="237" spans="1:97" ht="13" x14ac:dyDescent="0.3">
      <c r="A237" s="5" t="s">
        <v>612</v>
      </c>
      <c r="B237" s="3"/>
      <c r="C237" s="3" t="s">
        <v>390</v>
      </c>
      <c r="D237" s="2" t="s">
        <v>240</v>
      </c>
      <c r="E237" s="5">
        <f t="shared" si="159"/>
        <v>137743</v>
      </c>
      <c r="F237" s="177">
        <v>1526</v>
      </c>
      <c r="G237" s="17">
        <f t="shared" si="160"/>
        <v>1260</v>
      </c>
      <c r="H237" s="201">
        <v>7.4934839270199829</v>
      </c>
      <c r="I237" s="189">
        <v>321</v>
      </c>
      <c r="J237"/>
      <c r="K237" s="183">
        <v>26050</v>
      </c>
      <c r="L237" s="183">
        <v>35675</v>
      </c>
      <c r="M237" s="183">
        <v>28554</v>
      </c>
      <c r="N237" s="183">
        <v>19808</v>
      </c>
      <c r="O237" s="183">
        <v>14928</v>
      </c>
      <c r="P237" s="183">
        <v>7985</v>
      </c>
      <c r="Q237" s="183">
        <v>4406</v>
      </c>
      <c r="R237" s="183">
        <v>337</v>
      </c>
      <c r="S237" s="183">
        <v>137743</v>
      </c>
      <c r="T237" s="5"/>
      <c r="U237" s="9">
        <f t="shared" si="137"/>
        <v>0.18912031827388687</v>
      </c>
      <c r="V237" s="9">
        <f t="shared" si="138"/>
        <v>0.25899682742498709</v>
      </c>
      <c r="W237" s="9">
        <f t="shared" si="139"/>
        <v>0.20729910049875494</v>
      </c>
      <c r="X237" s="9">
        <f t="shared" si="140"/>
        <v>0.14380404085870063</v>
      </c>
      <c r="Y237" s="9">
        <f t="shared" si="141"/>
        <v>0.10837574323196097</v>
      </c>
      <c r="Z237" s="9">
        <f t="shared" si="142"/>
        <v>5.7970277981458221E-2</v>
      </c>
      <c r="AA237" s="9">
        <f t="shared" si="143"/>
        <v>3.1987106422830924E-2</v>
      </c>
      <c r="AB237" s="9">
        <f t="shared" si="144"/>
        <v>2.4465853074203407E-3</v>
      </c>
      <c r="AC237" s="9"/>
      <c r="AD237" s="183">
        <v>177</v>
      </c>
      <c r="AE237" s="183">
        <v>424</v>
      </c>
      <c r="AF237" s="183">
        <v>185</v>
      </c>
      <c r="AG237" s="183">
        <v>177</v>
      </c>
      <c r="AH237" s="183">
        <v>161</v>
      </c>
      <c r="AI237" s="183">
        <v>70</v>
      </c>
      <c r="AJ237" s="183">
        <v>26</v>
      </c>
      <c r="AK237" s="183">
        <v>5</v>
      </c>
      <c r="AL237" s="183">
        <v>1225</v>
      </c>
      <c r="AM237" s="5"/>
      <c r="AN237" s="180">
        <v>-7</v>
      </c>
      <c r="AO237" s="180">
        <v>0</v>
      </c>
      <c r="AP237" s="180">
        <v>-12</v>
      </c>
      <c r="AQ237" s="180">
        <v>4</v>
      </c>
      <c r="AR237" s="180">
        <v>3</v>
      </c>
      <c r="AS237" s="180">
        <v>-18</v>
      </c>
      <c r="AT237" s="180">
        <v>-6</v>
      </c>
      <c r="AU237" s="180">
        <v>1</v>
      </c>
      <c r="AV237" s="180">
        <v>-35</v>
      </c>
      <c r="AW237">
        <f t="shared" si="145"/>
        <v>7</v>
      </c>
      <c r="AX237">
        <f t="shared" si="146"/>
        <v>0</v>
      </c>
      <c r="AY237">
        <f t="shared" si="147"/>
        <v>12</v>
      </c>
      <c r="AZ237">
        <f t="shared" si="148"/>
        <v>-4</v>
      </c>
      <c r="BA237">
        <f t="shared" si="149"/>
        <v>-3</v>
      </c>
      <c r="BB237">
        <f t="shared" si="150"/>
        <v>18</v>
      </c>
      <c r="BC237">
        <f t="shared" si="151"/>
        <v>6</v>
      </c>
      <c r="BD237">
        <f t="shared" si="152"/>
        <v>-1</v>
      </c>
      <c r="BE237">
        <f t="shared" si="153"/>
        <v>35</v>
      </c>
      <c r="BH237" s="175">
        <v>1791668.9866666668</v>
      </c>
      <c r="BI237" s="106" t="str">
        <f t="shared" si="154"/>
        <v>0</v>
      </c>
      <c r="BJ237" s="107">
        <f t="shared" si="155"/>
        <v>10750013.920000002</v>
      </c>
      <c r="BK237" s="26">
        <f t="shared" si="156"/>
        <v>0</v>
      </c>
      <c r="BL237" s="24" t="str">
        <f t="shared" si="157"/>
        <v>100%</v>
      </c>
      <c r="BM237" s="25" t="str">
        <f t="shared" si="158"/>
        <v>0%</v>
      </c>
      <c r="BN237" s="137">
        <f t="shared" si="161"/>
        <v>1791668.9866666668</v>
      </c>
      <c r="BO237" s="173">
        <v>1037913.88</v>
      </c>
      <c r="BP237" s="132" t="str">
        <f t="shared" si="162"/>
        <v>0</v>
      </c>
      <c r="BQ237" s="132">
        <f t="shared" si="177"/>
        <v>6227483.2800000003</v>
      </c>
      <c r="BR237" s="132">
        <f t="shared" si="178"/>
        <v>0</v>
      </c>
      <c r="BS237" s="137">
        <f t="shared" si="163"/>
        <v>1037913.88</v>
      </c>
      <c r="BT237" s="172">
        <v>1373791.7033333336</v>
      </c>
      <c r="BU237" s="132" t="str">
        <f t="shared" si="164"/>
        <v>0</v>
      </c>
      <c r="BV237" s="132">
        <f t="shared" si="179"/>
        <v>8242750.2200000016</v>
      </c>
      <c r="BW237" s="132">
        <f t="shared" si="165"/>
        <v>0</v>
      </c>
      <c r="BX237" s="137">
        <f t="shared" si="166"/>
        <v>1373791.7033333336</v>
      </c>
      <c r="BY237" s="172">
        <v>1554573.0666666669</v>
      </c>
      <c r="BZ237" s="132" t="str">
        <f t="shared" si="167"/>
        <v>0</v>
      </c>
      <c r="CA237" s="132">
        <f t="shared" si="180"/>
        <v>9327438.4000000022</v>
      </c>
      <c r="CB237" s="132">
        <f t="shared" si="168"/>
        <v>0</v>
      </c>
      <c r="CC237" s="137">
        <f t="shared" si="169"/>
        <v>1554573.0666666669</v>
      </c>
      <c r="CD237" s="172">
        <v>1595231.2199999997</v>
      </c>
      <c r="CE237" s="132" t="str">
        <f t="shared" si="170"/>
        <v>0</v>
      </c>
      <c r="CF237" s="132">
        <f t="shared" si="181"/>
        <v>9571387.3199999984</v>
      </c>
      <c r="CG237" s="132">
        <f t="shared" si="171"/>
        <v>0</v>
      </c>
      <c r="CH237" s="137">
        <f t="shared" si="172"/>
        <v>1595231.2199999997</v>
      </c>
      <c r="CI237" s="211">
        <f t="shared" si="173"/>
        <v>1866106.402222222</v>
      </c>
      <c r="CJ237" s="132" t="str">
        <f t="shared" si="174"/>
        <v>0</v>
      </c>
      <c r="CK237" s="132">
        <f t="shared" si="182"/>
        <v>11196638.413333332</v>
      </c>
      <c r="CL237" s="132">
        <f t="shared" si="175"/>
        <v>0</v>
      </c>
      <c r="CM237" s="137">
        <f t="shared" si="176"/>
        <v>1866106.402222222</v>
      </c>
      <c r="CN237" s="172"/>
      <c r="CO237" s="132"/>
      <c r="CP237" s="132"/>
      <c r="CQ237" s="132"/>
      <c r="CR237" s="137"/>
      <c r="CS237" s="132"/>
    </row>
    <row r="238" spans="1:97" ht="13" x14ac:dyDescent="0.3">
      <c r="A238" s="5" t="s">
        <v>724</v>
      </c>
      <c r="B238" s="3"/>
      <c r="C238" s="3" t="s">
        <v>375</v>
      </c>
      <c r="D238" s="2" t="s">
        <v>241</v>
      </c>
      <c r="E238" s="5">
        <f t="shared" si="159"/>
        <v>52066</v>
      </c>
      <c r="F238" s="177">
        <v>136</v>
      </c>
      <c r="G238" s="17">
        <f t="shared" si="160"/>
        <v>728</v>
      </c>
      <c r="H238" s="201">
        <v>7.0455612963832781</v>
      </c>
      <c r="I238" s="189">
        <v>114</v>
      </c>
      <c r="J238"/>
      <c r="K238" s="183">
        <v>1361</v>
      </c>
      <c r="L238" s="183">
        <v>9415</v>
      </c>
      <c r="M238" s="183">
        <v>22120</v>
      </c>
      <c r="N238" s="183">
        <v>12798</v>
      </c>
      <c r="O238" s="183">
        <v>4381</v>
      </c>
      <c r="P238" s="183">
        <v>1653</v>
      </c>
      <c r="Q238" s="183">
        <v>330</v>
      </c>
      <c r="R238" s="183">
        <v>8</v>
      </c>
      <c r="S238" s="183">
        <v>52066</v>
      </c>
      <c r="T238" s="5"/>
      <c r="U238" s="9">
        <f t="shared" si="137"/>
        <v>2.613989935850651E-2</v>
      </c>
      <c r="V238" s="9">
        <f t="shared" si="138"/>
        <v>0.18082817961817693</v>
      </c>
      <c r="W238" s="9">
        <f t="shared" si="139"/>
        <v>0.4248453885453079</v>
      </c>
      <c r="X238" s="9">
        <f t="shared" si="140"/>
        <v>0.24580340337264242</v>
      </c>
      <c r="Y238" s="9">
        <f t="shared" si="141"/>
        <v>8.4143202857911117E-2</v>
      </c>
      <c r="Z238" s="9">
        <f t="shared" si="142"/>
        <v>3.1748165789574768E-2</v>
      </c>
      <c r="AA238" s="9">
        <f t="shared" si="143"/>
        <v>6.3381093227826224E-3</v>
      </c>
      <c r="AB238" s="9">
        <f t="shared" si="144"/>
        <v>1.5365113509776054E-4</v>
      </c>
      <c r="AC238" s="9"/>
      <c r="AD238" s="183">
        <v>68</v>
      </c>
      <c r="AE238" s="183">
        <v>87</v>
      </c>
      <c r="AF238" s="183">
        <v>337</v>
      </c>
      <c r="AG238" s="183">
        <v>110</v>
      </c>
      <c r="AH238" s="183">
        <v>74</v>
      </c>
      <c r="AI238" s="183">
        <v>25</v>
      </c>
      <c r="AJ238" s="183">
        <v>3</v>
      </c>
      <c r="AK238" s="183">
        <v>0</v>
      </c>
      <c r="AL238" s="183">
        <v>704</v>
      </c>
      <c r="AM238" s="5"/>
      <c r="AN238" s="180">
        <v>4</v>
      </c>
      <c r="AO238" s="180">
        <v>-4</v>
      </c>
      <c r="AP238" s="180">
        <v>-11</v>
      </c>
      <c r="AQ238" s="180">
        <v>-4</v>
      </c>
      <c r="AR238" s="180">
        <v>-6</v>
      </c>
      <c r="AS238" s="180">
        <v>1</v>
      </c>
      <c r="AT238" s="180">
        <v>-4</v>
      </c>
      <c r="AU238" s="180">
        <v>0</v>
      </c>
      <c r="AV238" s="180">
        <v>-24</v>
      </c>
      <c r="AW238">
        <f t="shared" si="145"/>
        <v>-4</v>
      </c>
      <c r="AX238">
        <f t="shared" si="146"/>
        <v>4</v>
      </c>
      <c r="AY238">
        <f t="shared" si="147"/>
        <v>11</v>
      </c>
      <c r="AZ238">
        <f t="shared" si="148"/>
        <v>4</v>
      </c>
      <c r="BA238">
        <f t="shared" si="149"/>
        <v>6</v>
      </c>
      <c r="BB238">
        <f t="shared" si="150"/>
        <v>-1</v>
      </c>
      <c r="BC238">
        <f t="shared" si="151"/>
        <v>4</v>
      </c>
      <c r="BD238">
        <f t="shared" si="152"/>
        <v>0</v>
      </c>
      <c r="BE238">
        <f t="shared" si="153"/>
        <v>24</v>
      </c>
      <c r="BH238" s="175">
        <v>453993.95333333331</v>
      </c>
      <c r="BI238" s="106" t="str">
        <f t="shared" si="154"/>
        <v>0</v>
      </c>
      <c r="BJ238" s="107">
        <f t="shared" si="155"/>
        <v>2723963.7199999997</v>
      </c>
      <c r="BK238" s="26">
        <f t="shared" si="156"/>
        <v>0</v>
      </c>
      <c r="BL238" s="24" t="str">
        <f t="shared" si="157"/>
        <v>100%</v>
      </c>
      <c r="BM238" s="25" t="str">
        <f t="shared" si="158"/>
        <v>0%</v>
      </c>
      <c r="BN238" s="137">
        <f t="shared" si="161"/>
        <v>453993.95333333331</v>
      </c>
      <c r="BO238" s="173">
        <v>902965.74222222203</v>
      </c>
      <c r="BP238" s="132" t="str">
        <f t="shared" si="162"/>
        <v>0</v>
      </c>
      <c r="BQ238" s="132">
        <f t="shared" si="177"/>
        <v>5417794.4533333322</v>
      </c>
      <c r="BR238" s="132">
        <f t="shared" si="178"/>
        <v>0</v>
      </c>
      <c r="BS238" s="137">
        <f t="shared" si="163"/>
        <v>902965.74222222203</v>
      </c>
      <c r="BT238" s="172">
        <v>402193.1688888889</v>
      </c>
      <c r="BU238" s="132" t="str">
        <f t="shared" si="164"/>
        <v>0</v>
      </c>
      <c r="BV238" s="132">
        <f t="shared" si="179"/>
        <v>2413159.0133333337</v>
      </c>
      <c r="BW238" s="132">
        <f t="shared" si="165"/>
        <v>0</v>
      </c>
      <c r="BX238" s="137">
        <f t="shared" si="166"/>
        <v>402193.1688888889</v>
      </c>
      <c r="BY238" s="172">
        <v>251942.53333333333</v>
      </c>
      <c r="BZ238" s="132" t="str">
        <f t="shared" si="167"/>
        <v>0</v>
      </c>
      <c r="CA238" s="132">
        <f t="shared" si="180"/>
        <v>1511655.2</v>
      </c>
      <c r="CB238" s="132">
        <f t="shared" si="168"/>
        <v>0</v>
      </c>
      <c r="CC238" s="137">
        <f t="shared" si="169"/>
        <v>251942.53333333333</v>
      </c>
      <c r="CD238" s="172">
        <v>579494.93555555562</v>
      </c>
      <c r="CE238" s="132" t="str">
        <f t="shared" si="170"/>
        <v>0</v>
      </c>
      <c r="CF238" s="132">
        <f t="shared" si="181"/>
        <v>3476969.6133333337</v>
      </c>
      <c r="CG238" s="132">
        <f t="shared" si="171"/>
        <v>0</v>
      </c>
      <c r="CH238" s="137">
        <f t="shared" si="172"/>
        <v>579494.93555555562</v>
      </c>
      <c r="CI238" s="211">
        <f t="shared" si="173"/>
        <v>1050053.1377777779</v>
      </c>
      <c r="CJ238" s="132" t="str">
        <f t="shared" si="174"/>
        <v>0</v>
      </c>
      <c r="CK238" s="132">
        <f t="shared" si="182"/>
        <v>6300318.8266666671</v>
      </c>
      <c r="CL238" s="132">
        <f t="shared" si="175"/>
        <v>0</v>
      </c>
      <c r="CM238" s="137">
        <f t="shared" si="176"/>
        <v>1050053.1377777779</v>
      </c>
      <c r="CN238" s="172"/>
      <c r="CO238" s="132"/>
      <c r="CP238" s="132"/>
      <c r="CQ238" s="132"/>
      <c r="CR238" s="137"/>
      <c r="CS238" s="132"/>
    </row>
    <row r="239" spans="1:97" ht="13" x14ac:dyDescent="0.3">
      <c r="A239" s="5" t="s">
        <v>632</v>
      </c>
      <c r="B239" s="3"/>
      <c r="C239" s="3" t="s">
        <v>390</v>
      </c>
      <c r="D239" s="2" t="s">
        <v>242</v>
      </c>
      <c r="E239" s="5">
        <f t="shared" si="159"/>
        <v>90037</v>
      </c>
      <c r="F239" s="177">
        <v>114</v>
      </c>
      <c r="G239" s="17">
        <f t="shared" si="160"/>
        <v>590</v>
      </c>
      <c r="H239" s="201">
        <v>7.0245860511791269</v>
      </c>
      <c r="I239" s="189">
        <v>299</v>
      </c>
      <c r="J239"/>
      <c r="K239" s="183">
        <v>13955</v>
      </c>
      <c r="L239" s="183">
        <v>11807</v>
      </c>
      <c r="M239" s="183">
        <v>21923</v>
      </c>
      <c r="N239" s="183">
        <v>16427</v>
      </c>
      <c r="O239" s="183">
        <v>11565</v>
      </c>
      <c r="P239" s="183">
        <v>8706</v>
      </c>
      <c r="Q239" s="183">
        <v>5292</v>
      </c>
      <c r="R239" s="183">
        <v>362</v>
      </c>
      <c r="S239" s="183">
        <v>90037</v>
      </c>
      <c r="T239" s="5"/>
      <c r="U239" s="9">
        <f t="shared" si="137"/>
        <v>0.15499183668936103</v>
      </c>
      <c r="V239" s="9">
        <f t="shared" si="138"/>
        <v>0.13113497784244255</v>
      </c>
      <c r="W239" s="9">
        <f t="shared" si="139"/>
        <v>0.24348878794273465</v>
      </c>
      <c r="X239" s="9">
        <f t="shared" si="140"/>
        <v>0.18244721614447393</v>
      </c>
      <c r="Y239" s="9">
        <f t="shared" si="141"/>
        <v>0.12844719393138376</v>
      </c>
      <c r="Z239" s="9">
        <f t="shared" si="142"/>
        <v>9.6693581527594205E-2</v>
      </c>
      <c r="AA239" s="9">
        <f t="shared" si="143"/>
        <v>5.8775836600508682E-2</v>
      </c>
      <c r="AB239" s="9">
        <f t="shared" si="144"/>
        <v>4.0205693215011606E-3</v>
      </c>
      <c r="AC239" s="9"/>
      <c r="AD239" s="183">
        <v>104</v>
      </c>
      <c r="AE239" s="183">
        <v>26</v>
      </c>
      <c r="AF239" s="183">
        <v>115</v>
      </c>
      <c r="AG239" s="183">
        <v>103</v>
      </c>
      <c r="AH239" s="183">
        <v>108</v>
      </c>
      <c r="AI239" s="183">
        <v>35</v>
      </c>
      <c r="AJ239" s="183">
        <v>49</v>
      </c>
      <c r="AK239" s="183">
        <v>15</v>
      </c>
      <c r="AL239" s="183">
        <v>555</v>
      </c>
      <c r="AM239" s="5"/>
      <c r="AN239" s="180">
        <v>1</v>
      </c>
      <c r="AO239" s="180">
        <v>-5</v>
      </c>
      <c r="AP239" s="180">
        <v>-20</v>
      </c>
      <c r="AQ239" s="180">
        <v>-8</v>
      </c>
      <c r="AR239" s="180">
        <v>-9</v>
      </c>
      <c r="AS239" s="180">
        <v>3</v>
      </c>
      <c r="AT239" s="180">
        <v>1</v>
      </c>
      <c r="AU239" s="180">
        <v>2</v>
      </c>
      <c r="AV239" s="180">
        <v>-35</v>
      </c>
      <c r="AW239">
        <f t="shared" si="145"/>
        <v>-1</v>
      </c>
      <c r="AX239">
        <f t="shared" si="146"/>
        <v>5</v>
      </c>
      <c r="AY239">
        <f t="shared" si="147"/>
        <v>20</v>
      </c>
      <c r="AZ239">
        <f t="shared" si="148"/>
        <v>8</v>
      </c>
      <c r="BA239">
        <f t="shared" si="149"/>
        <v>9</v>
      </c>
      <c r="BB239">
        <f t="shared" si="150"/>
        <v>-3</v>
      </c>
      <c r="BC239">
        <f t="shared" si="151"/>
        <v>-1</v>
      </c>
      <c r="BD239">
        <f t="shared" si="152"/>
        <v>-2</v>
      </c>
      <c r="BE239">
        <f t="shared" si="153"/>
        <v>35</v>
      </c>
      <c r="BH239" s="175">
        <v>925418.46</v>
      </c>
      <c r="BI239" s="106" t="str">
        <f t="shared" si="154"/>
        <v>0</v>
      </c>
      <c r="BJ239" s="107">
        <f t="shared" si="155"/>
        <v>5552510.7599999998</v>
      </c>
      <c r="BK239" s="26">
        <f t="shared" si="156"/>
        <v>0</v>
      </c>
      <c r="BL239" s="24" t="str">
        <f t="shared" si="157"/>
        <v>100%</v>
      </c>
      <c r="BM239" s="25" t="str">
        <f t="shared" si="158"/>
        <v>0%</v>
      </c>
      <c r="BN239" s="137">
        <f t="shared" si="161"/>
        <v>925418.46</v>
      </c>
      <c r="BO239" s="173">
        <v>536218.35444444441</v>
      </c>
      <c r="BP239" s="132" t="str">
        <f t="shared" si="162"/>
        <v>0</v>
      </c>
      <c r="BQ239" s="132">
        <f t="shared" si="177"/>
        <v>3217310.1266666665</v>
      </c>
      <c r="BR239" s="132">
        <f t="shared" si="178"/>
        <v>0</v>
      </c>
      <c r="BS239" s="137">
        <f t="shared" si="163"/>
        <v>536218.35444444441</v>
      </c>
      <c r="BT239" s="172">
        <v>413185.54</v>
      </c>
      <c r="BU239" s="132" t="str">
        <f t="shared" si="164"/>
        <v>0</v>
      </c>
      <c r="BV239" s="132">
        <f t="shared" si="179"/>
        <v>2479113.2399999998</v>
      </c>
      <c r="BW239" s="132">
        <f t="shared" si="165"/>
        <v>0</v>
      </c>
      <c r="BX239" s="137">
        <f t="shared" si="166"/>
        <v>413185.54</v>
      </c>
      <c r="BY239" s="172">
        <v>196077.46666666662</v>
      </c>
      <c r="BZ239" s="132" t="str">
        <f t="shared" si="167"/>
        <v>0</v>
      </c>
      <c r="CA239" s="132">
        <f t="shared" si="180"/>
        <v>1176464.7999999998</v>
      </c>
      <c r="CB239" s="132">
        <f t="shared" si="168"/>
        <v>0</v>
      </c>
      <c r="CC239" s="137">
        <f t="shared" si="169"/>
        <v>196077.46666666662</v>
      </c>
      <c r="CD239" s="172">
        <v>893475.96444444428</v>
      </c>
      <c r="CE239" s="132" t="str">
        <f t="shared" si="170"/>
        <v>0</v>
      </c>
      <c r="CF239" s="132">
        <f t="shared" si="181"/>
        <v>5360855.7866666652</v>
      </c>
      <c r="CG239" s="132">
        <f t="shared" si="171"/>
        <v>0</v>
      </c>
      <c r="CH239" s="137">
        <f t="shared" si="172"/>
        <v>893475.96444444428</v>
      </c>
      <c r="CI239" s="211">
        <f t="shared" si="173"/>
        <v>1022986.0199999999</v>
      </c>
      <c r="CJ239" s="132" t="str">
        <f t="shared" si="174"/>
        <v>0</v>
      </c>
      <c r="CK239" s="132">
        <f t="shared" si="182"/>
        <v>6137916.1199999992</v>
      </c>
      <c r="CL239" s="132">
        <f t="shared" si="175"/>
        <v>0</v>
      </c>
      <c r="CM239" s="137">
        <f t="shared" si="176"/>
        <v>1022986.0199999999</v>
      </c>
      <c r="CN239" s="172"/>
      <c r="CO239" s="132"/>
      <c r="CP239" s="132"/>
      <c r="CQ239" s="132"/>
      <c r="CR239" s="137"/>
      <c r="CS239" s="132"/>
    </row>
    <row r="240" spans="1:97" ht="13" x14ac:dyDescent="0.3">
      <c r="A240" s="5" t="s">
        <v>731</v>
      </c>
      <c r="B240" s="3" t="s">
        <v>382</v>
      </c>
      <c r="C240" s="3" t="s">
        <v>375</v>
      </c>
      <c r="D240" s="2" t="s">
        <v>243</v>
      </c>
      <c r="E240" s="5">
        <f t="shared" si="159"/>
        <v>28416</v>
      </c>
      <c r="F240" s="177">
        <v>361</v>
      </c>
      <c r="G240" s="17">
        <f t="shared" si="160"/>
        <v>81</v>
      </c>
      <c r="H240" s="201">
        <v>14.122759369907659</v>
      </c>
      <c r="I240" s="189">
        <v>6</v>
      </c>
      <c r="J240"/>
      <c r="K240" s="183">
        <v>687</v>
      </c>
      <c r="L240" s="183">
        <v>870</v>
      </c>
      <c r="M240" s="183">
        <v>3566</v>
      </c>
      <c r="N240" s="183">
        <v>5733</v>
      </c>
      <c r="O240" s="183">
        <v>5021</v>
      </c>
      <c r="P240" s="183">
        <v>3458</v>
      </c>
      <c r="Q240" s="183">
        <v>7032</v>
      </c>
      <c r="R240" s="183">
        <v>2049</v>
      </c>
      <c r="S240" s="183">
        <v>28416</v>
      </c>
      <c r="T240" s="5"/>
      <c r="U240" s="9">
        <f t="shared" si="137"/>
        <v>2.4176520270270271E-2</v>
      </c>
      <c r="V240" s="9">
        <f t="shared" si="138"/>
        <v>3.0616554054054054E-2</v>
      </c>
      <c r="W240" s="9">
        <f t="shared" si="139"/>
        <v>0.12549268018018017</v>
      </c>
      <c r="X240" s="9">
        <f t="shared" si="140"/>
        <v>0.20175253378378377</v>
      </c>
      <c r="Y240" s="9">
        <f t="shared" si="141"/>
        <v>0.17669622747747749</v>
      </c>
      <c r="Z240" s="9">
        <f t="shared" si="142"/>
        <v>0.1216920045045045</v>
      </c>
      <c r="AA240" s="9">
        <f t="shared" si="143"/>
        <v>0.24746621621621623</v>
      </c>
      <c r="AB240" s="9">
        <f t="shared" si="144"/>
        <v>7.2107263513513514E-2</v>
      </c>
      <c r="AC240" s="9"/>
      <c r="AD240" s="183">
        <v>18</v>
      </c>
      <c r="AE240" s="183">
        <v>13</v>
      </c>
      <c r="AF240" s="183">
        <v>15</v>
      </c>
      <c r="AG240" s="183">
        <v>8</v>
      </c>
      <c r="AH240" s="183">
        <v>1</v>
      </c>
      <c r="AI240" s="183">
        <v>12</v>
      </c>
      <c r="AJ240" s="183">
        <v>51</v>
      </c>
      <c r="AK240" s="183">
        <v>32</v>
      </c>
      <c r="AL240" s="183">
        <v>150</v>
      </c>
      <c r="AM240" s="5"/>
      <c r="AN240" s="180">
        <v>1</v>
      </c>
      <c r="AO240" s="180">
        <v>8</v>
      </c>
      <c r="AP240" s="180">
        <v>6</v>
      </c>
      <c r="AQ240" s="180">
        <v>16</v>
      </c>
      <c r="AR240" s="180">
        <v>6</v>
      </c>
      <c r="AS240" s="180">
        <v>6</v>
      </c>
      <c r="AT240" s="180">
        <v>28</v>
      </c>
      <c r="AU240" s="180">
        <v>-2</v>
      </c>
      <c r="AV240" s="180">
        <v>69</v>
      </c>
      <c r="AW240">
        <f t="shared" si="145"/>
        <v>-1</v>
      </c>
      <c r="AX240">
        <f t="shared" si="146"/>
        <v>-8</v>
      </c>
      <c r="AY240">
        <f t="shared" si="147"/>
        <v>-6</v>
      </c>
      <c r="AZ240">
        <f t="shared" si="148"/>
        <v>-16</v>
      </c>
      <c r="BA240">
        <f t="shared" si="149"/>
        <v>-6</v>
      </c>
      <c r="BB240">
        <f t="shared" si="150"/>
        <v>-6</v>
      </c>
      <c r="BC240">
        <f t="shared" si="151"/>
        <v>-28</v>
      </c>
      <c r="BD240">
        <f t="shared" si="152"/>
        <v>2</v>
      </c>
      <c r="BE240">
        <f t="shared" si="153"/>
        <v>-69</v>
      </c>
      <c r="BH240" s="175">
        <v>346180.38400000002</v>
      </c>
      <c r="BI240" s="106">
        <f t="shared" si="154"/>
        <v>86545.096000000005</v>
      </c>
      <c r="BJ240" s="107">
        <f t="shared" si="155"/>
        <v>2077082.304</v>
      </c>
      <c r="BK240" s="26">
        <f t="shared" si="156"/>
        <v>519270.576</v>
      </c>
      <c r="BL240" s="24">
        <f t="shared" si="157"/>
        <v>0.8</v>
      </c>
      <c r="BM240" s="25">
        <f t="shared" si="158"/>
        <v>0.2</v>
      </c>
      <c r="BN240" s="137">
        <f t="shared" si="161"/>
        <v>346180.38400000002</v>
      </c>
      <c r="BO240" s="173">
        <v>189233.34666666668</v>
      </c>
      <c r="BP240" s="132">
        <f t="shared" si="162"/>
        <v>47308.33666666667</v>
      </c>
      <c r="BQ240" s="132">
        <f t="shared" si="177"/>
        <v>1135400.08</v>
      </c>
      <c r="BR240" s="132">
        <f t="shared" si="178"/>
        <v>283850.02</v>
      </c>
      <c r="BS240" s="137">
        <f t="shared" si="163"/>
        <v>189233.34666666668</v>
      </c>
      <c r="BT240" s="172">
        <v>159194.43022222223</v>
      </c>
      <c r="BU240" s="132">
        <f t="shared" si="164"/>
        <v>39798.607555555558</v>
      </c>
      <c r="BV240" s="132">
        <f t="shared" si="179"/>
        <v>955166.58133333339</v>
      </c>
      <c r="BW240" s="132">
        <f t="shared" si="165"/>
        <v>238791.64533333335</v>
      </c>
      <c r="BX240" s="137">
        <f t="shared" si="166"/>
        <v>159194.43022222223</v>
      </c>
      <c r="BY240" s="172">
        <v>387564.58666666667</v>
      </c>
      <c r="BZ240" s="132">
        <f t="shared" si="167"/>
        <v>96891.146666666667</v>
      </c>
      <c r="CA240" s="132">
        <f t="shared" si="180"/>
        <v>2325387.52</v>
      </c>
      <c r="CB240" s="132">
        <f t="shared" si="168"/>
        <v>581346.88</v>
      </c>
      <c r="CC240" s="137">
        <f t="shared" si="169"/>
        <v>387564.58666666667</v>
      </c>
      <c r="CD240" s="172">
        <v>248172.84622222223</v>
      </c>
      <c r="CE240" s="132">
        <f t="shared" si="170"/>
        <v>62043.211555555557</v>
      </c>
      <c r="CF240" s="132">
        <f t="shared" si="181"/>
        <v>1489037.0773333334</v>
      </c>
      <c r="CG240" s="132">
        <f t="shared" si="171"/>
        <v>372259.26933333336</v>
      </c>
      <c r="CH240" s="137">
        <f t="shared" si="172"/>
        <v>248172.84622222223</v>
      </c>
      <c r="CI240" s="211">
        <f t="shared" si="173"/>
        <v>148983.0097777778</v>
      </c>
      <c r="CJ240" s="132">
        <f t="shared" si="174"/>
        <v>37245.75244444445</v>
      </c>
      <c r="CK240" s="132">
        <f t="shared" si="182"/>
        <v>893898.05866666674</v>
      </c>
      <c r="CL240" s="132">
        <f t="shared" si="175"/>
        <v>223474.51466666668</v>
      </c>
      <c r="CM240" s="137">
        <f t="shared" si="176"/>
        <v>148983.0097777778</v>
      </c>
      <c r="CN240" s="172"/>
      <c r="CO240" s="132"/>
      <c r="CP240" s="132"/>
      <c r="CQ240" s="132"/>
      <c r="CR240" s="137"/>
      <c r="CS240" s="132"/>
    </row>
    <row r="241" spans="1:97" ht="13" x14ac:dyDescent="0.3">
      <c r="A241" s="5" t="s">
        <v>651</v>
      </c>
      <c r="B241" s="3" t="s">
        <v>397</v>
      </c>
      <c r="C241" s="3" t="s">
        <v>384</v>
      </c>
      <c r="D241" s="2" t="s">
        <v>244</v>
      </c>
      <c r="E241" s="5">
        <f t="shared" si="159"/>
        <v>64711</v>
      </c>
      <c r="F241" s="177">
        <v>546</v>
      </c>
      <c r="G241" s="17">
        <f t="shared" si="160"/>
        <v>841</v>
      </c>
      <c r="H241" s="201">
        <v>7.4987999519980804</v>
      </c>
      <c r="I241" s="189">
        <v>238</v>
      </c>
      <c r="J241"/>
      <c r="K241" s="183">
        <v>2402</v>
      </c>
      <c r="L241" s="183">
        <v>7301</v>
      </c>
      <c r="M241" s="183">
        <v>20082</v>
      </c>
      <c r="N241" s="183">
        <v>12175</v>
      </c>
      <c r="O241" s="183">
        <v>10873</v>
      </c>
      <c r="P241" s="183">
        <v>7335</v>
      </c>
      <c r="Q241" s="183">
        <v>4164</v>
      </c>
      <c r="R241" s="183">
        <v>379</v>
      </c>
      <c r="S241" s="183">
        <v>64711</v>
      </c>
      <c r="T241" s="5"/>
      <c r="U241" s="9">
        <f t="shared" si="137"/>
        <v>3.7118882415663489E-2</v>
      </c>
      <c r="V241" s="9">
        <f t="shared" si="138"/>
        <v>0.11282471295452087</v>
      </c>
      <c r="W241" s="9">
        <f t="shared" si="139"/>
        <v>0.31033363724869034</v>
      </c>
      <c r="X241" s="9">
        <f t="shared" si="140"/>
        <v>0.18814421041244919</v>
      </c>
      <c r="Y241" s="9">
        <f t="shared" si="141"/>
        <v>0.16802398355766407</v>
      </c>
      <c r="Z241" s="9">
        <f t="shared" si="142"/>
        <v>0.11335012594458438</v>
      </c>
      <c r="AA241" s="9">
        <f t="shared" si="143"/>
        <v>6.4347637959543194E-2</v>
      </c>
      <c r="AB241" s="9">
        <f t="shared" si="144"/>
        <v>5.8568095068844556E-3</v>
      </c>
      <c r="AC241" s="9"/>
      <c r="AD241" s="183">
        <v>73</v>
      </c>
      <c r="AE241" s="183">
        <v>132</v>
      </c>
      <c r="AF241" s="183">
        <v>260</v>
      </c>
      <c r="AG241" s="183">
        <v>177</v>
      </c>
      <c r="AH241" s="183">
        <v>87</v>
      </c>
      <c r="AI241" s="183">
        <v>62</v>
      </c>
      <c r="AJ241" s="183">
        <v>45</v>
      </c>
      <c r="AK241" s="183">
        <v>6</v>
      </c>
      <c r="AL241" s="183">
        <v>842</v>
      </c>
      <c r="AM241" s="5"/>
      <c r="AN241" s="180">
        <v>34</v>
      </c>
      <c r="AO241" s="180">
        <v>-56</v>
      </c>
      <c r="AP241" s="180">
        <v>3</v>
      </c>
      <c r="AQ241" s="180">
        <v>-2</v>
      </c>
      <c r="AR241" s="180">
        <v>8</v>
      </c>
      <c r="AS241" s="180">
        <v>4</v>
      </c>
      <c r="AT241" s="180">
        <v>8</v>
      </c>
      <c r="AU241" s="180">
        <v>2</v>
      </c>
      <c r="AV241" s="180">
        <v>1</v>
      </c>
      <c r="AW241">
        <f t="shared" si="145"/>
        <v>-34</v>
      </c>
      <c r="AX241">
        <f t="shared" si="146"/>
        <v>56</v>
      </c>
      <c r="AY241">
        <f t="shared" si="147"/>
        <v>-3</v>
      </c>
      <c r="AZ241">
        <f t="shared" si="148"/>
        <v>2</v>
      </c>
      <c r="BA241">
        <f t="shared" si="149"/>
        <v>-8</v>
      </c>
      <c r="BB241">
        <f t="shared" si="150"/>
        <v>-4</v>
      </c>
      <c r="BC241">
        <f t="shared" si="151"/>
        <v>-8</v>
      </c>
      <c r="BD241">
        <f t="shared" si="152"/>
        <v>-2</v>
      </c>
      <c r="BE241">
        <f t="shared" si="153"/>
        <v>-1</v>
      </c>
      <c r="BH241" s="175">
        <v>868649.2266666668</v>
      </c>
      <c r="BI241" s="106">
        <f t="shared" si="154"/>
        <v>217162.3066666667</v>
      </c>
      <c r="BJ241" s="107">
        <f t="shared" si="155"/>
        <v>5211895.3600000013</v>
      </c>
      <c r="BK241" s="26">
        <f t="shared" si="156"/>
        <v>1302973.8400000003</v>
      </c>
      <c r="BL241" s="24">
        <f t="shared" si="157"/>
        <v>0.8</v>
      </c>
      <c r="BM241" s="25">
        <f t="shared" si="158"/>
        <v>0.2</v>
      </c>
      <c r="BN241" s="137">
        <f t="shared" si="161"/>
        <v>868649.2266666668</v>
      </c>
      <c r="BO241" s="173">
        <v>878273.23644444463</v>
      </c>
      <c r="BP241" s="132">
        <f t="shared" si="162"/>
        <v>219568.30911111116</v>
      </c>
      <c r="BQ241" s="132">
        <f t="shared" si="177"/>
        <v>5269639.4186666682</v>
      </c>
      <c r="BR241" s="132">
        <f t="shared" si="178"/>
        <v>1317409.8546666671</v>
      </c>
      <c r="BS241" s="137">
        <f t="shared" si="163"/>
        <v>878273.23644444463</v>
      </c>
      <c r="BT241" s="172">
        <v>899375.9733333335</v>
      </c>
      <c r="BU241" s="132">
        <f t="shared" si="164"/>
        <v>224843.99333333338</v>
      </c>
      <c r="BV241" s="132">
        <f t="shared" si="179"/>
        <v>5396255.8400000008</v>
      </c>
      <c r="BW241" s="132">
        <f t="shared" si="165"/>
        <v>1349063.9600000002</v>
      </c>
      <c r="BX241" s="137">
        <f t="shared" si="166"/>
        <v>899375.9733333335</v>
      </c>
      <c r="BY241" s="172">
        <v>546805.12</v>
      </c>
      <c r="BZ241" s="132">
        <f t="shared" si="167"/>
        <v>136701.28</v>
      </c>
      <c r="CA241" s="132">
        <f t="shared" si="180"/>
        <v>3280830.7199999997</v>
      </c>
      <c r="CB241" s="132">
        <f t="shared" si="168"/>
        <v>820207.67999999993</v>
      </c>
      <c r="CC241" s="137">
        <f t="shared" si="169"/>
        <v>546805.12</v>
      </c>
      <c r="CD241" s="172">
        <v>1015058.5475555555</v>
      </c>
      <c r="CE241" s="132">
        <f t="shared" si="170"/>
        <v>253764.63688888887</v>
      </c>
      <c r="CF241" s="132">
        <f t="shared" si="181"/>
        <v>6090351.2853333326</v>
      </c>
      <c r="CG241" s="132">
        <f t="shared" si="171"/>
        <v>1522587.8213333332</v>
      </c>
      <c r="CH241" s="137">
        <f t="shared" si="172"/>
        <v>1015058.5475555555</v>
      </c>
      <c r="CI241" s="211">
        <f t="shared" si="173"/>
        <v>1051341.4986666664</v>
      </c>
      <c r="CJ241" s="132">
        <f t="shared" si="174"/>
        <v>262835.37466666661</v>
      </c>
      <c r="CK241" s="132">
        <f t="shared" si="182"/>
        <v>6308048.9919999987</v>
      </c>
      <c r="CL241" s="132">
        <f t="shared" si="175"/>
        <v>1577012.2479999997</v>
      </c>
      <c r="CM241" s="137">
        <f t="shared" si="176"/>
        <v>1051341.4986666664</v>
      </c>
      <c r="CN241" s="172"/>
      <c r="CO241" s="132"/>
      <c r="CP241" s="132"/>
      <c r="CQ241" s="132"/>
      <c r="CR241" s="137"/>
      <c r="CS241" s="132"/>
    </row>
    <row r="242" spans="1:97" ht="13" x14ac:dyDescent="0.3">
      <c r="A242" s="5" t="s">
        <v>582</v>
      </c>
      <c r="B242" s="3" t="s">
        <v>378</v>
      </c>
      <c r="C242" s="3" t="s">
        <v>379</v>
      </c>
      <c r="D242" s="2" t="s">
        <v>245</v>
      </c>
      <c r="E242" s="5">
        <f t="shared" si="159"/>
        <v>41377</v>
      </c>
      <c r="F242" s="177">
        <v>319</v>
      </c>
      <c r="G242" s="17">
        <f t="shared" si="160"/>
        <v>475</v>
      </c>
      <c r="H242" s="201">
        <v>5.6895333740644567</v>
      </c>
      <c r="I242" s="189">
        <v>96</v>
      </c>
      <c r="J242"/>
      <c r="K242" s="183">
        <v>11336</v>
      </c>
      <c r="L242" s="183">
        <v>9588</v>
      </c>
      <c r="M242" s="183">
        <v>7209</v>
      </c>
      <c r="N242" s="183">
        <v>6602</v>
      </c>
      <c r="O242" s="183">
        <v>3739</v>
      </c>
      <c r="P242" s="183">
        <v>1896</v>
      </c>
      <c r="Q242" s="183">
        <v>920</v>
      </c>
      <c r="R242" s="183">
        <v>87</v>
      </c>
      <c r="S242" s="183">
        <v>41377</v>
      </c>
      <c r="T242" s="5"/>
      <c r="U242" s="9">
        <f t="shared" si="137"/>
        <v>0.27396862991517024</v>
      </c>
      <c r="V242" s="9">
        <f t="shared" si="138"/>
        <v>0.23172293786403075</v>
      </c>
      <c r="W242" s="9">
        <f t="shared" si="139"/>
        <v>0.17422722768687918</v>
      </c>
      <c r="X242" s="9">
        <f t="shared" si="140"/>
        <v>0.15955724194600865</v>
      </c>
      <c r="Y242" s="9">
        <f t="shared" si="141"/>
        <v>9.0364212001836766E-2</v>
      </c>
      <c r="Z242" s="9">
        <f t="shared" si="142"/>
        <v>4.5822558426178793E-2</v>
      </c>
      <c r="AA242" s="9">
        <f t="shared" si="143"/>
        <v>2.2234574763757644E-2</v>
      </c>
      <c r="AB242" s="9">
        <f t="shared" si="144"/>
        <v>2.1026173961379512E-3</v>
      </c>
      <c r="AC242" s="9"/>
      <c r="AD242" s="183">
        <v>80</v>
      </c>
      <c r="AE242" s="183">
        <v>84</v>
      </c>
      <c r="AF242" s="183">
        <v>146</v>
      </c>
      <c r="AG242" s="183">
        <v>109</v>
      </c>
      <c r="AH242" s="183">
        <v>40</v>
      </c>
      <c r="AI242" s="183">
        <v>5</v>
      </c>
      <c r="AJ242" s="183">
        <v>3</v>
      </c>
      <c r="AK242" s="183">
        <v>2</v>
      </c>
      <c r="AL242" s="183">
        <v>469</v>
      </c>
      <c r="AM242" s="5"/>
      <c r="AN242" s="180">
        <v>-3</v>
      </c>
      <c r="AO242" s="180">
        <v>-1</v>
      </c>
      <c r="AP242" s="180">
        <v>-6</v>
      </c>
      <c r="AQ242" s="180">
        <v>-6</v>
      </c>
      <c r="AR242" s="180">
        <v>1</v>
      </c>
      <c r="AS242" s="180">
        <v>6</v>
      </c>
      <c r="AT242" s="180">
        <v>3</v>
      </c>
      <c r="AU242" s="180">
        <v>0</v>
      </c>
      <c r="AV242" s="180">
        <v>-6</v>
      </c>
      <c r="AW242">
        <f t="shared" si="145"/>
        <v>3</v>
      </c>
      <c r="AX242">
        <f t="shared" si="146"/>
        <v>1</v>
      </c>
      <c r="AY242">
        <f t="shared" si="147"/>
        <v>6</v>
      </c>
      <c r="AZ242">
        <f t="shared" si="148"/>
        <v>6</v>
      </c>
      <c r="BA242">
        <f t="shared" si="149"/>
        <v>-1</v>
      </c>
      <c r="BB242">
        <f t="shared" si="150"/>
        <v>-6</v>
      </c>
      <c r="BC242">
        <f t="shared" si="151"/>
        <v>-3</v>
      </c>
      <c r="BD242">
        <f t="shared" si="152"/>
        <v>0</v>
      </c>
      <c r="BE242">
        <f t="shared" si="153"/>
        <v>6</v>
      </c>
      <c r="BH242" s="175">
        <v>382768.55466666672</v>
      </c>
      <c r="BI242" s="106">
        <f t="shared" si="154"/>
        <v>95692.13866666668</v>
      </c>
      <c r="BJ242" s="107">
        <f t="shared" si="155"/>
        <v>2296611.3280000002</v>
      </c>
      <c r="BK242" s="26">
        <f t="shared" si="156"/>
        <v>574152.83200000005</v>
      </c>
      <c r="BL242" s="24">
        <f t="shared" si="157"/>
        <v>0.8</v>
      </c>
      <c r="BM242" s="25">
        <f t="shared" si="158"/>
        <v>0.2</v>
      </c>
      <c r="BN242" s="137">
        <f t="shared" si="161"/>
        <v>382768.55466666672</v>
      </c>
      <c r="BO242" s="173">
        <v>587036.81422222219</v>
      </c>
      <c r="BP242" s="132">
        <f t="shared" si="162"/>
        <v>146759.20355555555</v>
      </c>
      <c r="BQ242" s="132">
        <f t="shared" si="177"/>
        <v>3522220.8853333332</v>
      </c>
      <c r="BR242" s="132">
        <f t="shared" si="178"/>
        <v>880555.22133333329</v>
      </c>
      <c r="BS242" s="137">
        <f t="shared" si="163"/>
        <v>587036.81422222219</v>
      </c>
      <c r="BT242" s="172">
        <v>377193.84622222232</v>
      </c>
      <c r="BU242" s="132">
        <f t="shared" si="164"/>
        <v>94298.461555555579</v>
      </c>
      <c r="BV242" s="132">
        <f t="shared" si="179"/>
        <v>2263163.0773333339</v>
      </c>
      <c r="BW242" s="132">
        <f t="shared" si="165"/>
        <v>565790.76933333348</v>
      </c>
      <c r="BX242" s="137">
        <f t="shared" si="166"/>
        <v>377193.84622222232</v>
      </c>
      <c r="BY242" s="172">
        <v>432757.86666666664</v>
      </c>
      <c r="BZ242" s="132">
        <f t="shared" si="167"/>
        <v>108189.46666666666</v>
      </c>
      <c r="CA242" s="132">
        <f t="shared" si="180"/>
        <v>2596547.1999999997</v>
      </c>
      <c r="CB242" s="132">
        <f t="shared" si="168"/>
        <v>649136.79999999993</v>
      </c>
      <c r="CC242" s="137">
        <f t="shared" si="169"/>
        <v>432757.86666666664</v>
      </c>
      <c r="CD242" s="172">
        <v>542646.89777777786</v>
      </c>
      <c r="CE242" s="132">
        <f t="shared" si="170"/>
        <v>135661.72444444447</v>
      </c>
      <c r="CF242" s="132">
        <f t="shared" si="181"/>
        <v>3255881.3866666672</v>
      </c>
      <c r="CG242" s="132">
        <f t="shared" si="171"/>
        <v>813970.3466666668</v>
      </c>
      <c r="CH242" s="137">
        <f t="shared" si="172"/>
        <v>542646.89777777786</v>
      </c>
      <c r="CI242" s="211">
        <f t="shared" si="173"/>
        <v>527472.86044444446</v>
      </c>
      <c r="CJ242" s="132">
        <f t="shared" si="174"/>
        <v>131868.21511111112</v>
      </c>
      <c r="CK242" s="132">
        <f t="shared" si="182"/>
        <v>3164837.1626666668</v>
      </c>
      <c r="CL242" s="132">
        <f t="shared" si="175"/>
        <v>791209.2906666667</v>
      </c>
      <c r="CM242" s="137">
        <f t="shared" si="176"/>
        <v>527472.86044444446</v>
      </c>
      <c r="CN242" s="172"/>
      <c r="CO242" s="132"/>
      <c r="CP242" s="132"/>
      <c r="CQ242" s="132"/>
      <c r="CR242" s="137"/>
      <c r="CS242" s="132"/>
    </row>
    <row r="243" spans="1:97" ht="13" x14ac:dyDescent="0.3">
      <c r="A243" s="5" t="s">
        <v>792</v>
      </c>
      <c r="B243" s="3"/>
      <c r="C243" s="3" t="s">
        <v>389</v>
      </c>
      <c r="D243" s="2" t="s">
        <v>246</v>
      </c>
      <c r="E243" s="5">
        <f t="shared" si="159"/>
        <v>113780</v>
      </c>
      <c r="F243" s="177">
        <v>425</v>
      </c>
      <c r="G243" s="17">
        <f t="shared" si="160"/>
        <v>1249</v>
      </c>
      <c r="H243" s="201">
        <v>6.6671345357568956</v>
      </c>
      <c r="I243" s="189">
        <v>332</v>
      </c>
      <c r="J243"/>
      <c r="K243" s="183">
        <v>12774</v>
      </c>
      <c r="L243" s="183">
        <v>34207</v>
      </c>
      <c r="M243" s="183">
        <v>26856</v>
      </c>
      <c r="N243" s="183">
        <v>20578</v>
      </c>
      <c r="O243" s="183">
        <v>11646</v>
      </c>
      <c r="P243" s="183">
        <v>5588</v>
      </c>
      <c r="Q243" s="183">
        <v>1953</v>
      </c>
      <c r="R243" s="183">
        <v>178</v>
      </c>
      <c r="S243" s="183">
        <v>113780</v>
      </c>
      <c r="T243" s="5"/>
      <c r="U243" s="9">
        <f t="shared" si="137"/>
        <v>0.11226929161539814</v>
      </c>
      <c r="V243" s="9">
        <f t="shared" si="138"/>
        <v>0.30064158903146421</v>
      </c>
      <c r="W243" s="9">
        <f t="shared" si="139"/>
        <v>0.23603445245210056</v>
      </c>
      <c r="X243" s="9">
        <f t="shared" si="140"/>
        <v>0.18085779574617683</v>
      </c>
      <c r="Y243" s="9">
        <f t="shared" si="141"/>
        <v>0.1023554227456495</v>
      </c>
      <c r="Z243" s="9">
        <f t="shared" si="142"/>
        <v>4.911232202496045E-2</v>
      </c>
      <c r="AA243" s="9">
        <f t="shared" si="143"/>
        <v>1.7164703814378627E-2</v>
      </c>
      <c r="AB243" s="9">
        <f t="shared" si="144"/>
        <v>1.5644225698716822E-3</v>
      </c>
      <c r="AC243" s="9"/>
      <c r="AD243" s="183">
        <v>96</v>
      </c>
      <c r="AE243" s="183">
        <v>303</v>
      </c>
      <c r="AF243" s="183">
        <v>232</v>
      </c>
      <c r="AG243" s="183">
        <v>305</v>
      </c>
      <c r="AH243" s="183">
        <v>173</v>
      </c>
      <c r="AI243" s="183">
        <v>78</v>
      </c>
      <c r="AJ243" s="183">
        <v>29</v>
      </c>
      <c r="AK243" s="183">
        <v>-2</v>
      </c>
      <c r="AL243" s="183">
        <v>1214</v>
      </c>
      <c r="AM243" s="5"/>
      <c r="AN243" s="180">
        <v>-10</v>
      </c>
      <c r="AO243" s="180">
        <v>-29</v>
      </c>
      <c r="AP243" s="180">
        <v>6</v>
      </c>
      <c r="AQ243" s="180">
        <v>0</v>
      </c>
      <c r="AR243" s="180">
        <v>1</v>
      </c>
      <c r="AS243" s="180">
        <v>-8</v>
      </c>
      <c r="AT243" s="180">
        <v>4</v>
      </c>
      <c r="AU243" s="180">
        <v>1</v>
      </c>
      <c r="AV243" s="180">
        <v>-35</v>
      </c>
      <c r="AW243">
        <f t="shared" si="145"/>
        <v>10</v>
      </c>
      <c r="AX243">
        <f t="shared" si="146"/>
        <v>29</v>
      </c>
      <c r="AY243">
        <f t="shared" si="147"/>
        <v>-6</v>
      </c>
      <c r="AZ243">
        <f t="shared" si="148"/>
        <v>0</v>
      </c>
      <c r="BA243">
        <f t="shared" si="149"/>
        <v>-1</v>
      </c>
      <c r="BB243">
        <f t="shared" si="150"/>
        <v>8</v>
      </c>
      <c r="BC243">
        <f t="shared" si="151"/>
        <v>-4</v>
      </c>
      <c r="BD243">
        <f t="shared" si="152"/>
        <v>-1</v>
      </c>
      <c r="BE243">
        <f t="shared" si="153"/>
        <v>35</v>
      </c>
      <c r="BH243" s="175">
        <v>883361.2533333333</v>
      </c>
      <c r="BI243" s="106" t="str">
        <f t="shared" si="154"/>
        <v>0</v>
      </c>
      <c r="BJ243" s="107">
        <f t="shared" si="155"/>
        <v>5300167.5199999996</v>
      </c>
      <c r="BK243" s="26">
        <f t="shared" si="156"/>
        <v>0</v>
      </c>
      <c r="BL243" s="24" t="str">
        <f t="shared" si="157"/>
        <v>100%</v>
      </c>
      <c r="BM243" s="25" t="str">
        <f t="shared" si="158"/>
        <v>0%</v>
      </c>
      <c r="BN243" s="137">
        <f t="shared" si="161"/>
        <v>883361.2533333333</v>
      </c>
      <c r="BO243" s="173">
        <v>1251220.4522222222</v>
      </c>
      <c r="BP243" s="132" t="str">
        <f t="shared" si="162"/>
        <v>0</v>
      </c>
      <c r="BQ243" s="132">
        <f t="shared" si="177"/>
        <v>7507322.7133333329</v>
      </c>
      <c r="BR243" s="132">
        <f t="shared" si="178"/>
        <v>0</v>
      </c>
      <c r="BS243" s="137">
        <f t="shared" si="163"/>
        <v>1251220.4522222222</v>
      </c>
      <c r="BT243" s="172">
        <v>1305962.5844444444</v>
      </c>
      <c r="BU243" s="132" t="str">
        <f t="shared" si="164"/>
        <v>0</v>
      </c>
      <c r="BV243" s="132">
        <f t="shared" si="179"/>
        <v>7835775.5066666659</v>
      </c>
      <c r="BW243" s="132">
        <f t="shared" si="165"/>
        <v>0</v>
      </c>
      <c r="BX243" s="137">
        <f t="shared" si="166"/>
        <v>1305962.5844444444</v>
      </c>
      <c r="BY243" s="172">
        <v>1318425.8666666665</v>
      </c>
      <c r="BZ243" s="132" t="str">
        <f t="shared" si="167"/>
        <v>0</v>
      </c>
      <c r="CA243" s="132">
        <f t="shared" si="180"/>
        <v>7910555.1999999993</v>
      </c>
      <c r="CB243" s="132">
        <f t="shared" si="168"/>
        <v>0</v>
      </c>
      <c r="CC243" s="137">
        <f t="shared" si="169"/>
        <v>1318425.8666666665</v>
      </c>
      <c r="CD243" s="172">
        <v>1522025.4133333336</v>
      </c>
      <c r="CE243" s="132" t="str">
        <f t="shared" si="170"/>
        <v>0</v>
      </c>
      <c r="CF243" s="132">
        <f t="shared" si="181"/>
        <v>9132152.4800000004</v>
      </c>
      <c r="CG243" s="132">
        <f t="shared" si="171"/>
        <v>0</v>
      </c>
      <c r="CH243" s="137">
        <f t="shared" si="172"/>
        <v>1522025.4133333336</v>
      </c>
      <c r="CI243" s="211">
        <f t="shared" si="173"/>
        <v>1903749.0577777775</v>
      </c>
      <c r="CJ243" s="132" t="str">
        <f t="shared" si="174"/>
        <v>0</v>
      </c>
      <c r="CK243" s="132">
        <f t="shared" si="182"/>
        <v>11422494.346666666</v>
      </c>
      <c r="CL243" s="132">
        <f t="shared" si="175"/>
        <v>0</v>
      </c>
      <c r="CM243" s="137">
        <f t="shared" si="176"/>
        <v>1903749.0577777775</v>
      </c>
      <c r="CN243" s="172"/>
      <c r="CO243" s="132"/>
      <c r="CP243" s="132"/>
      <c r="CQ243" s="132"/>
      <c r="CR243" s="137"/>
      <c r="CS243" s="132"/>
    </row>
    <row r="244" spans="1:97" ht="13" x14ac:dyDescent="0.3">
      <c r="A244" s="5" t="s">
        <v>800</v>
      </c>
      <c r="B244" s="3" t="s">
        <v>405</v>
      </c>
      <c r="C244" s="3" t="s">
        <v>389</v>
      </c>
      <c r="D244" s="2" t="s">
        <v>247</v>
      </c>
      <c r="E244" s="5">
        <f t="shared" si="159"/>
        <v>43275</v>
      </c>
      <c r="F244" s="177">
        <v>217</v>
      </c>
      <c r="G244" s="17">
        <f t="shared" si="160"/>
        <v>253</v>
      </c>
      <c r="H244" s="201">
        <v>11.393282430640795</v>
      </c>
      <c r="I244" s="189">
        <v>64</v>
      </c>
      <c r="J244"/>
      <c r="K244" s="183">
        <v>4906</v>
      </c>
      <c r="L244" s="183">
        <v>8556</v>
      </c>
      <c r="M244" s="183">
        <v>8434</v>
      </c>
      <c r="N244" s="183">
        <v>7838</v>
      </c>
      <c r="O244" s="183">
        <v>6617</v>
      </c>
      <c r="P244" s="183">
        <v>3623</v>
      </c>
      <c r="Q244" s="183">
        <v>2970</v>
      </c>
      <c r="R244" s="183">
        <v>331</v>
      </c>
      <c r="S244" s="183">
        <v>43275</v>
      </c>
      <c r="T244" s="5"/>
      <c r="U244" s="9">
        <f t="shared" si="137"/>
        <v>0.113367995378394</v>
      </c>
      <c r="V244" s="9">
        <f t="shared" si="138"/>
        <v>0.19771230502599654</v>
      </c>
      <c r="W244" s="9">
        <f t="shared" si="139"/>
        <v>0.19489312536106296</v>
      </c>
      <c r="X244" s="9">
        <f t="shared" si="140"/>
        <v>0.1811207394569613</v>
      </c>
      <c r="Y244" s="9">
        <f t="shared" si="141"/>
        <v>0.15290583477758521</v>
      </c>
      <c r="Z244" s="9">
        <f t="shared" si="142"/>
        <v>8.3720392836510685E-2</v>
      </c>
      <c r="AA244" s="9">
        <f t="shared" si="143"/>
        <v>6.8630849220103984E-2</v>
      </c>
      <c r="AB244" s="9">
        <f t="shared" si="144"/>
        <v>7.6487579433853264E-3</v>
      </c>
      <c r="AC244" s="9"/>
      <c r="AD244" s="183">
        <v>29</v>
      </c>
      <c r="AE244" s="183">
        <v>20</v>
      </c>
      <c r="AF244" s="183">
        <v>18</v>
      </c>
      <c r="AG244" s="183">
        <v>-59</v>
      </c>
      <c r="AH244" s="183">
        <v>134</v>
      </c>
      <c r="AI244" s="183">
        <v>33</v>
      </c>
      <c r="AJ244" s="183">
        <v>26</v>
      </c>
      <c r="AK244" s="183">
        <v>9</v>
      </c>
      <c r="AL244" s="183">
        <v>210</v>
      </c>
      <c r="AM244" s="5"/>
      <c r="AN244" s="180">
        <v>5</v>
      </c>
      <c r="AO244" s="180">
        <v>-12</v>
      </c>
      <c r="AP244" s="180">
        <v>-10</v>
      </c>
      <c r="AQ244" s="180">
        <v>-9</v>
      </c>
      <c r="AR244" s="180">
        <v>-10</v>
      </c>
      <c r="AS244" s="180">
        <v>-6</v>
      </c>
      <c r="AT244" s="180">
        <v>-3</v>
      </c>
      <c r="AU244" s="180">
        <v>2</v>
      </c>
      <c r="AV244" s="180">
        <v>-43</v>
      </c>
      <c r="AW244">
        <f t="shared" si="145"/>
        <v>-5</v>
      </c>
      <c r="AX244">
        <f t="shared" si="146"/>
        <v>12</v>
      </c>
      <c r="AY244">
        <f t="shared" si="147"/>
        <v>10</v>
      </c>
      <c r="AZ244">
        <f t="shared" si="148"/>
        <v>9</v>
      </c>
      <c r="BA244">
        <f t="shared" si="149"/>
        <v>10</v>
      </c>
      <c r="BB244">
        <f t="shared" si="150"/>
        <v>6</v>
      </c>
      <c r="BC244">
        <f t="shared" si="151"/>
        <v>3</v>
      </c>
      <c r="BD244">
        <f t="shared" si="152"/>
        <v>-2</v>
      </c>
      <c r="BE244">
        <f t="shared" si="153"/>
        <v>43</v>
      </c>
      <c r="BH244" s="175">
        <v>297566.73066666664</v>
      </c>
      <c r="BI244" s="106">
        <f t="shared" si="154"/>
        <v>74391.68266666666</v>
      </c>
      <c r="BJ244" s="107">
        <f t="shared" si="155"/>
        <v>1785400.3839999998</v>
      </c>
      <c r="BK244" s="26">
        <f t="shared" si="156"/>
        <v>446350.09599999996</v>
      </c>
      <c r="BL244" s="24">
        <f t="shared" si="157"/>
        <v>0.8</v>
      </c>
      <c r="BM244" s="25">
        <f t="shared" si="158"/>
        <v>0.2</v>
      </c>
      <c r="BN244" s="137">
        <f t="shared" si="161"/>
        <v>297566.73066666664</v>
      </c>
      <c r="BO244" s="173">
        <v>528750.56177777785</v>
      </c>
      <c r="BP244" s="132">
        <f t="shared" si="162"/>
        <v>132187.64044444446</v>
      </c>
      <c r="BQ244" s="132">
        <f t="shared" si="177"/>
        <v>3172503.3706666669</v>
      </c>
      <c r="BR244" s="132">
        <f t="shared" si="178"/>
        <v>793125.84266666672</v>
      </c>
      <c r="BS244" s="137">
        <f t="shared" si="163"/>
        <v>528750.56177777785</v>
      </c>
      <c r="BT244" s="172">
        <v>199700.67822222225</v>
      </c>
      <c r="BU244" s="132">
        <f t="shared" si="164"/>
        <v>49925.169555555563</v>
      </c>
      <c r="BV244" s="132">
        <f t="shared" si="179"/>
        <v>1198204.0693333335</v>
      </c>
      <c r="BW244" s="132">
        <f t="shared" si="165"/>
        <v>299551.01733333338</v>
      </c>
      <c r="BX244" s="137">
        <f t="shared" si="166"/>
        <v>199700.67822222225</v>
      </c>
      <c r="BY244" s="172">
        <v>339307.41333333333</v>
      </c>
      <c r="BZ244" s="132">
        <f t="shared" si="167"/>
        <v>84826.853333333333</v>
      </c>
      <c r="CA244" s="132">
        <f t="shared" si="180"/>
        <v>2035844.48</v>
      </c>
      <c r="CB244" s="132">
        <f t="shared" si="168"/>
        <v>508961.12</v>
      </c>
      <c r="CC244" s="137">
        <f t="shared" si="169"/>
        <v>339307.41333333333</v>
      </c>
      <c r="CD244" s="172">
        <v>328207.40444444446</v>
      </c>
      <c r="CE244" s="132">
        <f t="shared" si="170"/>
        <v>82051.851111111115</v>
      </c>
      <c r="CF244" s="132">
        <f t="shared" si="181"/>
        <v>1969244.4266666668</v>
      </c>
      <c r="CG244" s="132">
        <f t="shared" si="171"/>
        <v>492311.10666666669</v>
      </c>
      <c r="CH244" s="137">
        <f t="shared" si="172"/>
        <v>328207.40444444446</v>
      </c>
      <c r="CI244" s="211">
        <f t="shared" si="173"/>
        <v>386375.33511111117</v>
      </c>
      <c r="CJ244" s="132">
        <f t="shared" si="174"/>
        <v>96593.833777777792</v>
      </c>
      <c r="CK244" s="132">
        <f t="shared" si="182"/>
        <v>2318252.010666667</v>
      </c>
      <c r="CL244" s="132">
        <f t="shared" si="175"/>
        <v>579563.00266666675</v>
      </c>
      <c r="CM244" s="137">
        <f t="shared" si="176"/>
        <v>386375.33511111117</v>
      </c>
      <c r="CN244" s="172"/>
      <c r="CO244" s="132"/>
      <c r="CP244" s="132"/>
      <c r="CQ244" s="132"/>
      <c r="CR244" s="137"/>
      <c r="CS244" s="132"/>
    </row>
    <row r="245" spans="1:97" ht="13" x14ac:dyDescent="0.3">
      <c r="A245" s="5" t="s">
        <v>594</v>
      </c>
      <c r="B245" s="3" t="s">
        <v>392</v>
      </c>
      <c r="C245" s="3" t="s">
        <v>379</v>
      </c>
      <c r="D245" s="2" t="s">
        <v>248</v>
      </c>
      <c r="E245" s="5">
        <f t="shared" si="159"/>
        <v>39616</v>
      </c>
      <c r="F245" s="177">
        <v>258</v>
      </c>
      <c r="G245" s="17">
        <f t="shared" si="160"/>
        <v>356</v>
      </c>
      <c r="H245" s="201">
        <v>6.2321533789602501</v>
      </c>
      <c r="I245" s="189">
        <v>102</v>
      </c>
      <c r="J245"/>
      <c r="K245" s="183">
        <v>15091</v>
      </c>
      <c r="L245" s="183">
        <v>8509</v>
      </c>
      <c r="M245" s="183">
        <v>9716</v>
      </c>
      <c r="N245" s="183">
        <v>4065</v>
      </c>
      <c r="O245" s="183">
        <v>1763</v>
      </c>
      <c r="P245" s="183">
        <v>360</v>
      </c>
      <c r="Q245" s="183">
        <v>99</v>
      </c>
      <c r="R245" s="183">
        <v>13</v>
      </c>
      <c r="S245" s="183">
        <v>39616</v>
      </c>
      <c r="T245" s="5"/>
      <c r="U245" s="9">
        <f t="shared" si="137"/>
        <v>0.38093194668820679</v>
      </c>
      <c r="V245" s="9">
        <f t="shared" si="138"/>
        <v>0.21478695476575121</v>
      </c>
      <c r="W245" s="9">
        <f t="shared" si="139"/>
        <v>0.24525444264943458</v>
      </c>
      <c r="X245" s="9">
        <f t="shared" si="140"/>
        <v>0.10261005654281098</v>
      </c>
      <c r="Y245" s="9">
        <f t="shared" si="141"/>
        <v>4.4502221324717289E-2</v>
      </c>
      <c r="Z245" s="9">
        <f t="shared" si="142"/>
        <v>9.087237479806139E-3</v>
      </c>
      <c r="AA245" s="9">
        <f t="shared" si="143"/>
        <v>2.4989903069466881E-3</v>
      </c>
      <c r="AB245" s="9">
        <f t="shared" si="144"/>
        <v>3.2815024232633281E-4</v>
      </c>
      <c r="AC245" s="9"/>
      <c r="AD245" s="183">
        <v>128</v>
      </c>
      <c r="AE245" s="183">
        <v>110</v>
      </c>
      <c r="AF245" s="183">
        <v>43</v>
      </c>
      <c r="AG245" s="183">
        <v>54</v>
      </c>
      <c r="AH245" s="183">
        <v>7</v>
      </c>
      <c r="AI245" s="183">
        <v>0</v>
      </c>
      <c r="AJ245" s="183">
        <v>1</v>
      </c>
      <c r="AK245" s="183">
        <v>0</v>
      </c>
      <c r="AL245" s="183">
        <v>343</v>
      </c>
      <c r="AM245" s="5"/>
      <c r="AN245" s="180">
        <v>-23</v>
      </c>
      <c r="AO245" s="180">
        <v>17</v>
      </c>
      <c r="AP245" s="180">
        <v>0</v>
      </c>
      <c r="AQ245" s="180">
        <v>-5</v>
      </c>
      <c r="AR245" s="180">
        <v>-1</v>
      </c>
      <c r="AS245" s="180">
        <v>0</v>
      </c>
      <c r="AT245" s="180">
        <v>-1</v>
      </c>
      <c r="AU245" s="180">
        <v>0</v>
      </c>
      <c r="AV245" s="180">
        <v>-13</v>
      </c>
      <c r="AW245">
        <f t="shared" si="145"/>
        <v>23</v>
      </c>
      <c r="AX245">
        <f t="shared" si="146"/>
        <v>-17</v>
      </c>
      <c r="AY245">
        <f t="shared" si="147"/>
        <v>0</v>
      </c>
      <c r="AZ245">
        <f t="shared" si="148"/>
        <v>5</v>
      </c>
      <c r="BA245">
        <f t="shared" si="149"/>
        <v>1</v>
      </c>
      <c r="BB245">
        <f t="shared" si="150"/>
        <v>0</v>
      </c>
      <c r="BC245">
        <f t="shared" si="151"/>
        <v>1</v>
      </c>
      <c r="BD245">
        <f t="shared" si="152"/>
        <v>0</v>
      </c>
      <c r="BE245">
        <f t="shared" si="153"/>
        <v>13</v>
      </c>
      <c r="BH245" s="175">
        <v>354879.66933333338</v>
      </c>
      <c r="BI245" s="106">
        <f t="shared" si="154"/>
        <v>88719.917333333346</v>
      </c>
      <c r="BJ245" s="107">
        <f t="shared" si="155"/>
        <v>2129278.0160000003</v>
      </c>
      <c r="BK245" s="26">
        <f t="shared" si="156"/>
        <v>532319.50400000007</v>
      </c>
      <c r="BL245" s="24">
        <f t="shared" si="157"/>
        <v>0.8</v>
      </c>
      <c r="BM245" s="25">
        <f t="shared" si="158"/>
        <v>0.2</v>
      </c>
      <c r="BN245" s="137">
        <f t="shared" si="161"/>
        <v>354879.66933333338</v>
      </c>
      <c r="BO245" s="173">
        <v>220101.53511111112</v>
      </c>
      <c r="BP245" s="132">
        <f t="shared" si="162"/>
        <v>55025.383777777781</v>
      </c>
      <c r="BQ245" s="132">
        <f t="shared" si="177"/>
        <v>1320609.2106666667</v>
      </c>
      <c r="BR245" s="132">
        <f t="shared" si="178"/>
        <v>330152.30266666668</v>
      </c>
      <c r="BS245" s="137">
        <f t="shared" si="163"/>
        <v>220101.53511111112</v>
      </c>
      <c r="BT245" s="172">
        <v>186680.96177777782</v>
      </c>
      <c r="BU245" s="132">
        <f t="shared" si="164"/>
        <v>46670.240444444455</v>
      </c>
      <c r="BV245" s="132">
        <f t="shared" si="179"/>
        <v>1120085.7706666668</v>
      </c>
      <c r="BW245" s="132">
        <f t="shared" si="165"/>
        <v>280021.4426666667</v>
      </c>
      <c r="BX245" s="137">
        <f t="shared" si="166"/>
        <v>186680.96177777782</v>
      </c>
      <c r="BY245" s="172">
        <v>312066.34666666668</v>
      </c>
      <c r="BZ245" s="132">
        <f t="shared" si="167"/>
        <v>78016.58666666667</v>
      </c>
      <c r="CA245" s="132">
        <f t="shared" si="180"/>
        <v>1872398.08</v>
      </c>
      <c r="CB245" s="132">
        <f t="shared" si="168"/>
        <v>468099.52</v>
      </c>
      <c r="CC245" s="137">
        <f t="shared" si="169"/>
        <v>312066.34666666668</v>
      </c>
      <c r="CD245" s="172">
        <v>288147.86133333336</v>
      </c>
      <c r="CE245" s="132">
        <f t="shared" si="170"/>
        <v>72036.965333333341</v>
      </c>
      <c r="CF245" s="132">
        <f t="shared" si="181"/>
        <v>1728887.1680000001</v>
      </c>
      <c r="CG245" s="132">
        <f t="shared" si="171"/>
        <v>432221.79200000002</v>
      </c>
      <c r="CH245" s="137">
        <f t="shared" si="172"/>
        <v>288147.86133333336</v>
      </c>
      <c r="CI245" s="211">
        <f t="shared" si="173"/>
        <v>364838.13333333336</v>
      </c>
      <c r="CJ245" s="132">
        <f t="shared" si="174"/>
        <v>91209.53333333334</v>
      </c>
      <c r="CK245" s="132">
        <f t="shared" si="182"/>
        <v>2189028.8000000003</v>
      </c>
      <c r="CL245" s="132">
        <f t="shared" si="175"/>
        <v>547257.20000000007</v>
      </c>
      <c r="CM245" s="137">
        <f t="shared" si="176"/>
        <v>364838.13333333336</v>
      </c>
      <c r="CN245" s="172"/>
      <c r="CO245" s="132"/>
      <c r="CP245" s="132"/>
      <c r="CQ245" s="132"/>
      <c r="CR245" s="137"/>
      <c r="CS245" s="132"/>
    </row>
    <row r="246" spans="1:97" ht="13" x14ac:dyDescent="0.3">
      <c r="A246" s="5" t="s">
        <v>595</v>
      </c>
      <c r="B246" s="3" t="s">
        <v>392</v>
      </c>
      <c r="C246" s="3" t="s">
        <v>379</v>
      </c>
      <c r="D246" s="2" t="s">
        <v>249</v>
      </c>
      <c r="E246" s="5">
        <f t="shared" si="159"/>
        <v>62126</v>
      </c>
      <c r="F246" s="177">
        <v>479</v>
      </c>
      <c r="G246" s="17">
        <f t="shared" si="160"/>
        <v>590</v>
      </c>
      <c r="H246" s="201">
        <v>7.3189158560770613</v>
      </c>
      <c r="I246" s="189">
        <v>102</v>
      </c>
      <c r="J246"/>
      <c r="K246" s="183">
        <v>18743</v>
      </c>
      <c r="L246" s="183">
        <v>14138</v>
      </c>
      <c r="M246" s="183">
        <v>10965</v>
      </c>
      <c r="N246" s="183">
        <v>8899</v>
      </c>
      <c r="O246" s="183">
        <v>5450</v>
      </c>
      <c r="P246" s="183">
        <v>2789</v>
      </c>
      <c r="Q246" s="183">
        <v>1048</v>
      </c>
      <c r="R246" s="183">
        <v>94</v>
      </c>
      <c r="S246" s="183">
        <v>62126</v>
      </c>
      <c r="T246" s="5"/>
      <c r="U246" s="9">
        <f t="shared" si="137"/>
        <v>0.30169333290409811</v>
      </c>
      <c r="V246" s="9">
        <f t="shared" si="138"/>
        <v>0.22756977754885233</v>
      </c>
      <c r="W246" s="9">
        <f t="shared" si="139"/>
        <v>0.17649615297942892</v>
      </c>
      <c r="X246" s="9">
        <f t="shared" si="140"/>
        <v>0.14324115507195057</v>
      </c>
      <c r="Y246" s="9">
        <f t="shared" si="141"/>
        <v>8.7724946077326726E-2</v>
      </c>
      <c r="Z246" s="9">
        <f t="shared" si="142"/>
        <v>4.489263754305766E-2</v>
      </c>
      <c r="AA246" s="9">
        <f t="shared" si="143"/>
        <v>1.6868943759456589E-2</v>
      </c>
      <c r="AB246" s="9">
        <f t="shared" si="144"/>
        <v>1.5130541158291215E-3</v>
      </c>
      <c r="AC246" s="9"/>
      <c r="AD246" s="183">
        <v>180</v>
      </c>
      <c r="AE246" s="183">
        <v>182</v>
      </c>
      <c r="AF246" s="183">
        <v>77</v>
      </c>
      <c r="AG246" s="183">
        <v>67</v>
      </c>
      <c r="AH246" s="183">
        <v>78</v>
      </c>
      <c r="AI246" s="183">
        <v>35</v>
      </c>
      <c r="AJ246" s="183">
        <v>4</v>
      </c>
      <c r="AK246" s="183">
        <v>-1</v>
      </c>
      <c r="AL246" s="183">
        <v>622</v>
      </c>
      <c r="AM246" s="5"/>
      <c r="AN246" s="180">
        <v>6</v>
      </c>
      <c r="AO246" s="180">
        <v>11</v>
      </c>
      <c r="AP246" s="180">
        <v>3</v>
      </c>
      <c r="AQ246" s="180">
        <v>5</v>
      </c>
      <c r="AR246" s="180">
        <v>8</v>
      </c>
      <c r="AS246" s="180">
        <v>1</v>
      </c>
      <c r="AT246" s="180">
        <v>-2</v>
      </c>
      <c r="AU246" s="180">
        <v>0</v>
      </c>
      <c r="AV246" s="180">
        <v>32</v>
      </c>
      <c r="AW246">
        <f t="shared" si="145"/>
        <v>-6</v>
      </c>
      <c r="AX246">
        <f t="shared" si="146"/>
        <v>-11</v>
      </c>
      <c r="AY246">
        <f t="shared" si="147"/>
        <v>-3</v>
      </c>
      <c r="AZ246">
        <f t="shared" si="148"/>
        <v>-5</v>
      </c>
      <c r="BA246">
        <f t="shared" si="149"/>
        <v>-8</v>
      </c>
      <c r="BB246">
        <f t="shared" si="150"/>
        <v>-1</v>
      </c>
      <c r="BC246">
        <f t="shared" si="151"/>
        <v>2</v>
      </c>
      <c r="BD246">
        <f t="shared" si="152"/>
        <v>0</v>
      </c>
      <c r="BE246">
        <f t="shared" si="153"/>
        <v>-32</v>
      </c>
      <c r="BH246" s="175">
        <v>665623.25866666669</v>
      </c>
      <c r="BI246" s="106">
        <f t="shared" si="154"/>
        <v>166405.81466666667</v>
      </c>
      <c r="BJ246" s="107">
        <f t="shared" si="155"/>
        <v>3993739.5520000001</v>
      </c>
      <c r="BK246" s="26">
        <f t="shared" si="156"/>
        <v>998434.88800000004</v>
      </c>
      <c r="BL246" s="24">
        <f t="shared" si="157"/>
        <v>0.8</v>
      </c>
      <c r="BM246" s="25">
        <f t="shared" si="158"/>
        <v>0.2</v>
      </c>
      <c r="BN246" s="137">
        <f t="shared" si="161"/>
        <v>665623.25866666669</v>
      </c>
      <c r="BO246" s="173">
        <v>623398.00533333328</v>
      </c>
      <c r="BP246" s="132">
        <f t="shared" si="162"/>
        <v>155849.50133333332</v>
      </c>
      <c r="BQ246" s="132">
        <f t="shared" si="177"/>
        <v>3740388.0319999997</v>
      </c>
      <c r="BR246" s="132">
        <f t="shared" si="178"/>
        <v>935097.00799999991</v>
      </c>
      <c r="BS246" s="137">
        <f t="shared" si="163"/>
        <v>623398.00533333328</v>
      </c>
      <c r="BT246" s="172">
        <v>759010.52977777796</v>
      </c>
      <c r="BU246" s="132">
        <f t="shared" si="164"/>
        <v>189752.63244444449</v>
      </c>
      <c r="BV246" s="132">
        <f t="shared" si="179"/>
        <v>4554063.178666668</v>
      </c>
      <c r="BW246" s="132">
        <f t="shared" si="165"/>
        <v>1138515.794666667</v>
      </c>
      <c r="BX246" s="137">
        <f t="shared" si="166"/>
        <v>759010.52977777796</v>
      </c>
      <c r="BY246" s="172">
        <v>631279.46666666667</v>
      </c>
      <c r="BZ246" s="132">
        <f t="shared" si="167"/>
        <v>157819.86666666667</v>
      </c>
      <c r="CA246" s="132">
        <f t="shared" si="180"/>
        <v>3787676.8</v>
      </c>
      <c r="CB246" s="132">
        <f t="shared" si="168"/>
        <v>946919.2</v>
      </c>
      <c r="CC246" s="137">
        <f t="shared" si="169"/>
        <v>631279.46666666667</v>
      </c>
      <c r="CD246" s="172">
        <v>653264.26488888904</v>
      </c>
      <c r="CE246" s="132">
        <f t="shared" si="170"/>
        <v>163316.06622222226</v>
      </c>
      <c r="CF246" s="132">
        <f t="shared" si="181"/>
        <v>3919585.589333334</v>
      </c>
      <c r="CG246" s="132">
        <f t="shared" si="171"/>
        <v>979896.3973333335</v>
      </c>
      <c r="CH246" s="137">
        <f t="shared" si="172"/>
        <v>653264.26488888904</v>
      </c>
      <c r="CI246" s="211">
        <f t="shared" si="173"/>
        <v>645069.91111111117</v>
      </c>
      <c r="CJ246" s="132">
        <f t="shared" si="174"/>
        <v>161267.47777777779</v>
      </c>
      <c r="CK246" s="132">
        <f t="shared" si="182"/>
        <v>3870419.4666666668</v>
      </c>
      <c r="CL246" s="132">
        <f t="shared" si="175"/>
        <v>967604.8666666667</v>
      </c>
      <c r="CM246" s="137">
        <f t="shared" si="176"/>
        <v>645069.91111111117</v>
      </c>
      <c r="CN246" s="172"/>
      <c r="CO246" s="132"/>
      <c r="CP246" s="132"/>
      <c r="CQ246" s="132"/>
      <c r="CR246" s="137"/>
      <c r="CS246" s="132"/>
    </row>
    <row r="247" spans="1:97" ht="13" x14ac:dyDescent="0.3">
      <c r="A247" s="5" t="s">
        <v>522</v>
      </c>
      <c r="B247" s="3" t="s">
        <v>376</v>
      </c>
      <c r="C247" s="3" t="s">
        <v>377</v>
      </c>
      <c r="D247" s="2" t="s">
        <v>250</v>
      </c>
      <c r="E247" s="5">
        <f t="shared" si="159"/>
        <v>52695</v>
      </c>
      <c r="F247" s="177">
        <v>971</v>
      </c>
      <c r="G247" s="17">
        <f t="shared" si="160"/>
        <v>174</v>
      </c>
      <c r="H247" s="201">
        <v>8.6192244039898025</v>
      </c>
      <c r="I247" s="189">
        <v>226</v>
      </c>
      <c r="J247"/>
      <c r="K247" s="183">
        <v>4778</v>
      </c>
      <c r="L247" s="183">
        <v>10826</v>
      </c>
      <c r="M247" s="183">
        <v>12144</v>
      </c>
      <c r="N247" s="183">
        <v>9957</v>
      </c>
      <c r="O247" s="183">
        <v>7262</v>
      </c>
      <c r="P247" s="183">
        <v>4609</v>
      </c>
      <c r="Q247" s="183">
        <v>2849</v>
      </c>
      <c r="R247" s="183">
        <v>270</v>
      </c>
      <c r="S247" s="183">
        <v>52695</v>
      </c>
      <c r="T247" s="5"/>
      <c r="U247" s="9">
        <f t="shared" si="137"/>
        <v>9.0672739349084347E-2</v>
      </c>
      <c r="V247" s="9">
        <f t="shared" si="138"/>
        <v>0.20544643704336274</v>
      </c>
      <c r="W247" s="9">
        <f t="shared" si="139"/>
        <v>0.2304582977512098</v>
      </c>
      <c r="X247" s="9">
        <f t="shared" si="140"/>
        <v>0.18895530885283235</v>
      </c>
      <c r="Y247" s="9">
        <f t="shared" si="141"/>
        <v>0.13781193661637728</v>
      </c>
      <c r="Z247" s="9">
        <f t="shared" si="142"/>
        <v>8.7465603947243578E-2</v>
      </c>
      <c r="AA247" s="9">
        <f t="shared" si="143"/>
        <v>5.4065850649966787E-2</v>
      </c>
      <c r="AB247" s="9">
        <f t="shared" si="144"/>
        <v>5.1238257899231428E-3</v>
      </c>
      <c r="AC247" s="9"/>
      <c r="AD247" s="183">
        <v>37</v>
      </c>
      <c r="AE247" s="183">
        <v>78</v>
      </c>
      <c r="AF247" s="183">
        <v>62</v>
      </c>
      <c r="AG247" s="183">
        <v>24</v>
      </c>
      <c r="AH247" s="183">
        <v>-4</v>
      </c>
      <c r="AI247" s="183">
        <v>1</v>
      </c>
      <c r="AJ247" s="183">
        <v>-10</v>
      </c>
      <c r="AK247" s="183">
        <v>0</v>
      </c>
      <c r="AL247" s="183">
        <v>188</v>
      </c>
      <c r="AM247" s="5"/>
      <c r="AN247" s="180">
        <v>-1</v>
      </c>
      <c r="AO247" s="180">
        <v>-7</v>
      </c>
      <c r="AP247" s="180">
        <v>-4</v>
      </c>
      <c r="AQ247" s="180">
        <v>-12</v>
      </c>
      <c r="AR247" s="180">
        <v>14</v>
      </c>
      <c r="AS247" s="180">
        <v>6</v>
      </c>
      <c r="AT247" s="180">
        <v>12</v>
      </c>
      <c r="AU247" s="180">
        <v>6</v>
      </c>
      <c r="AV247" s="180">
        <v>14</v>
      </c>
      <c r="AW247">
        <f t="shared" si="145"/>
        <v>1</v>
      </c>
      <c r="AX247">
        <f t="shared" si="146"/>
        <v>7</v>
      </c>
      <c r="AY247">
        <f t="shared" si="147"/>
        <v>4</v>
      </c>
      <c r="AZ247">
        <f t="shared" si="148"/>
        <v>12</v>
      </c>
      <c r="BA247">
        <f t="shared" si="149"/>
        <v>-14</v>
      </c>
      <c r="BB247">
        <f t="shared" si="150"/>
        <v>-6</v>
      </c>
      <c r="BC247">
        <f t="shared" si="151"/>
        <v>-12</v>
      </c>
      <c r="BD247">
        <f t="shared" si="152"/>
        <v>-6</v>
      </c>
      <c r="BE247">
        <f t="shared" si="153"/>
        <v>-14</v>
      </c>
      <c r="BH247" s="175">
        <v>25841.994666666669</v>
      </c>
      <c r="BI247" s="106">
        <f t="shared" si="154"/>
        <v>6460.4986666666673</v>
      </c>
      <c r="BJ247" s="107">
        <f t="shared" si="155"/>
        <v>155051.96800000002</v>
      </c>
      <c r="BK247" s="26">
        <f t="shared" si="156"/>
        <v>38762.992000000006</v>
      </c>
      <c r="BL247" s="24">
        <f t="shared" si="157"/>
        <v>0.8</v>
      </c>
      <c r="BM247" s="25">
        <f t="shared" si="158"/>
        <v>0.2</v>
      </c>
      <c r="BN247" s="137">
        <f t="shared" si="161"/>
        <v>25841.994666666669</v>
      </c>
      <c r="BO247" s="173">
        <v>48464.217777777769</v>
      </c>
      <c r="BP247" s="132">
        <f t="shared" si="162"/>
        <v>12116.054444444442</v>
      </c>
      <c r="BQ247" s="132">
        <f t="shared" si="177"/>
        <v>290785.30666666664</v>
      </c>
      <c r="BR247" s="132">
        <f t="shared" si="178"/>
        <v>72696.32666666666</v>
      </c>
      <c r="BS247" s="137">
        <f t="shared" si="163"/>
        <v>48464.217777777769</v>
      </c>
      <c r="BT247" s="172">
        <v>153802.20088888894</v>
      </c>
      <c r="BU247" s="132">
        <f t="shared" si="164"/>
        <v>38450.550222222235</v>
      </c>
      <c r="BV247" s="132">
        <f t="shared" si="179"/>
        <v>922813.2053333337</v>
      </c>
      <c r="BW247" s="132">
        <f t="shared" si="165"/>
        <v>230703.30133333342</v>
      </c>
      <c r="BX247" s="137">
        <f t="shared" si="166"/>
        <v>153802.20088888894</v>
      </c>
      <c r="BY247" s="172">
        <v>129945.59999999998</v>
      </c>
      <c r="BZ247" s="132">
        <f t="shared" si="167"/>
        <v>32486.399999999994</v>
      </c>
      <c r="CA247" s="132">
        <f t="shared" si="180"/>
        <v>779673.59999999986</v>
      </c>
      <c r="CB247" s="132">
        <f t="shared" si="168"/>
        <v>194918.39999999997</v>
      </c>
      <c r="CC247" s="137">
        <f t="shared" si="169"/>
        <v>129945.59999999998</v>
      </c>
      <c r="CD247" s="172">
        <v>379600.30044444447</v>
      </c>
      <c r="CE247" s="132">
        <f t="shared" si="170"/>
        <v>94900.075111111117</v>
      </c>
      <c r="CF247" s="132">
        <f t="shared" si="181"/>
        <v>2277601.8026666669</v>
      </c>
      <c r="CG247" s="132">
        <f t="shared" si="171"/>
        <v>569400.45066666673</v>
      </c>
      <c r="CH247" s="137">
        <f t="shared" si="172"/>
        <v>379600.30044444447</v>
      </c>
      <c r="CI247" s="211">
        <f t="shared" si="173"/>
        <v>191725.05955555555</v>
      </c>
      <c r="CJ247" s="132">
        <f t="shared" si="174"/>
        <v>47931.264888888887</v>
      </c>
      <c r="CK247" s="132">
        <f t="shared" si="182"/>
        <v>1150350.3573333332</v>
      </c>
      <c r="CL247" s="132">
        <f t="shared" si="175"/>
        <v>287587.58933333331</v>
      </c>
      <c r="CM247" s="137">
        <f t="shared" si="176"/>
        <v>191725.05955555555</v>
      </c>
      <c r="CN247" s="172"/>
      <c r="CO247" s="132"/>
      <c r="CP247" s="132"/>
      <c r="CQ247" s="132"/>
      <c r="CR247" s="137"/>
      <c r="CS247" s="132"/>
    </row>
    <row r="248" spans="1:97" ht="13" x14ac:dyDescent="0.3">
      <c r="A248" s="5" t="s">
        <v>676</v>
      </c>
      <c r="B248" s="3" t="s">
        <v>393</v>
      </c>
      <c r="C248" s="3" t="s">
        <v>384</v>
      </c>
      <c r="D248" s="2" t="s">
        <v>251</v>
      </c>
      <c r="E248" s="5">
        <f t="shared" si="159"/>
        <v>58124</v>
      </c>
      <c r="F248" s="177">
        <v>310</v>
      </c>
      <c r="G248" s="17">
        <f t="shared" si="160"/>
        <v>666</v>
      </c>
      <c r="H248" s="201">
        <v>7.2273846398220956</v>
      </c>
      <c r="I248" s="189">
        <v>86</v>
      </c>
      <c r="J248"/>
      <c r="K248" s="183">
        <v>6485</v>
      </c>
      <c r="L248" s="183">
        <v>16393</v>
      </c>
      <c r="M248" s="183">
        <v>14510</v>
      </c>
      <c r="N248" s="183">
        <v>10188</v>
      </c>
      <c r="O248" s="183">
        <v>6306</v>
      </c>
      <c r="P248" s="183">
        <v>2707</v>
      </c>
      <c r="Q248" s="183">
        <v>1424</v>
      </c>
      <c r="R248" s="183">
        <v>111</v>
      </c>
      <c r="S248" s="183">
        <v>58124</v>
      </c>
      <c r="T248" s="5"/>
      <c r="U248" s="9">
        <f t="shared" si="137"/>
        <v>0.11157181198816324</v>
      </c>
      <c r="V248" s="9">
        <f t="shared" si="138"/>
        <v>0.28203495974124287</v>
      </c>
      <c r="W248" s="9">
        <f t="shared" si="139"/>
        <v>0.24963870346156494</v>
      </c>
      <c r="X248" s="9">
        <f t="shared" si="140"/>
        <v>0.17528043493221387</v>
      </c>
      <c r="Y248" s="9">
        <f t="shared" si="141"/>
        <v>0.10849218911293097</v>
      </c>
      <c r="Z248" s="9">
        <f t="shared" si="142"/>
        <v>4.6572844263987334E-2</v>
      </c>
      <c r="AA248" s="9">
        <f t="shared" si="143"/>
        <v>2.4499346225311403E-2</v>
      </c>
      <c r="AB248" s="9">
        <f t="shared" si="144"/>
        <v>1.9097102745853692E-3</v>
      </c>
      <c r="AC248" s="9"/>
      <c r="AD248" s="183">
        <v>48</v>
      </c>
      <c r="AE248" s="183">
        <v>132</v>
      </c>
      <c r="AF248" s="183">
        <v>171</v>
      </c>
      <c r="AG248" s="183">
        <v>94</v>
      </c>
      <c r="AH248" s="183">
        <v>133</v>
      </c>
      <c r="AI248" s="183">
        <v>45</v>
      </c>
      <c r="AJ248" s="183">
        <v>17</v>
      </c>
      <c r="AK248" s="183">
        <v>-1</v>
      </c>
      <c r="AL248" s="183">
        <v>639</v>
      </c>
      <c r="AM248" s="5"/>
      <c r="AN248" s="180">
        <v>-29</v>
      </c>
      <c r="AO248" s="180">
        <v>-2</v>
      </c>
      <c r="AP248" s="180">
        <v>-5</v>
      </c>
      <c r="AQ248" s="180">
        <v>18</v>
      </c>
      <c r="AR248" s="180">
        <v>-10</v>
      </c>
      <c r="AS248" s="180">
        <v>4</v>
      </c>
      <c r="AT248" s="180">
        <v>-2</v>
      </c>
      <c r="AU248" s="180">
        <v>-1</v>
      </c>
      <c r="AV248" s="180">
        <v>-27</v>
      </c>
      <c r="AW248">
        <f t="shared" si="145"/>
        <v>29</v>
      </c>
      <c r="AX248">
        <f t="shared" si="146"/>
        <v>2</v>
      </c>
      <c r="AY248">
        <f t="shared" si="147"/>
        <v>5</v>
      </c>
      <c r="AZ248">
        <f t="shared" si="148"/>
        <v>-18</v>
      </c>
      <c r="BA248">
        <f t="shared" si="149"/>
        <v>10</v>
      </c>
      <c r="BB248">
        <f t="shared" si="150"/>
        <v>-4</v>
      </c>
      <c r="BC248">
        <f t="shared" si="151"/>
        <v>2</v>
      </c>
      <c r="BD248">
        <f t="shared" si="152"/>
        <v>1</v>
      </c>
      <c r="BE248">
        <f t="shared" si="153"/>
        <v>27</v>
      </c>
      <c r="BH248" s="175">
        <v>787157.39199999999</v>
      </c>
      <c r="BI248" s="106">
        <f t="shared" si="154"/>
        <v>196789.348</v>
      </c>
      <c r="BJ248" s="107">
        <f t="shared" si="155"/>
        <v>4722944.352</v>
      </c>
      <c r="BK248" s="26">
        <f t="shared" si="156"/>
        <v>1180736.088</v>
      </c>
      <c r="BL248" s="24">
        <f t="shared" si="157"/>
        <v>0.8</v>
      </c>
      <c r="BM248" s="25">
        <f t="shared" si="158"/>
        <v>0.2</v>
      </c>
      <c r="BN248" s="137">
        <f t="shared" si="161"/>
        <v>787157.39199999999</v>
      </c>
      <c r="BO248" s="173">
        <v>920011.20088888891</v>
      </c>
      <c r="BP248" s="132">
        <f t="shared" si="162"/>
        <v>230002.80022222223</v>
      </c>
      <c r="BQ248" s="132">
        <f t="shared" si="177"/>
        <v>5520067.2053333335</v>
      </c>
      <c r="BR248" s="132">
        <f t="shared" si="178"/>
        <v>1380016.8013333334</v>
      </c>
      <c r="BS248" s="137">
        <f t="shared" si="163"/>
        <v>920011.20088888891</v>
      </c>
      <c r="BT248" s="172">
        <v>923153.51822222257</v>
      </c>
      <c r="BU248" s="132">
        <f t="shared" si="164"/>
        <v>230788.37955555564</v>
      </c>
      <c r="BV248" s="132">
        <f t="shared" si="179"/>
        <v>5538921.1093333354</v>
      </c>
      <c r="BW248" s="132">
        <f t="shared" si="165"/>
        <v>1384730.2773333339</v>
      </c>
      <c r="BX248" s="137">
        <f t="shared" si="166"/>
        <v>923153.51822222257</v>
      </c>
      <c r="BY248" s="172">
        <v>835376.74666666659</v>
      </c>
      <c r="BZ248" s="132">
        <f t="shared" si="167"/>
        <v>208844.18666666665</v>
      </c>
      <c r="CA248" s="132">
        <f t="shared" si="180"/>
        <v>5012260.4799999995</v>
      </c>
      <c r="CB248" s="132">
        <f t="shared" si="168"/>
        <v>1253065.1199999999</v>
      </c>
      <c r="CC248" s="137">
        <f t="shared" si="169"/>
        <v>835376.74666666659</v>
      </c>
      <c r="CD248" s="172">
        <v>1068009.2088888888</v>
      </c>
      <c r="CE248" s="132">
        <f t="shared" si="170"/>
        <v>267002.30222222221</v>
      </c>
      <c r="CF248" s="132">
        <f t="shared" si="181"/>
        <v>6408055.2533333329</v>
      </c>
      <c r="CG248" s="132">
        <f t="shared" si="171"/>
        <v>1602013.8133333332</v>
      </c>
      <c r="CH248" s="137">
        <f t="shared" si="172"/>
        <v>1068009.2088888888</v>
      </c>
      <c r="CI248" s="211">
        <f t="shared" si="173"/>
        <v>799893.43466666667</v>
      </c>
      <c r="CJ248" s="132">
        <f t="shared" si="174"/>
        <v>199973.35866666667</v>
      </c>
      <c r="CK248" s="132">
        <f t="shared" si="182"/>
        <v>4799360.608</v>
      </c>
      <c r="CL248" s="132">
        <f t="shared" si="175"/>
        <v>1199840.152</v>
      </c>
      <c r="CM248" s="137">
        <f t="shared" si="176"/>
        <v>799893.43466666667</v>
      </c>
      <c r="CN248" s="172"/>
      <c r="CO248" s="132"/>
      <c r="CP248" s="132"/>
      <c r="CQ248" s="132"/>
      <c r="CR248" s="137"/>
      <c r="CS248" s="132"/>
    </row>
    <row r="249" spans="1:97" ht="13" x14ac:dyDescent="0.3">
      <c r="A249" s="5" t="s">
        <v>602</v>
      </c>
      <c r="B249" s="3" t="s">
        <v>402</v>
      </c>
      <c r="C249" s="3" t="s">
        <v>379</v>
      </c>
      <c r="D249" s="2" t="s">
        <v>252</v>
      </c>
      <c r="E249" s="5">
        <f t="shared" si="159"/>
        <v>37435</v>
      </c>
      <c r="F249" s="177">
        <v>147</v>
      </c>
      <c r="G249" s="17">
        <f t="shared" si="160"/>
        <v>405</v>
      </c>
      <c r="H249" s="201">
        <v>7.982893799002138</v>
      </c>
      <c r="I249" s="189">
        <v>121</v>
      </c>
      <c r="J249"/>
      <c r="K249" s="183">
        <v>2004</v>
      </c>
      <c r="L249" s="183">
        <v>8427</v>
      </c>
      <c r="M249" s="183">
        <v>9405</v>
      </c>
      <c r="N249" s="183">
        <v>5883</v>
      </c>
      <c r="O249" s="183">
        <v>5529</v>
      </c>
      <c r="P249" s="183">
        <v>3757</v>
      </c>
      <c r="Q249" s="183">
        <v>2248</v>
      </c>
      <c r="R249" s="183">
        <v>182</v>
      </c>
      <c r="S249" s="183">
        <v>37435</v>
      </c>
      <c r="T249" s="5"/>
      <c r="U249" s="9">
        <f t="shared" si="137"/>
        <v>5.3532790169627358E-2</v>
      </c>
      <c r="V249" s="9">
        <f t="shared" si="138"/>
        <v>0.22511019099772939</v>
      </c>
      <c r="W249" s="9">
        <f t="shared" si="139"/>
        <v>0.25123547482302661</v>
      </c>
      <c r="X249" s="9">
        <f t="shared" si="140"/>
        <v>0.15715239748898091</v>
      </c>
      <c r="Y249" s="9">
        <f t="shared" si="141"/>
        <v>0.14769600641111261</v>
      </c>
      <c r="Z249" s="9">
        <f t="shared" si="142"/>
        <v>0.10036062508347803</v>
      </c>
      <c r="AA249" s="9">
        <f t="shared" si="143"/>
        <v>6.0050754641378386E-2</v>
      </c>
      <c r="AB249" s="9">
        <f t="shared" si="144"/>
        <v>4.8617603846667556E-3</v>
      </c>
      <c r="AC249" s="9"/>
      <c r="AD249" s="183">
        <v>9</v>
      </c>
      <c r="AE249" s="183">
        <v>56</v>
      </c>
      <c r="AF249" s="183">
        <v>80</v>
      </c>
      <c r="AG249" s="183">
        <v>34</v>
      </c>
      <c r="AH249" s="183">
        <v>72</v>
      </c>
      <c r="AI249" s="183">
        <v>45</v>
      </c>
      <c r="AJ249" s="183">
        <v>43</v>
      </c>
      <c r="AK249" s="183">
        <v>0</v>
      </c>
      <c r="AL249" s="183">
        <v>339</v>
      </c>
      <c r="AM249" s="5"/>
      <c r="AN249" s="180">
        <v>-12</v>
      </c>
      <c r="AO249" s="180">
        <v>-9</v>
      </c>
      <c r="AP249" s="180">
        <v>-22</v>
      </c>
      <c r="AQ249" s="180">
        <v>-10</v>
      </c>
      <c r="AR249" s="180">
        <v>-6</v>
      </c>
      <c r="AS249" s="180">
        <v>-3</v>
      </c>
      <c r="AT249" s="180">
        <v>-3</v>
      </c>
      <c r="AU249" s="180">
        <v>-1</v>
      </c>
      <c r="AV249" s="180">
        <v>-66</v>
      </c>
      <c r="AW249">
        <f t="shared" si="145"/>
        <v>12</v>
      </c>
      <c r="AX249">
        <f t="shared" si="146"/>
        <v>9</v>
      </c>
      <c r="AY249">
        <f t="shared" si="147"/>
        <v>22</v>
      </c>
      <c r="AZ249">
        <f t="shared" si="148"/>
        <v>10</v>
      </c>
      <c r="BA249">
        <f t="shared" si="149"/>
        <v>6</v>
      </c>
      <c r="BB249">
        <f t="shared" si="150"/>
        <v>3</v>
      </c>
      <c r="BC249">
        <f t="shared" si="151"/>
        <v>3</v>
      </c>
      <c r="BD249">
        <f t="shared" si="152"/>
        <v>1</v>
      </c>
      <c r="BE249">
        <f t="shared" si="153"/>
        <v>66</v>
      </c>
      <c r="BH249" s="175">
        <v>182940.85333333336</v>
      </c>
      <c r="BI249" s="106">
        <f t="shared" si="154"/>
        <v>45735.21333333334</v>
      </c>
      <c r="BJ249" s="107">
        <f t="shared" si="155"/>
        <v>1097645.1200000001</v>
      </c>
      <c r="BK249" s="26">
        <f t="shared" si="156"/>
        <v>274411.28000000003</v>
      </c>
      <c r="BL249" s="24">
        <f t="shared" si="157"/>
        <v>0.8</v>
      </c>
      <c r="BM249" s="25">
        <f t="shared" si="158"/>
        <v>0.2</v>
      </c>
      <c r="BN249" s="137">
        <f t="shared" si="161"/>
        <v>182940.85333333336</v>
      </c>
      <c r="BO249" s="173">
        <v>468062.72177777789</v>
      </c>
      <c r="BP249" s="132">
        <f t="shared" si="162"/>
        <v>117015.68044444447</v>
      </c>
      <c r="BQ249" s="132">
        <f t="shared" si="177"/>
        <v>2808376.3306666673</v>
      </c>
      <c r="BR249" s="132">
        <f t="shared" si="178"/>
        <v>702094.08266666683</v>
      </c>
      <c r="BS249" s="137">
        <f t="shared" si="163"/>
        <v>468062.72177777789</v>
      </c>
      <c r="BT249" s="172">
        <v>514858.71644444449</v>
      </c>
      <c r="BU249" s="132">
        <f t="shared" si="164"/>
        <v>128714.67911111112</v>
      </c>
      <c r="BV249" s="132">
        <f t="shared" si="179"/>
        <v>3089152.2986666672</v>
      </c>
      <c r="BW249" s="132">
        <f t="shared" si="165"/>
        <v>772288.0746666668</v>
      </c>
      <c r="BX249" s="137">
        <f t="shared" si="166"/>
        <v>514858.71644444449</v>
      </c>
      <c r="BY249" s="172">
        <v>246991.03999999995</v>
      </c>
      <c r="BZ249" s="132">
        <f t="shared" si="167"/>
        <v>61747.759999999987</v>
      </c>
      <c r="CA249" s="132">
        <f t="shared" si="180"/>
        <v>1481946.2399999998</v>
      </c>
      <c r="CB249" s="132">
        <f t="shared" si="168"/>
        <v>370486.55999999994</v>
      </c>
      <c r="CC249" s="137">
        <f t="shared" si="169"/>
        <v>246991.03999999995</v>
      </c>
      <c r="CD249" s="172">
        <v>517359.33155555552</v>
      </c>
      <c r="CE249" s="132">
        <f t="shared" si="170"/>
        <v>129339.83288888888</v>
      </c>
      <c r="CF249" s="132">
        <f t="shared" si="181"/>
        <v>3104155.989333333</v>
      </c>
      <c r="CG249" s="132">
        <f t="shared" si="171"/>
        <v>776038.99733333325</v>
      </c>
      <c r="CH249" s="137">
        <f t="shared" si="172"/>
        <v>517359.33155555552</v>
      </c>
      <c r="CI249" s="211">
        <f t="shared" si="173"/>
        <v>559133.25688888878</v>
      </c>
      <c r="CJ249" s="132">
        <f t="shared" si="174"/>
        <v>139783.31422222219</v>
      </c>
      <c r="CK249" s="132">
        <f t="shared" si="182"/>
        <v>3354799.5413333327</v>
      </c>
      <c r="CL249" s="132">
        <f t="shared" si="175"/>
        <v>838699.88533333316</v>
      </c>
      <c r="CM249" s="137">
        <f t="shared" si="176"/>
        <v>559133.25688888878</v>
      </c>
      <c r="CN249" s="172"/>
      <c r="CO249" s="132"/>
      <c r="CP249" s="132"/>
      <c r="CQ249" s="132"/>
      <c r="CR249" s="137"/>
      <c r="CS249" s="132"/>
    </row>
    <row r="250" spans="1:97" ht="13" x14ac:dyDescent="0.3">
      <c r="A250" s="5" t="s">
        <v>763</v>
      </c>
      <c r="B250" s="3" t="s">
        <v>400</v>
      </c>
      <c r="C250" s="3" t="s">
        <v>375</v>
      </c>
      <c r="D250" s="2" t="s">
        <v>253</v>
      </c>
      <c r="E250" s="5">
        <f t="shared" si="159"/>
        <v>58785</v>
      </c>
      <c r="F250" s="177">
        <v>375</v>
      </c>
      <c r="G250" s="17">
        <f t="shared" si="160"/>
        <v>512</v>
      </c>
      <c r="H250" s="201">
        <v>10.091353303590397</v>
      </c>
      <c r="I250" s="189">
        <v>169</v>
      </c>
      <c r="J250"/>
      <c r="K250" s="183">
        <v>2174</v>
      </c>
      <c r="L250" s="183">
        <v>5251</v>
      </c>
      <c r="M250" s="183">
        <v>15996</v>
      </c>
      <c r="N250" s="183">
        <v>13417</v>
      </c>
      <c r="O250" s="183">
        <v>9549</v>
      </c>
      <c r="P250" s="183">
        <v>5947</v>
      </c>
      <c r="Q250" s="183">
        <v>5629</v>
      </c>
      <c r="R250" s="183">
        <v>822</v>
      </c>
      <c r="S250" s="183">
        <v>58785</v>
      </c>
      <c r="T250" s="5"/>
      <c r="U250" s="9">
        <f t="shared" si="137"/>
        <v>3.6982223356298374E-2</v>
      </c>
      <c r="V250" s="9">
        <f t="shared" si="138"/>
        <v>8.9325508207876159E-2</v>
      </c>
      <c r="W250" s="9">
        <f t="shared" si="139"/>
        <v>0.27211023220209235</v>
      </c>
      <c r="X250" s="9">
        <f t="shared" si="140"/>
        <v>0.22823849621502085</v>
      </c>
      <c r="Y250" s="9">
        <f t="shared" si="141"/>
        <v>0.16243939780556263</v>
      </c>
      <c r="Z250" s="9">
        <f t="shared" si="142"/>
        <v>0.10116526324742707</v>
      </c>
      <c r="AA250" s="9">
        <f t="shared" si="143"/>
        <v>9.5755719996597766E-2</v>
      </c>
      <c r="AB250" s="9">
        <f t="shared" si="144"/>
        <v>1.3983158969124776E-2</v>
      </c>
      <c r="AC250" s="9"/>
      <c r="AD250" s="183">
        <v>-2</v>
      </c>
      <c r="AE250" s="183">
        <v>108</v>
      </c>
      <c r="AF250" s="183">
        <v>219</v>
      </c>
      <c r="AG250" s="183">
        <v>66</v>
      </c>
      <c r="AH250" s="183">
        <v>64</v>
      </c>
      <c r="AI250" s="183">
        <v>27</v>
      </c>
      <c r="AJ250" s="183">
        <v>60</v>
      </c>
      <c r="AK250" s="183">
        <v>8</v>
      </c>
      <c r="AL250" s="183">
        <v>550</v>
      </c>
      <c r="AM250" s="5"/>
      <c r="AN250" s="180">
        <v>1</v>
      </c>
      <c r="AO250" s="180">
        <v>16</v>
      </c>
      <c r="AP250" s="180">
        <v>2</v>
      </c>
      <c r="AQ250" s="180">
        <v>-11</v>
      </c>
      <c r="AR250" s="180">
        <v>8</v>
      </c>
      <c r="AS250" s="180">
        <v>13</v>
      </c>
      <c r="AT250" s="180">
        <v>9</v>
      </c>
      <c r="AU250" s="180">
        <v>0</v>
      </c>
      <c r="AV250" s="180">
        <v>38</v>
      </c>
      <c r="AW250">
        <f t="shared" si="145"/>
        <v>-1</v>
      </c>
      <c r="AX250">
        <f t="shared" si="146"/>
        <v>-16</v>
      </c>
      <c r="AY250">
        <f t="shared" si="147"/>
        <v>-2</v>
      </c>
      <c r="AZ250">
        <f t="shared" si="148"/>
        <v>11</v>
      </c>
      <c r="BA250">
        <f t="shared" si="149"/>
        <v>-8</v>
      </c>
      <c r="BB250">
        <f t="shared" si="150"/>
        <v>-13</v>
      </c>
      <c r="BC250">
        <f t="shared" si="151"/>
        <v>-9</v>
      </c>
      <c r="BD250">
        <f t="shared" si="152"/>
        <v>0</v>
      </c>
      <c r="BE250">
        <f t="shared" si="153"/>
        <v>-38</v>
      </c>
      <c r="BH250" s="175">
        <v>259699.25333333333</v>
      </c>
      <c r="BI250" s="106">
        <f t="shared" si="154"/>
        <v>64924.813333333332</v>
      </c>
      <c r="BJ250" s="107">
        <f t="shared" si="155"/>
        <v>1558195.52</v>
      </c>
      <c r="BK250" s="26">
        <f t="shared" si="156"/>
        <v>389548.88</v>
      </c>
      <c r="BL250" s="24">
        <f t="shared" si="157"/>
        <v>0.8</v>
      </c>
      <c r="BM250" s="25">
        <f t="shared" si="158"/>
        <v>0.2</v>
      </c>
      <c r="BN250" s="137">
        <f t="shared" si="161"/>
        <v>259699.25333333333</v>
      </c>
      <c r="BO250" s="173">
        <v>346541.33422222221</v>
      </c>
      <c r="BP250" s="132">
        <f t="shared" si="162"/>
        <v>86635.333555555553</v>
      </c>
      <c r="BQ250" s="132">
        <f t="shared" si="177"/>
        <v>2079248.0053333333</v>
      </c>
      <c r="BR250" s="132">
        <f t="shared" si="178"/>
        <v>519812.00133333332</v>
      </c>
      <c r="BS250" s="137">
        <f t="shared" si="163"/>
        <v>346541.33422222221</v>
      </c>
      <c r="BT250" s="172">
        <v>536990.75466666685</v>
      </c>
      <c r="BU250" s="132">
        <f t="shared" si="164"/>
        <v>134247.68866666671</v>
      </c>
      <c r="BV250" s="132">
        <f t="shared" si="179"/>
        <v>3221944.5280000009</v>
      </c>
      <c r="BW250" s="132">
        <f t="shared" si="165"/>
        <v>805486.13200000022</v>
      </c>
      <c r="BX250" s="137">
        <f t="shared" si="166"/>
        <v>536990.75466666685</v>
      </c>
      <c r="BY250" s="172">
        <v>763204.26666666672</v>
      </c>
      <c r="BZ250" s="132">
        <f t="shared" si="167"/>
        <v>190801.06666666668</v>
      </c>
      <c r="CA250" s="132">
        <f t="shared" si="180"/>
        <v>4579225.6000000006</v>
      </c>
      <c r="CB250" s="132">
        <f t="shared" si="168"/>
        <v>1144806.4000000001</v>
      </c>
      <c r="CC250" s="137">
        <f t="shared" si="169"/>
        <v>763204.26666666672</v>
      </c>
      <c r="CD250" s="172">
        <v>971443.18755555549</v>
      </c>
      <c r="CE250" s="132">
        <f t="shared" si="170"/>
        <v>242860.79688888887</v>
      </c>
      <c r="CF250" s="132">
        <f t="shared" si="181"/>
        <v>5828659.1253333334</v>
      </c>
      <c r="CG250" s="132">
        <f t="shared" si="171"/>
        <v>1457164.7813333333</v>
      </c>
      <c r="CH250" s="137">
        <f t="shared" si="172"/>
        <v>971443.18755555549</v>
      </c>
      <c r="CI250" s="211">
        <f t="shared" si="173"/>
        <v>675302.92977777787</v>
      </c>
      <c r="CJ250" s="132">
        <f t="shared" si="174"/>
        <v>168825.73244444447</v>
      </c>
      <c r="CK250" s="132">
        <f t="shared" si="182"/>
        <v>4051817.5786666675</v>
      </c>
      <c r="CL250" s="132">
        <f t="shared" si="175"/>
        <v>1012954.3946666669</v>
      </c>
      <c r="CM250" s="137">
        <f t="shared" si="176"/>
        <v>675302.92977777787</v>
      </c>
      <c r="CN250" s="172"/>
      <c r="CO250" s="132"/>
      <c r="CP250" s="132"/>
      <c r="CQ250" s="132"/>
      <c r="CR250" s="137"/>
      <c r="CS250" s="132"/>
    </row>
    <row r="251" spans="1:97" ht="13" x14ac:dyDescent="0.3">
      <c r="A251" s="5" t="s">
        <v>542</v>
      </c>
      <c r="B251" s="3" t="s">
        <v>396</v>
      </c>
      <c r="C251" s="3" t="s">
        <v>377</v>
      </c>
      <c r="D251" s="2" t="s">
        <v>254</v>
      </c>
      <c r="E251" s="5">
        <f t="shared" si="159"/>
        <v>48625</v>
      </c>
      <c r="F251" s="177">
        <v>417</v>
      </c>
      <c r="G251" s="17">
        <f t="shared" si="160"/>
        <v>525</v>
      </c>
      <c r="H251" s="201">
        <v>6.2931561926405033</v>
      </c>
      <c r="I251" s="189">
        <v>86</v>
      </c>
      <c r="J251"/>
      <c r="K251" s="183">
        <v>9888</v>
      </c>
      <c r="L251" s="183">
        <v>12917</v>
      </c>
      <c r="M251" s="183">
        <v>12006</v>
      </c>
      <c r="N251" s="183">
        <v>7809</v>
      </c>
      <c r="O251" s="183">
        <v>3890</v>
      </c>
      <c r="P251" s="183">
        <v>1574</v>
      </c>
      <c r="Q251" s="183">
        <v>512</v>
      </c>
      <c r="R251" s="183">
        <v>29</v>
      </c>
      <c r="S251" s="183">
        <v>48625</v>
      </c>
      <c r="T251" s="5"/>
      <c r="U251" s="9">
        <f t="shared" si="137"/>
        <v>0.2033521850899743</v>
      </c>
      <c r="V251" s="9">
        <f t="shared" si="138"/>
        <v>0.26564524421593833</v>
      </c>
      <c r="W251" s="9">
        <f t="shared" si="139"/>
        <v>0.24691002570694087</v>
      </c>
      <c r="X251" s="9">
        <f t="shared" si="140"/>
        <v>0.16059640102827763</v>
      </c>
      <c r="Y251" s="9">
        <f t="shared" si="141"/>
        <v>0.08</v>
      </c>
      <c r="Z251" s="9">
        <f t="shared" si="142"/>
        <v>3.2370179948586118E-2</v>
      </c>
      <c r="AA251" s="9">
        <f t="shared" si="143"/>
        <v>1.0529562982005141E-2</v>
      </c>
      <c r="AB251" s="9">
        <f t="shared" si="144"/>
        <v>5.9640102827763499E-4</v>
      </c>
      <c r="AC251" s="9"/>
      <c r="AD251" s="183">
        <v>62</v>
      </c>
      <c r="AE251" s="183">
        <v>131</v>
      </c>
      <c r="AF251" s="183">
        <v>62</v>
      </c>
      <c r="AG251" s="183">
        <v>128</v>
      </c>
      <c r="AH251" s="183">
        <v>39</v>
      </c>
      <c r="AI251" s="183">
        <v>48</v>
      </c>
      <c r="AJ251" s="183">
        <v>11</v>
      </c>
      <c r="AK251" s="183">
        <v>0</v>
      </c>
      <c r="AL251" s="183">
        <v>481</v>
      </c>
      <c r="AM251" s="5"/>
      <c r="AN251" s="180">
        <v>-3</v>
      </c>
      <c r="AO251" s="180">
        <v>-17</v>
      </c>
      <c r="AP251" s="180">
        <v>-19</v>
      </c>
      <c r="AQ251" s="180">
        <v>9</v>
      </c>
      <c r="AR251" s="180">
        <v>-7</v>
      </c>
      <c r="AS251" s="180">
        <v>-5</v>
      </c>
      <c r="AT251" s="180">
        <v>-2</v>
      </c>
      <c r="AU251" s="180">
        <v>0</v>
      </c>
      <c r="AV251" s="180">
        <v>-44</v>
      </c>
      <c r="AW251">
        <f t="shared" si="145"/>
        <v>3</v>
      </c>
      <c r="AX251">
        <f t="shared" si="146"/>
        <v>17</v>
      </c>
      <c r="AY251">
        <f t="shared" si="147"/>
        <v>19</v>
      </c>
      <c r="AZ251">
        <f t="shared" si="148"/>
        <v>-9</v>
      </c>
      <c r="BA251">
        <f t="shared" si="149"/>
        <v>7</v>
      </c>
      <c r="BB251">
        <f t="shared" si="150"/>
        <v>5</v>
      </c>
      <c r="BC251">
        <f t="shared" si="151"/>
        <v>2</v>
      </c>
      <c r="BD251">
        <f t="shared" si="152"/>
        <v>0</v>
      </c>
      <c r="BE251">
        <f t="shared" si="153"/>
        <v>44</v>
      </c>
      <c r="BH251" s="175">
        <v>165158.49066666668</v>
      </c>
      <c r="BI251" s="106">
        <f t="shared" si="154"/>
        <v>41289.62266666667</v>
      </c>
      <c r="BJ251" s="107">
        <f t="shared" si="155"/>
        <v>990950.94400000013</v>
      </c>
      <c r="BK251" s="26">
        <f t="shared" si="156"/>
        <v>247737.73600000003</v>
      </c>
      <c r="BL251" s="24">
        <f t="shared" si="157"/>
        <v>0.8</v>
      </c>
      <c r="BM251" s="25">
        <f t="shared" si="158"/>
        <v>0.2</v>
      </c>
      <c r="BN251" s="137">
        <f t="shared" si="161"/>
        <v>165158.49066666668</v>
      </c>
      <c r="BO251" s="173">
        <v>169300.8408888889</v>
      </c>
      <c r="BP251" s="132">
        <f t="shared" si="162"/>
        <v>42325.210222222224</v>
      </c>
      <c r="BQ251" s="132">
        <f t="shared" si="177"/>
        <v>1015805.0453333333</v>
      </c>
      <c r="BR251" s="132">
        <f t="shared" si="178"/>
        <v>253951.26133333333</v>
      </c>
      <c r="BS251" s="137">
        <f t="shared" si="163"/>
        <v>169300.8408888889</v>
      </c>
      <c r="BT251" s="172">
        <v>177214.78933333338</v>
      </c>
      <c r="BU251" s="132">
        <f t="shared" si="164"/>
        <v>44303.697333333344</v>
      </c>
      <c r="BV251" s="132">
        <f t="shared" si="179"/>
        <v>1063288.7360000003</v>
      </c>
      <c r="BW251" s="132">
        <f t="shared" si="165"/>
        <v>265822.18400000007</v>
      </c>
      <c r="BX251" s="137">
        <f t="shared" si="166"/>
        <v>177214.78933333338</v>
      </c>
      <c r="BY251" s="172">
        <v>113570.13333333336</v>
      </c>
      <c r="BZ251" s="132">
        <f t="shared" si="167"/>
        <v>28392.53333333334</v>
      </c>
      <c r="CA251" s="132">
        <f t="shared" si="180"/>
        <v>681420.80000000016</v>
      </c>
      <c r="CB251" s="132">
        <f t="shared" si="168"/>
        <v>170355.20000000004</v>
      </c>
      <c r="CC251" s="137">
        <f t="shared" si="169"/>
        <v>113570.13333333336</v>
      </c>
      <c r="CD251" s="172">
        <v>470868.04088888888</v>
      </c>
      <c r="CE251" s="132">
        <f t="shared" si="170"/>
        <v>117717.01022222222</v>
      </c>
      <c r="CF251" s="132">
        <f t="shared" si="181"/>
        <v>2825208.2453333335</v>
      </c>
      <c r="CG251" s="132">
        <f t="shared" si="171"/>
        <v>706302.06133333337</v>
      </c>
      <c r="CH251" s="137">
        <f t="shared" si="172"/>
        <v>470868.04088888888</v>
      </c>
      <c r="CI251" s="211">
        <f t="shared" si="173"/>
        <v>622127.58222222223</v>
      </c>
      <c r="CJ251" s="132">
        <f t="shared" si="174"/>
        <v>155531.89555555556</v>
      </c>
      <c r="CK251" s="132">
        <f t="shared" si="182"/>
        <v>3732765.4933333332</v>
      </c>
      <c r="CL251" s="132">
        <f t="shared" si="175"/>
        <v>933191.37333333329</v>
      </c>
      <c r="CM251" s="137">
        <f t="shared" si="176"/>
        <v>622127.58222222223</v>
      </c>
      <c r="CN251" s="172"/>
      <c r="CO251" s="132"/>
      <c r="CP251" s="132"/>
      <c r="CQ251" s="132"/>
      <c r="CR251" s="137"/>
      <c r="CS251" s="132"/>
    </row>
    <row r="252" spans="1:97" ht="13" x14ac:dyDescent="0.3">
      <c r="A252" s="5" t="s">
        <v>818</v>
      </c>
      <c r="B252" s="3" t="s">
        <v>408</v>
      </c>
      <c r="C252" s="3" t="s">
        <v>389</v>
      </c>
      <c r="D252" s="2" t="s">
        <v>255</v>
      </c>
      <c r="E252" s="5">
        <f t="shared" si="159"/>
        <v>75516</v>
      </c>
      <c r="F252" s="177">
        <v>739</v>
      </c>
      <c r="G252" s="17">
        <f t="shared" si="160"/>
        <v>529</v>
      </c>
      <c r="H252" s="201">
        <v>6.9304185972832757</v>
      </c>
      <c r="I252" s="189">
        <v>226</v>
      </c>
      <c r="J252"/>
      <c r="K252" s="183">
        <v>10210</v>
      </c>
      <c r="L252" s="183">
        <v>22417</v>
      </c>
      <c r="M252" s="183">
        <v>16111</v>
      </c>
      <c r="N252" s="183">
        <v>10929</v>
      </c>
      <c r="O252" s="183">
        <v>9164</v>
      </c>
      <c r="P252" s="183">
        <v>4681</v>
      </c>
      <c r="Q252" s="183">
        <v>1839</v>
      </c>
      <c r="R252" s="183">
        <v>165</v>
      </c>
      <c r="S252" s="183">
        <v>75516</v>
      </c>
      <c r="T252" s="5"/>
      <c r="U252" s="9">
        <f t="shared" si="137"/>
        <v>0.13520313575930928</v>
      </c>
      <c r="V252" s="9">
        <f t="shared" si="138"/>
        <v>0.29685099846390167</v>
      </c>
      <c r="W252" s="9">
        <f t="shared" si="139"/>
        <v>0.21334551618200118</v>
      </c>
      <c r="X252" s="9">
        <f t="shared" si="140"/>
        <v>0.14472429683775623</v>
      </c>
      <c r="Y252" s="9">
        <f t="shared" si="141"/>
        <v>0.12135176651305683</v>
      </c>
      <c r="Z252" s="9">
        <f t="shared" si="142"/>
        <v>6.1986863711001643E-2</v>
      </c>
      <c r="AA252" s="9">
        <f t="shared" si="143"/>
        <v>2.4352455108851104E-2</v>
      </c>
      <c r="AB252" s="9">
        <f t="shared" si="144"/>
        <v>2.1849674241220403E-3</v>
      </c>
      <c r="AC252" s="9"/>
      <c r="AD252" s="183">
        <v>70</v>
      </c>
      <c r="AE252" s="183">
        <v>133</v>
      </c>
      <c r="AF252" s="183">
        <v>163</v>
      </c>
      <c r="AG252" s="183">
        <v>79</v>
      </c>
      <c r="AH252" s="183">
        <v>128</v>
      </c>
      <c r="AI252" s="183">
        <v>46</v>
      </c>
      <c r="AJ252" s="183">
        <v>12</v>
      </c>
      <c r="AK252" s="183">
        <v>1</v>
      </c>
      <c r="AL252" s="183">
        <v>632</v>
      </c>
      <c r="AM252" s="5"/>
      <c r="AN252" s="180">
        <v>-2</v>
      </c>
      <c r="AO252" s="180">
        <v>19</v>
      </c>
      <c r="AP252" s="180">
        <v>35</v>
      </c>
      <c r="AQ252" s="180">
        <v>18</v>
      </c>
      <c r="AR252" s="180">
        <v>16</v>
      </c>
      <c r="AS252" s="180">
        <v>6</v>
      </c>
      <c r="AT252" s="180">
        <v>8</v>
      </c>
      <c r="AU252" s="180">
        <v>3</v>
      </c>
      <c r="AV252" s="180">
        <v>103</v>
      </c>
      <c r="AW252">
        <f t="shared" si="145"/>
        <v>2</v>
      </c>
      <c r="AX252">
        <f t="shared" si="146"/>
        <v>-19</v>
      </c>
      <c r="AY252">
        <f t="shared" si="147"/>
        <v>-35</v>
      </c>
      <c r="AZ252">
        <f t="shared" si="148"/>
        <v>-18</v>
      </c>
      <c r="BA252">
        <f t="shared" si="149"/>
        <v>-16</v>
      </c>
      <c r="BB252">
        <f t="shared" si="150"/>
        <v>-6</v>
      </c>
      <c r="BC252">
        <f t="shared" si="151"/>
        <v>-8</v>
      </c>
      <c r="BD252">
        <f t="shared" si="152"/>
        <v>-3</v>
      </c>
      <c r="BE252">
        <f t="shared" si="153"/>
        <v>-103</v>
      </c>
      <c r="BH252" s="175">
        <v>601146.20266666671</v>
      </c>
      <c r="BI252" s="106">
        <f t="shared" si="154"/>
        <v>150286.55066666668</v>
      </c>
      <c r="BJ252" s="107">
        <f t="shared" si="155"/>
        <v>3606877.216</v>
      </c>
      <c r="BK252" s="26">
        <f t="shared" si="156"/>
        <v>901719.304</v>
      </c>
      <c r="BL252" s="24">
        <f t="shared" si="157"/>
        <v>0.8</v>
      </c>
      <c r="BM252" s="25">
        <f t="shared" si="158"/>
        <v>0.2</v>
      </c>
      <c r="BN252" s="137">
        <f t="shared" si="161"/>
        <v>601146.20266666671</v>
      </c>
      <c r="BO252" s="173">
        <v>790317.11022222228</v>
      </c>
      <c r="BP252" s="132">
        <f t="shared" si="162"/>
        <v>197579.27755555557</v>
      </c>
      <c r="BQ252" s="132">
        <f t="shared" si="177"/>
        <v>4741902.6613333337</v>
      </c>
      <c r="BR252" s="132">
        <f t="shared" si="178"/>
        <v>1185475.6653333334</v>
      </c>
      <c r="BS252" s="137">
        <f t="shared" si="163"/>
        <v>790317.11022222228</v>
      </c>
      <c r="BT252" s="172">
        <v>915874.20711111138</v>
      </c>
      <c r="BU252" s="132">
        <f t="shared" si="164"/>
        <v>228968.55177777784</v>
      </c>
      <c r="BV252" s="132">
        <f t="shared" si="179"/>
        <v>5495245.2426666683</v>
      </c>
      <c r="BW252" s="132">
        <f t="shared" si="165"/>
        <v>1373811.3106666671</v>
      </c>
      <c r="BX252" s="137">
        <f t="shared" si="166"/>
        <v>915874.20711111138</v>
      </c>
      <c r="BY252" s="172">
        <v>1243663.5733333332</v>
      </c>
      <c r="BZ252" s="132">
        <f t="shared" si="167"/>
        <v>310915.89333333331</v>
      </c>
      <c r="CA252" s="132">
        <f t="shared" si="180"/>
        <v>7461981.4399999995</v>
      </c>
      <c r="CB252" s="132">
        <f t="shared" si="168"/>
        <v>1865495.3599999999</v>
      </c>
      <c r="CC252" s="137">
        <f t="shared" si="169"/>
        <v>1243663.5733333332</v>
      </c>
      <c r="CD252" s="172">
        <v>440091.41866666666</v>
      </c>
      <c r="CE252" s="132">
        <f t="shared" si="170"/>
        <v>110022.85466666667</v>
      </c>
      <c r="CF252" s="132">
        <f t="shared" si="181"/>
        <v>2640548.5120000001</v>
      </c>
      <c r="CG252" s="132">
        <f t="shared" si="171"/>
        <v>660137.12800000003</v>
      </c>
      <c r="CH252" s="137">
        <f t="shared" si="172"/>
        <v>440091.41866666666</v>
      </c>
      <c r="CI252" s="211">
        <f t="shared" si="173"/>
        <v>667130.02844444453</v>
      </c>
      <c r="CJ252" s="132">
        <f t="shared" si="174"/>
        <v>166782.50711111113</v>
      </c>
      <c r="CK252" s="132">
        <f t="shared" si="182"/>
        <v>4002780.1706666672</v>
      </c>
      <c r="CL252" s="132">
        <f t="shared" si="175"/>
        <v>1000695.0426666668</v>
      </c>
      <c r="CM252" s="137">
        <f t="shared" si="176"/>
        <v>667130.02844444453</v>
      </c>
      <c r="CN252" s="172"/>
      <c r="CO252" s="132"/>
      <c r="CP252" s="132"/>
      <c r="CQ252" s="132"/>
      <c r="CR252" s="137"/>
      <c r="CS252" s="132"/>
    </row>
    <row r="253" spans="1:97" ht="13" x14ac:dyDescent="0.3">
      <c r="A253" s="5" t="s">
        <v>619</v>
      </c>
      <c r="B253" s="3" t="s">
        <v>398</v>
      </c>
      <c r="C253" s="3" t="s">
        <v>390</v>
      </c>
      <c r="D253" s="2" t="s">
        <v>256</v>
      </c>
      <c r="E253" s="5">
        <f t="shared" si="159"/>
        <v>46422</v>
      </c>
      <c r="F253" s="177">
        <v>353</v>
      </c>
      <c r="G253" s="17">
        <f t="shared" si="160"/>
        <v>179</v>
      </c>
      <c r="H253" s="201">
        <v>7.0109577922077921</v>
      </c>
      <c r="I253" s="189">
        <v>157</v>
      </c>
      <c r="J253"/>
      <c r="K253" s="183">
        <v>6812</v>
      </c>
      <c r="L253" s="183">
        <v>10448</v>
      </c>
      <c r="M253" s="183">
        <v>11044</v>
      </c>
      <c r="N253" s="183">
        <v>7043</v>
      </c>
      <c r="O253" s="183">
        <v>5179</v>
      </c>
      <c r="P253" s="183">
        <v>3333</v>
      </c>
      <c r="Q253" s="183">
        <v>2351</v>
      </c>
      <c r="R253" s="183">
        <v>212</v>
      </c>
      <c r="S253" s="183">
        <v>46422</v>
      </c>
      <c r="T253" s="5"/>
      <c r="U253" s="9">
        <f t="shared" si="137"/>
        <v>0.14674076946275472</v>
      </c>
      <c r="V253" s="9">
        <f t="shared" si="138"/>
        <v>0.22506570160699668</v>
      </c>
      <c r="W253" s="9">
        <f t="shared" si="139"/>
        <v>0.23790444185946319</v>
      </c>
      <c r="X253" s="9">
        <f t="shared" si="140"/>
        <v>0.15171685838611004</v>
      </c>
      <c r="Y253" s="9">
        <f t="shared" si="141"/>
        <v>0.11156348283141614</v>
      </c>
      <c r="Z253" s="9">
        <f t="shared" si="142"/>
        <v>7.179785446555513E-2</v>
      </c>
      <c r="AA253" s="9">
        <f t="shared" si="143"/>
        <v>5.0644091163672397E-2</v>
      </c>
      <c r="AB253" s="9">
        <f t="shared" si="144"/>
        <v>4.5668002240317092E-3</v>
      </c>
      <c r="AC253" s="9"/>
      <c r="AD253" s="183">
        <v>18</v>
      </c>
      <c r="AE253" s="183">
        <v>65</v>
      </c>
      <c r="AF253" s="183">
        <v>76</v>
      </c>
      <c r="AG253" s="183">
        <v>-9</v>
      </c>
      <c r="AH253" s="183">
        <v>45</v>
      </c>
      <c r="AI253" s="183">
        <v>39</v>
      </c>
      <c r="AJ253" s="183">
        <v>8</v>
      </c>
      <c r="AK253" s="183">
        <v>2</v>
      </c>
      <c r="AL253" s="183">
        <v>244</v>
      </c>
      <c r="AM253" s="5"/>
      <c r="AN253" s="180">
        <v>44</v>
      </c>
      <c r="AO253" s="180">
        <v>2</v>
      </c>
      <c r="AP253" s="180">
        <v>16</v>
      </c>
      <c r="AQ253" s="180">
        <v>-2</v>
      </c>
      <c r="AR253" s="180">
        <v>0</v>
      </c>
      <c r="AS253" s="180">
        <v>3</v>
      </c>
      <c r="AT253" s="180">
        <v>1</v>
      </c>
      <c r="AU253" s="180">
        <v>1</v>
      </c>
      <c r="AV253" s="180">
        <v>65</v>
      </c>
      <c r="AW253">
        <f t="shared" si="145"/>
        <v>-44</v>
      </c>
      <c r="AX253">
        <f t="shared" si="146"/>
        <v>-2</v>
      </c>
      <c r="AY253">
        <f t="shared" si="147"/>
        <v>-16</v>
      </c>
      <c r="AZ253">
        <f t="shared" si="148"/>
        <v>2</v>
      </c>
      <c r="BA253">
        <f t="shared" si="149"/>
        <v>0</v>
      </c>
      <c r="BB253">
        <f t="shared" si="150"/>
        <v>-3</v>
      </c>
      <c r="BC253">
        <f t="shared" si="151"/>
        <v>-1</v>
      </c>
      <c r="BD253">
        <f t="shared" si="152"/>
        <v>-1</v>
      </c>
      <c r="BE253">
        <f t="shared" si="153"/>
        <v>-65</v>
      </c>
      <c r="BH253" s="175">
        <v>252279.27466666666</v>
      </c>
      <c r="BI253" s="106">
        <f t="shared" si="154"/>
        <v>63069.818666666666</v>
      </c>
      <c r="BJ253" s="107">
        <f t="shared" si="155"/>
        <v>1513675.648</v>
      </c>
      <c r="BK253" s="26">
        <f t="shared" si="156"/>
        <v>378418.91200000001</v>
      </c>
      <c r="BL253" s="24">
        <f t="shared" si="157"/>
        <v>0.8</v>
      </c>
      <c r="BM253" s="25">
        <f t="shared" si="158"/>
        <v>0.2</v>
      </c>
      <c r="BN253" s="137">
        <f t="shared" si="161"/>
        <v>252279.27466666666</v>
      </c>
      <c r="BO253" s="173">
        <v>256533.09777777779</v>
      </c>
      <c r="BP253" s="132">
        <f t="shared" si="162"/>
        <v>64133.274444444447</v>
      </c>
      <c r="BQ253" s="132">
        <f t="shared" si="177"/>
        <v>1539198.5866666667</v>
      </c>
      <c r="BR253" s="132">
        <f t="shared" si="178"/>
        <v>384799.64666666667</v>
      </c>
      <c r="BS253" s="137">
        <f t="shared" si="163"/>
        <v>256533.09777777779</v>
      </c>
      <c r="BT253" s="172">
        <v>266216.48622222221</v>
      </c>
      <c r="BU253" s="132">
        <f t="shared" si="164"/>
        <v>66554.121555555554</v>
      </c>
      <c r="BV253" s="132">
        <f t="shared" si="179"/>
        <v>1597298.9173333333</v>
      </c>
      <c r="BW253" s="132">
        <f t="shared" si="165"/>
        <v>399324.72933333332</v>
      </c>
      <c r="BX253" s="137">
        <f t="shared" si="166"/>
        <v>266216.48622222221</v>
      </c>
      <c r="BY253" s="172">
        <v>406567.2533333333</v>
      </c>
      <c r="BZ253" s="132">
        <f t="shared" si="167"/>
        <v>101641.81333333332</v>
      </c>
      <c r="CA253" s="132">
        <f t="shared" si="180"/>
        <v>2439403.5199999996</v>
      </c>
      <c r="CB253" s="132">
        <f t="shared" si="168"/>
        <v>609850.87999999989</v>
      </c>
      <c r="CC253" s="137">
        <f t="shared" si="169"/>
        <v>406567.2533333333</v>
      </c>
      <c r="CD253" s="172">
        <v>276531.98755555553</v>
      </c>
      <c r="CE253" s="132">
        <f t="shared" si="170"/>
        <v>69132.996888888883</v>
      </c>
      <c r="CF253" s="132">
        <f t="shared" si="181"/>
        <v>1659191.9253333332</v>
      </c>
      <c r="CG253" s="132">
        <f t="shared" si="171"/>
        <v>414797.9813333333</v>
      </c>
      <c r="CH253" s="137">
        <f t="shared" si="172"/>
        <v>276531.98755555553</v>
      </c>
      <c r="CI253" s="211">
        <f t="shared" si="173"/>
        <v>279750.31466666667</v>
      </c>
      <c r="CJ253" s="132">
        <f t="shared" si="174"/>
        <v>69937.578666666668</v>
      </c>
      <c r="CK253" s="132">
        <f t="shared" si="182"/>
        <v>1678501.888</v>
      </c>
      <c r="CL253" s="132">
        <f t="shared" si="175"/>
        <v>419625.47200000001</v>
      </c>
      <c r="CM253" s="137">
        <f t="shared" si="176"/>
        <v>279750.31466666667</v>
      </c>
      <c r="CN253" s="172"/>
      <c r="CO253" s="132"/>
      <c r="CP253" s="132"/>
      <c r="CQ253" s="132"/>
      <c r="CR253" s="137"/>
      <c r="CS253" s="132"/>
    </row>
    <row r="254" spans="1:97" ht="13" x14ac:dyDescent="0.3">
      <c r="A254" s="5" t="s">
        <v>509</v>
      </c>
      <c r="B254" s="3"/>
      <c r="C254" s="3" t="s">
        <v>404</v>
      </c>
      <c r="D254" s="2" t="s">
        <v>257</v>
      </c>
      <c r="E254" s="5">
        <f t="shared" si="159"/>
        <v>70804</v>
      </c>
      <c r="F254" s="177">
        <v>712</v>
      </c>
      <c r="G254" s="17">
        <f t="shared" si="160"/>
        <v>449</v>
      </c>
      <c r="H254" s="201">
        <v>4.6898450244698209</v>
      </c>
      <c r="I254" s="189">
        <v>39</v>
      </c>
      <c r="J254"/>
      <c r="K254" s="183">
        <v>45972</v>
      </c>
      <c r="L254" s="183">
        <v>9674</v>
      </c>
      <c r="M254" s="183">
        <v>8108</v>
      </c>
      <c r="N254" s="183">
        <v>4278</v>
      </c>
      <c r="O254" s="183">
        <v>1718</v>
      </c>
      <c r="P254" s="183">
        <v>683</v>
      </c>
      <c r="Q254" s="183">
        <v>326</v>
      </c>
      <c r="R254" s="183">
        <v>45</v>
      </c>
      <c r="S254" s="183">
        <v>70804</v>
      </c>
      <c r="T254" s="5"/>
      <c r="U254" s="9">
        <f t="shared" si="137"/>
        <v>0.64928535111010677</v>
      </c>
      <c r="V254" s="9">
        <f t="shared" si="138"/>
        <v>0.13663069883057455</v>
      </c>
      <c r="W254" s="9">
        <f t="shared" si="139"/>
        <v>0.11451330433308853</v>
      </c>
      <c r="X254" s="9">
        <f t="shared" si="140"/>
        <v>6.0420315236427317E-2</v>
      </c>
      <c r="Y254" s="9">
        <f t="shared" si="141"/>
        <v>2.4264165866335237E-2</v>
      </c>
      <c r="Z254" s="9">
        <f t="shared" si="142"/>
        <v>9.646347663973787E-3</v>
      </c>
      <c r="AA254" s="9">
        <f t="shared" si="143"/>
        <v>4.6042596463476641E-3</v>
      </c>
      <c r="AB254" s="9">
        <f t="shared" si="144"/>
        <v>6.3555731314614999E-4</v>
      </c>
      <c r="AC254" s="9"/>
      <c r="AD254" s="183">
        <v>63</v>
      </c>
      <c r="AE254" s="183">
        <v>78</v>
      </c>
      <c r="AF254" s="183">
        <v>198</v>
      </c>
      <c r="AG254" s="183">
        <v>100</v>
      </c>
      <c r="AH254" s="183">
        <v>25</v>
      </c>
      <c r="AI254" s="183">
        <v>7</v>
      </c>
      <c r="AJ254" s="183">
        <v>5</v>
      </c>
      <c r="AK254" s="183">
        <v>-1</v>
      </c>
      <c r="AL254" s="183">
        <v>475</v>
      </c>
      <c r="AM254" s="5"/>
      <c r="AN254" s="180">
        <v>19</v>
      </c>
      <c r="AO254" s="180">
        <v>-5</v>
      </c>
      <c r="AP254" s="180">
        <v>15</v>
      </c>
      <c r="AQ254" s="180">
        <v>-3</v>
      </c>
      <c r="AR254" s="180">
        <v>1</v>
      </c>
      <c r="AS254" s="180">
        <v>0</v>
      </c>
      <c r="AT254" s="180">
        <v>2</v>
      </c>
      <c r="AU254" s="180">
        <v>-3</v>
      </c>
      <c r="AV254" s="180">
        <v>26</v>
      </c>
      <c r="AW254">
        <f t="shared" si="145"/>
        <v>-19</v>
      </c>
      <c r="AX254">
        <f t="shared" si="146"/>
        <v>5</v>
      </c>
      <c r="AY254">
        <f t="shared" si="147"/>
        <v>-15</v>
      </c>
      <c r="AZ254">
        <f t="shared" si="148"/>
        <v>3</v>
      </c>
      <c r="BA254">
        <f t="shared" si="149"/>
        <v>-1</v>
      </c>
      <c r="BB254">
        <f t="shared" si="150"/>
        <v>0</v>
      </c>
      <c r="BC254">
        <f t="shared" si="151"/>
        <v>-2</v>
      </c>
      <c r="BD254">
        <f t="shared" si="152"/>
        <v>3</v>
      </c>
      <c r="BE254">
        <f t="shared" si="153"/>
        <v>-26</v>
      </c>
      <c r="BH254" s="175">
        <v>158314.20000000001</v>
      </c>
      <c r="BI254" s="106" t="str">
        <f t="shared" si="154"/>
        <v>0</v>
      </c>
      <c r="BJ254" s="107">
        <f t="shared" si="155"/>
        <v>949885.20000000007</v>
      </c>
      <c r="BK254" s="26">
        <f t="shared" si="156"/>
        <v>0</v>
      </c>
      <c r="BL254" s="24" t="str">
        <f t="shared" si="157"/>
        <v>100%</v>
      </c>
      <c r="BM254" s="25" t="str">
        <f t="shared" si="158"/>
        <v>0%</v>
      </c>
      <c r="BN254" s="137">
        <f t="shared" si="161"/>
        <v>158314.20000000001</v>
      </c>
      <c r="BO254" s="173">
        <v>251035.85222222219</v>
      </c>
      <c r="BP254" s="132" t="str">
        <f t="shared" si="162"/>
        <v>0</v>
      </c>
      <c r="BQ254" s="132">
        <f t="shared" si="177"/>
        <v>1506215.1133333333</v>
      </c>
      <c r="BR254" s="132">
        <f t="shared" si="178"/>
        <v>0</v>
      </c>
      <c r="BS254" s="137">
        <f t="shared" si="163"/>
        <v>251035.85222222219</v>
      </c>
      <c r="BT254" s="172">
        <v>358085.9233333334</v>
      </c>
      <c r="BU254" s="132" t="str">
        <f t="shared" si="164"/>
        <v>0</v>
      </c>
      <c r="BV254" s="132">
        <f t="shared" si="179"/>
        <v>2148515.5400000005</v>
      </c>
      <c r="BW254" s="132">
        <f t="shared" si="165"/>
        <v>0</v>
      </c>
      <c r="BX254" s="137">
        <f t="shared" si="166"/>
        <v>358085.9233333334</v>
      </c>
      <c r="BY254" s="172">
        <v>574879.7333333334</v>
      </c>
      <c r="BZ254" s="132" t="str">
        <f t="shared" si="167"/>
        <v>0</v>
      </c>
      <c r="CA254" s="132">
        <f t="shared" si="180"/>
        <v>3449278.4000000004</v>
      </c>
      <c r="CB254" s="132">
        <f t="shared" si="168"/>
        <v>0</v>
      </c>
      <c r="CC254" s="137">
        <f t="shared" si="169"/>
        <v>574879.7333333334</v>
      </c>
      <c r="CD254" s="172">
        <v>697659.54</v>
      </c>
      <c r="CE254" s="132" t="str">
        <f t="shared" si="170"/>
        <v>0</v>
      </c>
      <c r="CF254" s="132">
        <f t="shared" si="181"/>
        <v>4185957.24</v>
      </c>
      <c r="CG254" s="132">
        <f t="shared" si="171"/>
        <v>0</v>
      </c>
      <c r="CH254" s="137">
        <f t="shared" si="172"/>
        <v>697659.54</v>
      </c>
      <c r="CI254" s="211">
        <f t="shared" si="173"/>
        <v>618950.63999999978</v>
      </c>
      <c r="CJ254" s="132" t="str">
        <f t="shared" si="174"/>
        <v>0</v>
      </c>
      <c r="CK254" s="132">
        <f t="shared" si="182"/>
        <v>3713703.8399999989</v>
      </c>
      <c r="CL254" s="132">
        <f t="shared" si="175"/>
        <v>0</v>
      </c>
      <c r="CM254" s="137">
        <f t="shared" si="176"/>
        <v>618950.63999999978</v>
      </c>
      <c r="CN254" s="172"/>
      <c r="CO254" s="132"/>
      <c r="CP254" s="132"/>
      <c r="CQ254" s="132"/>
      <c r="CR254" s="137"/>
      <c r="CS254" s="132"/>
    </row>
    <row r="255" spans="1:97" ht="13" x14ac:dyDescent="0.3">
      <c r="A255" s="5" t="s">
        <v>725</v>
      </c>
      <c r="B255" s="3"/>
      <c r="C255" s="3" t="s">
        <v>375</v>
      </c>
      <c r="D255" s="2" t="s">
        <v>258</v>
      </c>
      <c r="E255" s="5">
        <f t="shared" si="159"/>
        <v>103989</v>
      </c>
      <c r="F255" s="177">
        <v>616</v>
      </c>
      <c r="G255" s="17">
        <f t="shared" si="160"/>
        <v>1265</v>
      </c>
      <c r="H255" s="201">
        <v>5.5159099527700208</v>
      </c>
      <c r="I255" s="189">
        <v>435</v>
      </c>
      <c r="J255"/>
      <c r="K255" s="183">
        <v>33482</v>
      </c>
      <c r="L255" s="183">
        <v>33986</v>
      </c>
      <c r="M255" s="183">
        <v>22385</v>
      </c>
      <c r="N255" s="183">
        <v>9279</v>
      </c>
      <c r="O255" s="183">
        <v>3002</v>
      </c>
      <c r="P255" s="183">
        <v>1386</v>
      </c>
      <c r="Q255" s="183">
        <v>436</v>
      </c>
      <c r="R255" s="183">
        <v>33</v>
      </c>
      <c r="S255" s="183">
        <v>103989</v>
      </c>
      <c r="T255" s="5"/>
      <c r="U255" s="9">
        <f t="shared" si="137"/>
        <v>0.32197636288453585</v>
      </c>
      <c r="V255" s="9">
        <f t="shared" si="138"/>
        <v>0.32682302935887447</v>
      </c>
      <c r="W255" s="9">
        <f t="shared" si="139"/>
        <v>0.21526315283347278</v>
      </c>
      <c r="X255" s="9">
        <f t="shared" si="140"/>
        <v>8.9230591697198741E-2</v>
      </c>
      <c r="Y255" s="9">
        <f t="shared" si="141"/>
        <v>2.8868438007866218E-2</v>
      </c>
      <c r="Z255" s="9">
        <f t="shared" si="142"/>
        <v>1.3328332804431239E-2</v>
      </c>
      <c r="AA255" s="9">
        <f t="shared" si="143"/>
        <v>4.192751156372309E-3</v>
      </c>
      <c r="AB255" s="9">
        <f t="shared" si="144"/>
        <v>3.1734125724836281E-4</v>
      </c>
      <c r="AC255" s="9"/>
      <c r="AD255" s="183">
        <v>639</v>
      </c>
      <c r="AE255" s="183">
        <v>304</v>
      </c>
      <c r="AF255" s="183">
        <v>168</v>
      </c>
      <c r="AG255" s="183">
        <v>116</v>
      </c>
      <c r="AH255" s="183">
        <v>42</v>
      </c>
      <c r="AI255" s="183">
        <v>6</v>
      </c>
      <c r="AJ255" s="183">
        <v>0</v>
      </c>
      <c r="AK255" s="183">
        <v>0</v>
      </c>
      <c r="AL255" s="183">
        <v>1275</v>
      </c>
      <c r="AM255" s="5"/>
      <c r="AN255" s="180">
        <v>25</v>
      </c>
      <c r="AO255" s="180">
        <v>8</v>
      </c>
      <c r="AP255" s="180">
        <v>-1</v>
      </c>
      <c r="AQ255" s="180">
        <v>-22</v>
      </c>
      <c r="AR255" s="180">
        <v>-4</v>
      </c>
      <c r="AS255" s="180">
        <v>4</v>
      </c>
      <c r="AT255" s="180">
        <v>0</v>
      </c>
      <c r="AU255" s="180">
        <v>0</v>
      </c>
      <c r="AV255" s="180">
        <v>10</v>
      </c>
      <c r="AW255">
        <f t="shared" si="145"/>
        <v>-25</v>
      </c>
      <c r="AX255">
        <f t="shared" si="146"/>
        <v>-8</v>
      </c>
      <c r="AY255">
        <f t="shared" si="147"/>
        <v>1</v>
      </c>
      <c r="AZ255">
        <f t="shared" si="148"/>
        <v>22</v>
      </c>
      <c r="BA255">
        <f t="shared" si="149"/>
        <v>4</v>
      </c>
      <c r="BB255">
        <f t="shared" si="150"/>
        <v>-4</v>
      </c>
      <c r="BC255">
        <f t="shared" si="151"/>
        <v>0</v>
      </c>
      <c r="BD255">
        <f t="shared" si="152"/>
        <v>0</v>
      </c>
      <c r="BE255">
        <f t="shared" si="153"/>
        <v>-10</v>
      </c>
      <c r="BH255" s="175">
        <v>793010.22</v>
      </c>
      <c r="BI255" s="106" t="str">
        <f t="shared" si="154"/>
        <v>0</v>
      </c>
      <c r="BJ255" s="107">
        <f t="shared" si="155"/>
        <v>4758061.32</v>
      </c>
      <c r="BK255" s="26">
        <f t="shared" si="156"/>
        <v>0</v>
      </c>
      <c r="BL255" s="24" t="str">
        <f t="shared" si="157"/>
        <v>100%</v>
      </c>
      <c r="BM255" s="25" t="str">
        <f t="shared" si="158"/>
        <v>0%</v>
      </c>
      <c r="BN255" s="137">
        <f t="shared" si="161"/>
        <v>793010.22</v>
      </c>
      <c r="BO255" s="173">
        <v>1071934.6000000001</v>
      </c>
      <c r="BP255" s="132" t="str">
        <f t="shared" si="162"/>
        <v>0</v>
      </c>
      <c r="BQ255" s="132">
        <f t="shared" si="177"/>
        <v>6431607.6000000006</v>
      </c>
      <c r="BR255" s="132">
        <f t="shared" si="178"/>
        <v>0</v>
      </c>
      <c r="BS255" s="137">
        <f t="shared" si="163"/>
        <v>1071934.6000000001</v>
      </c>
      <c r="BT255" s="172">
        <v>716900.9288888888</v>
      </c>
      <c r="BU255" s="132" t="str">
        <f t="shared" si="164"/>
        <v>0</v>
      </c>
      <c r="BV255" s="132">
        <f t="shared" si="179"/>
        <v>4301405.5733333323</v>
      </c>
      <c r="BW255" s="132">
        <f t="shared" si="165"/>
        <v>0</v>
      </c>
      <c r="BX255" s="137">
        <f t="shared" si="166"/>
        <v>716900.9288888888</v>
      </c>
      <c r="BY255" s="172">
        <v>586951.46666666656</v>
      </c>
      <c r="BZ255" s="132" t="str">
        <f t="shared" si="167"/>
        <v>0</v>
      </c>
      <c r="CA255" s="132">
        <f t="shared" si="180"/>
        <v>3521708.7999999993</v>
      </c>
      <c r="CB255" s="132">
        <f t="shared" si="168"/>
        <v>0</v>
      </c>
      <c r="CC255" s="137">
        <f t="shared" si="169"/>
        <v>586951.46666666656</v>
      </c>
      <c r="CD255" s="172">
        <v>1172989.4399999999</v>
      </c>
      <c r="CE255" s="132" t="str">
        <f t="shared" si="170"/>
        <v>0</v>
      </c>
      <c r="CF255" s="132">
        <f t="shared" si="181"/>
        <v>7037936.6399999997</v>
      </c>
      <c r="CG255" s="132">
        <f t="shared" si="171"/>
        <v>0</v>
      </c>
      <c r="CH255" s="137">
        <f t="shared" si="172"/>
        <v>1172989.4399999999</v>
      </c>
      <c r="CI255" s="211">
        <f t="shared" si="173"/>
        <v>1616378.6177777781</v>
      </c>
      <c r="CJ255" s="132" t="str">
        <f t="shared" si="174"/>
        <v>0</v>
      </c>
      <c r="CK255" s="132">
        <f t="shared" si="182"/>
        <v>9698271.7066666689</v>
      </c>
      <c r="CL255" s="132">
        <f t="shared" si="175"/>
        <v>0</v>
      </c>
      <c r="CM255" s="137">
        <f t="shared" si="176"/>
        <v>1616378.6177777781</v>
      </c>
      <c r="CN255" s="172"/>
      <c r="CO255" s="132"/>
      <c r="CP255" s="132"/>
      <c r="CQ255" s="132"/>
      <c r="CR255" s="137"/>
      <c r="CS255" s="132"/>
    </row>
    <row r="256" spans="1:97" ht="13" x14ac:dyDescent="0.3">
      <c r="A256" s="5" t="s">
        <v>645</v>
      </c>
      <c r="B256" s="3"/>
      <c r="C256" s="3" t="s">
        <v>384</v>
      </c>
      <c r="D256" s="2" t="s">
        <v>259</v>
      </c>
      <c r="E256" s="5">
        <f t="shared" si="159"/>
        <v>79677</v>
      </c>
      <c r="F256" s="177">
        <v>593</v>
      </c>
      <c r="G256" s="17">
        <f t="shared" si="160"/>
        <v>454</v>
      </c>
      <c r="H256" s="201">
        <v>7.1257992450504579</v>
      </c>
      <c r="I256" s="189">
        <v>47</v>
      </c>
      <c r="J256"/>
      <c r="K256" s="183">
        <v>16563</v>
      </c>
      <c r="L256" s="183">
        <v>15328</v>
      </c>
      <c r="M256" s="183">
        <v>23311</v>
      </c>
      <c r="N256" s="183">
        <v>12555</v>
      </c>
      <c r="O256" s="183">
        <v>6637</v>
      </c>
      <c r="P256" s="183">
        <v>3606</v>
      </c>
      <c r="Q256" s="183">
        <v>1555</v>
      </c>
      <c r="R256" s="183">
        <v>122</v>
      </c>
      <c r="S256" s="183">
        <v>79677</v>
      </c>
      <c r="T256" s="5"/>
      <c r="U256" s="9">
        <f t="shared" si="137"/>
        <v>0.20787680259045899</v>
      </c>
      <c r="V256" s="9">
        <f t="shared" si="138"/>
        <v>0.19237672101108225</v>
      </c>
      <c r="W256" s="9">
        <f t="shared" si="139"/>
        <v>0.2925687463132397</v>
      </c>
      <c r="X256" s="9">
        <f t="shared" si="140"/>
        <v>0.15757370382921043</v>
      </c>
      <c r="Y256" s="9">
        <f t="shared" si="141"/>
        <v>8.3298818981638365E-2</v>
      </c>
      <c r="Z256" s="9">
        <f t="shared" si="142"/>
        <v>4.5257728077111335E-2</v>
      </c>
      <c r="AA256" s="9">
        <f t="shared" si="143"/>
        <v>1.9516297049336696E-2</v>
      </c>
      <c r="AB256" s="9">
        <f t="shared" si="144"/>
        <v>1.5311821479222359E-3</v>
      </c>
      <c r="AC256" s="9"/>
      <c r="AD256" s="183">
        <v>36</v>
      </c>
      <c r="AE256" s="183">
        <v>27</v>
      </c>
      <c r="AF256" s="183">
        <v>71</v>
      </c>
      <c r="AG256" s="183">
        <v>-6</v>
      </c>
      <c r="AH256" s="183">
        <v>59</v>
      </c>
      <c r="AI256" s="183">
        <v>18</v>
      </c>
      <c r="AJ256" s="183">
        <v>17</v>
      </c>
      <c r="AK256" s="183">
        <v>1</v>
      </c>
      <c r="AL256" s="183">
        <v>223</v>
      </c>
      <c r="AM256" s="5"/>
      <c r="AN256" s="180">
        <v>-69</v>
      </c>
      <c r="AO256" s="180">
        <v>-39</v>
      </c>
      <c r="AP256" s="180">
        <v>-57</v>
      </c>
      <c r="AQ256" s="180">
        <v>-37</v>
      </c>
      <c r="AR256" s="180">
        <v>-17</v>
      </c>
      <c r="AS256" s="180">
        <v>-5</v>
      </c>
      <c r="AT256" s="180">
        <v>-7</v>
      </c>
      <c r="AU256" s="180">
        <v>0</v>
      </c>
      <c r="AV256" s="180">
        <v>-231</v>
      </c>
      <c r="AW256">
        <f t="shared" si="145"/>
        <v>69</v>
      </c>
      <c r="AX256">
        <f t="shared" si="146"/>
        <v>39</v>
      </c>
      <c r="AY256">
        <f t="shared" si="147"/>
        <v>57</v>
      </c>
      <c r="AZ256">
        <f t="shared" si="148"/>
        <v>37</v>
      </c>
      <c r="BA256">
        <f t="shared" si="149"/>
        <v>17</v>
      </c>
      <c r="BB256">
        <f t="shared" si="150"/>
        <v>5</v>
      </c>
      <c r="BC256">
        <f t="shared" si="151"/>
        <v>7</v>
      </c>
      <c r="BD256">
        <f t="shared" si="152"/>
        <v>0</v>
      </c>
      <c r="BE256">
        <f t="shared" si="153"/>
        <v>231</v>
      </c>
      <c r="BH256" s="175">
        <v>210605.86</v>
      </c>
      <c r="BI256" s="106" t="str">
        <f t="shared" si="154"/>
        <v>0</v>
      </c>
      <c r="BJ256" s="107">
        <f t="shared" si="155"/>
        <v>1263635.1599999999</v>
      </c>
      <c r="BK256" s="26">
        <f t="shared" si="156"/>
        <v>0</v>
      </c>
      <c r="BL256" s="24" t="str">
        <f t="shared" si="157"/>
        <v>100%</v>
      </c>
      <c r="BM256" s="25" t="str">
        <f t="shared" si="158"/>
        <v>0%</v>
      </c>
      <c r="BN256" s="137">
        <f t="shared" si="161"/>
        <v>210605.86</v>
      </c>
      <c r="BO256" s="173">
        <v>420546.51888888894</v>
      </c>
      <c r="BP256" s="132" t="str">
        <f t="shared" si="162"/>
        <v>0</v>
      </c>
      <c r="BQ256" s="132">
        <f t="shared" si="177"/>
        <v>2523279.1133333337</v>
      </c>
      <c r="BR256" s="132">
        <f t="shared" si="178"/>
        <v>0</v>
      </c>
      <c r="BS256" s="137">
        <f t="shared" si="163"/>
        <v>420546.51888888894</v>
      </c>
      <c r="BT256" s="172">
        <v>731263.24111111125</v>
      </c>
      <c r="BU256" s="132" t="str">
        <f t="shared" si="164"/>
        <v>0</v>
      </c>
      <c r="BV256" s="132">
        <f t="shared" si="179"/>
        <v>4387579.4466666672</v>
      </c>
      <c r="BW256" s="132">
        <f t="shared" si="165"/>
        <v>0</v>
      </c>
      <c r="BX256" s="137">
        <f t="shared" si="166"/>
        <v>731263.24111111125</v>
      </c>
      <c r="BY256" s="172">
        <v>568349.86666666658</v>
      </c>
      <c r="BZ256" s="132" t="str">
        <f t="shared" si="167"/>
        <v>0</v>
      </c>
      <c r="CA256" s="132">
        <f t="shared" si="180"/>
        <v>3410099.1999999993</v>
      </c>
      <c r="CB256" s="132">
        <f t="shared" si="168"/>
        <v>0</v>
      </c>
      <c r="CC256" s="137">
        <f t="shared" si="169"/>
        <v>568349.86666666658</v>
      </c>
      <c r="CD256" s="172">
        <v>42146.4911111111</v>
      </c>
      <c r="CE256" s="132" t="str">
        <f t="shared" si="170"/>
        <v>0</v>
      </c>
      <c r="CF256" s="132">
        <f t="shared" si="181"/>
        <v>252878.9466666666</v>
      </c>
      <c r="CG256" s="132">
        <f t="shared" si="171"/>
        <v>0</v>
      </c>
      <c r="CH256" s="137">
        <f t="shared" si="172"/>
        <v>42146.4911111111</v>
      </c>
      <c r="CI256" s="211">
        <f t="shared" si="173"/>
        <v>660653.40444444434</v>
      </c>
      <c r="CJ256" s="132" t="str">
        <f t="shared" si="174"/>
        <v>0</v>
      </c>
      <c r="CK256" s="132">
        <f t="shared" si="182"/>
        <v>3963920.4266666658</v>
      </c>
      <c r="CL256" s="132">
        <f t="shared" si="175"/>
        <v>0</v>
      </c>
      <c r="CM256" s="137">
        <f t="shared" si="176"/>
        <v>660653.40444444434</v>
      </c>
      <c r="CN256" s="172"/>
      <c r="CO256" s="132"/>
      <c r="CP256" s="132"/>
      <c r="CQ256" s="132"/>
      <c r="CR256" s="137"/>
      <c r="CS256" s="132"/>
    </row>
    <row r="257" spans="1:97" ht="13" x14ac:dyDescent="0.3">
      <c r="A257" s="5" t="s">
        <v>694</v>
      </c>
      <c r="B257" s="3"/>
      <c r="C257" s="3" t="s">
        <v>385</v>
      </c>
      <c r="D257" s="2" t="s">
        <v>260</v>
      </c>
      <c r="E257" s="5">
        <f t="shared" si="159"/>
        <v>133479</v>
      </c>
      <c r="F257" s="177">
        <v>930</v>
      </c>
      <c r="G257" s="17">
        <f t="shared" si="160"/>
        <v>1797</v>
      </c>
      <c r="H257" s="201">
        <v>10.073391854943157</v>
      </c>
      <c r="I257" s="189">
        <v>1181</v>
      </c>
      <c r="J257"/>
      <c r="K257" s="183">
        <v>11686</v>
      </c>
      <c r="L257" s="183">
        <v>37948</v>
      </c>
      <c r="M257" s="183">
        <v>34111</v>
      </c>
      <c r="N257" s="183">
        <v>22935</v>
      </c>
      <c r="O257" s="183">
        <v>15886</v>
      </c>
      <c r="P257" s="183">
        <v>6212</v>
      </c>
      <c r="Q257" s="183">
        <v>4094</v>
      </c>
      <c r="R257" s="183">
        <v>607</v>
      </c>
      <c r="S257" s="183">
        <v>133479</v>
      </c>
      <c r="T257" s="5"/>
      <c r="U257" s="9">
        <f t="shared" si="137"/>
        <v>8.7549352332576658E-2</v>
      </c>
      <c r="V257" s="9">
        <f t="shared" si="138"/>
        <v>0.28429940290232919</v>
      </c>
      <c r="W257" s="9">
        <f t="shared" si="139"/>
        <v>0.25555330801099796</v>
      </c>
      <c r="X257" s="9">
        <f t="shared" si="140"/>
        <v>0.17182478142629179</v>
      </c>
      <c r="Y257" s="9">
        <f t="shared" si="141"/>
        <v>0.11901497613856861</v>
      </c>
      <c r="Z257" s="9">
        <f t="shared" si="142"/>
        <v>4.6539155972100482E-2</v>
      </c>
      <c r="AA257" s="9">
        <f t="shared" si="143"/>
        <v>3.0671491395650251E-2</v>
      </c>
      <c r="AB257" s="9">
        <f t="shared" si="144"/>
        <v>4.5475318214850272E-3</v>
      </c>
      <c r="AC257" s="9"/>
      <c r="AD257" s="183">
        <v>54</v>
      </c>
      <c r="AE257" s="183">
        <v>231</v>
      </c>
      <c r="AF257" s="183">
        <v>204</v>
      </c>
      <c r="AG257" s="183">
        <v>584</v>
      </c>
      <c r="AH257" s="183">
        <v>591</v>
      </c>
      <c r="AI257" s="183">
        <v>67</v>
      </c>
      <c r="AJ257" s="183">
        <v>-6</v>
      </c>
      <c r="AK257" s="183">
        <v>9</v>
      </c>
      <c r="AL257" s="183">
        <v>1734</v>
      </c>
      <c r="AM257" s="5"/>
      <c r="AN257" s="180">
        <v>-63</v>
      </c>
      <c r="AO257" s="180">
        <v>25</v>
      </c>
      <c r="AP257" s="180">
        <v>1</v>
      </c>
      <c r="AQ257" s="180">
        <v>35</v>
      </c>
      <c r="AR257" s="180">
        <v>-22</v>
      </c>
      <c r="AS257" s="180">
        <v>-12</v>
      </c>
      <c r="AT257" s="180">
        <v>-10</v>
      </c>
      <c r="AU257" s="180">
        <v>-17</v>
      </c>
      <c r="AV257" s="180">
        <v>-63</v>
      </c>
      <c r="AW257">
        <f t="shared" si="145"/>
        <v>63</v>
      </c>
      <c r="AX257">
        <f t="shared" si="146"/>
        <v>-25</v>
      </c>
      <c r="AY257">
        <f t="shared" si="147"/>
        <v>-1</v>
      </c>
      <c r="AZ257">
        <f t="shared" si="148"/>
        <v>-35</v>
      </c>
      <c r="BA257">
        <f t="shared" si="149"/>
        <v>22</v>
      </c>
      <c r="BB257">
        <f t="shared" si="150"/>
        <v>12</v>
      </c>
      <c r="BC257">
        <f t="shared" si="151"/>
        <v>10</v>
      </c>
      <c r="BD257">
        <f t="shared" si="152"/>
        <v>17</v>
      </c>
      <c r="BE257">
        <f t="shared" si="153"/>
        <v>63</v>
      </c>
      <c r="BH257" s="175">
        <v>2590116.2599999998</v>
      </c>
      <c r="BI257" s="106" t="str">
        <f t="shared" si="154"/>
        <v>0</v>
      </c>
      <c r="BJ257" s="107">
        <f t="shared" si="155"/>
        <v>15540697.559999999</v>
      </c>
      <c r="BK257" s="26">
        <f t="shared" si="156"/>
        <v>0</v>
      </c>
      <c r="BL257" s="24" t="str">
        <f t="shared" si="157"/>
        <v>100%</v>
      </c>
      <c r="BM257" s="25" t="str">
        <f t="shared" si="158"/>
        <v>0%</v>
      </c>
      <c r="BN257" s="137">
        <f t="shared" si="161"/>
        <v>2590116.2599999998</v>
      </c>
      <c r="BO257" s="173">
        <v>2591675.3944444442</v>
      </c>
      <c r="BP257" s="132" t="str">
        <f t="shared" si="162"/>
        <v>0</v>
      </c>
      <c r="BQ257" s="132">
        <f t="shared" si="177"/>
        <v>15550052.366666665</v>
      </c>
      <c r="BR257" s="132">
        <f t="shared" si="178"/>
        <v>0</v>
      </c>
      <c r="BS257" s="137">
        <f t="shared" si="163"/>
        <v>2591675.3944444442</v>
      </c>
      <c r="BT257" s="172">
        <v>2879364.8411111115</v>
      </c>
      <c r="BU257" s="132" t="str">
        <f t="shared" si="164"/>
        <v>0</v>
      </c>
      <c r="BV257" s="132">
        <f t="shared" si="179"/>
        <v>17276189.046666667</v>
      </c>
      <c r="BW257" s="132">
        <f t="shared" si="165"/>
        <v>0</v>
      </c>
      <c r="BX257" s="137">
        <f t="shared" si="166"/>
        <v>2879364.8411111115</v>
      </c>
      <c r="BY257" s="172">
        <v>2784094.8</v>
      </c>
      <c r="BZ257" s="132" t="str">
        <f t="shared" si="167"/>
        <v>0</v>
      </c>
      <c r="CA257" s="132">
        <f t="shared" si="180"/>
        <v>16704568.799999999</v>
      </c>
      <c r="CB257" s="132">
        <f t="shared" si="168"/>
        <v>0</v>
      </c>
      <c r="CC257" s="137">
        <f t="shared" si="169"/>
        <v>2784094.8</v>
      </c>
      <c r="CD257" s="172">
        <v>2264801.7999999998</v>
      </c>
      <c r="CE257" s="132" t="str">
        <f t="shared" si="170"/>
        <v>0</v>
      </c>
      <c r="CF257" s="132">
        <f t="shared" si="181"/>
        <v>13588810.799999999</v>
      </c>
      <c r="CG257" s="132">
        <f t="shared" si="171"/>
        <v>0</v>
      </c>
      <c r="CH257" s="137">
        <f t="shared" si="172"/>
        <v>2264801.7999999998</v>
      </c>
      <c r="CI257" s="211">
        <f t="shared" si="173"/>
        <v>3216821.6733333333</v>
      </c>
      <c r="CJ257" s="132" t="str">
        <f t="shared" si="174"/>
        <v>0</v>
      </c>
      <c r="CK257" s="132">
        <f t="shared" si="182"/>
        <v>19300930.039999999</v>
      </c>
      <c r="CL257" s="132">
        <f t="shared" si="175"/>
        <v>0</v>
      </c>
      <c r="CM257" s="137">
        <f t="shared" si="176"/>
        <v>3216821.6733333333</v>
      </c>
      <c r="CN257" s="172"/>
      <c r="CO257" s="132"/>
      <c r="CP257" s="132"/>
      <c r="CQ257" s="132"/>
      <c r="CR257" s="137"/>
      <c r="CS257" s="132"/>
    </row>
    <row r="258" spans="1:97" ht="13" x14ac:dyDescent="0.3">
      <c r="A258" s="5" t="s">
        <v>772</v>
      </c>
      <c r="B258" s="3" t="s">
        <v>407</v>
      </c>
      <c r="C258" s="3" t="s">
        <v>375</v>
      </c>
      <c r="D258" s="2" t="s">
        <v>261</v>
      </c>
      <c r="E258" s="5">
        <f t="shared" si="159"/>
        <v>41753</v>
      </c>
      <c r="F258" s="177">
        <v>191</v>
      </c>
      <c r="G258" s="17">
        <f t="shared" si="160"/>
        <v>271</v>
      </c>
      <c r="H258" s="201">
        <v>7.6116616400976591</v>
      </c>
      <c r="I258" s="189">
        <v>38</v>
      </c>
      <c r="J258"/>
      <c r="K258" s="183">
        <v>432</v>
      </c>
      <c r="L258" s="183">
        <v>1615</v>
      </c>
      <c r="M258" s="183">
        <v>8647</v>
      </c>
      <c r="N258" s="183">
        <v>14430</v>
      </c>
      <c r="O258" s="183">
        <v>9919</v>
      </c>
      <c r="P258" s="183">
        <v>4536</v>
      </c>
      <c r="Q258" s="183">
        <v>2066</v>
      </c>
      <c r="R258" s="183">
        <v>108</v>
      </c>
      <c r="S258" s="183">
        <v>41753</v>
      </c>
      <c r="T258" s="5"/>
      <c r="U258" s="9">
        <f t="shared" si="137"/>
        <v>1.0346561923694106E-2</v>
      </c>
      <c r="V258" s="9">
        <f t="shared" si="138"/>
        <v>3.8679855339736065E-2</v>
      </c>
      <c r="W258" s="9">
        <f t="shared" si="139"/>
        <v>0.20709889109764568</v>
      </c>
      <c r="X258" s="9">
        <f t="shared" si="140"/>
        <v>0.34560390870117119</v>
      </c>
      <c r="Y258" s="9">
        <f t="shared" si="141"/>
        <v>0.23756376787296721</v>
      </c>
      <c r="Z258" s="9">
        <f t="shared" si="142"/>
        <v>0.10863890019878811</v>
      </c>
      <c r="AA258" s="9">
        <f t="shared" si="143"/>
        <v>4.948147438507413E-2</v>
      </c>
      <c r="AB258" s="9">
        <f t="shared" si="144"/>
        <v>2.5866404809235266E-3</v>
      </c>
      <c r="AC258" s="9"/>
      <c r="AD258" s="183">
        <v>1</v>
      </c>
      <c r="AE258" s="183">
        <v>7</v>
      </c>
      <c r="AF258" s="183">
        <v>112</v>
      </c>
      <c r="AG258" s="183">
        <v>94</v>
      </c>
      <c r="AH258" s="183">
        <v>30</v>
      </c>
      <c r="AI258" s="183">
        <v>20</v>
      </c>
      <c r="AJ258" s="183">
        <v>23</v>
      </c>
      <c r="AK258" s="183">
        <v>-1</v>
      </c>
      <c r="AL258" s="183">
        <v>286</v>
      </c>
      <c r="AM258" s="5"/>
      <c r="AN258" s="180">
        <v>2</v>
      </c>
      <c r="AO258" s="180">
        <v>-3</v>
      </c>
      <c r="AP258" s="180">
        <v>1</v>
      </c>
      <c r="AQ258" s="180">
        <v>-24</v>
      </c>
      <c r="AR258" s="180">
        <v>15</v>
      </c>
      <c r="AS258" s="180">
        <v>14</v>
      </c>
      <c r="AT258" s="180">
        <v>9</v>
      </c>
      <c r="AU258" s="180">
        <v>1</v>
      </c>
      <c r="AV258" s="180">
        <v>15</v>
      </c>
      <c r="AW258">
        <f t="shared" si="145"/>
        <v>-2</v>
      </c>
      <c r="AX258">
        <f t="shared" si="146"/>
        <v>3</v>
      </c>
      <c r="AY258">
        <f t="shared" si="147"/>
        <v>-1</v>
      </c>
      <c r="AZ258">
        <f t="shared" si="148"/>
        <v>24</v>
      </c>
      <c r="BA258">
        <f t="shared" si="149"/>
        <v>-15</v>
      </c>
      <c r="BB258">
        <f t="shared" si="150"/>
        <v>-14</v>
      </c>
      <c r="BC258">
        <f t="shared" si="151"/>
        <v>-9</v>
      </c>
      <c r="BD258">
        <f t="shared" si="152"/>
        <v>-1</v>
      </c>
      <c r="BE258">
        <f t="shared" si="153"/>
        <v>-15</v>
      </c>
      <c r="BH258" s="175">
        <v>230275.20000000001</v>
      </c>
      <c r="BI258" s="106">
        <f t="shared" si="154"/>
        <v>57568.800000000003</v>
      </c>
      <c r="BJ258" s="107">
        <f t="shared" si="155"/>
        <v>1381651.2000000002</v>
      </c>
      <c r="BK258" s="26">
        <f t="shared" si="156"/>
        <v>345412.80000000005</v>
      </c>
      <c r="BL258" s="24">
        <f t="shared" si="157"/>
        <v>0.8</v>
      </c>
      <c r="BM258" s="25">
        <f t="shared" si="158"/>
        <v>0.2</v>
      </c>
      <c r="BN258" s="137">
        <f t="shared" si="161"/>
        <v>230275.20000000001</v>
      </c>
      <c r="BO258" s="173">
        <v>310417.96088888886</v>
      </c>
      <c r="BP258" s="132">
        <f t="shared" si="162"/>
        <v>77604.490222222215</v>
      </c>
      <c r="BQ258" s="132">
        <f t="shared" si="177"/>
        <v>1862507.7653333331</v>
      </c>
      <c r="BR258" s="132">
        <f t="shared" si="178"/>
        <v>465626.94133333326</v>
      </c>
      <c r="BS258" s="137">
        <f t="shared" si="163"/>
        <v>310417.96088888886</v>
      </c>
      <c r="BT258" s="172">
        <v>355381.85422222223</v>
      </c>
      <c r="BU258" s="132">
        <f t="shared" si="164"/>
        <v>88845.463555555558</v>
      </c>
      <c r="BV258" s="132">
        <f t="shared" si="179"/>
        <v>2132291.1253333334</v>
      </c>
      <c r="BW258" s="132">
        <f t="shared" si="165"/>
        <v>533072.78133333335</v>
      </c>
      <c r="BX258" s="137">
        <f t="shared" si="166"/>
        <v>355381.85422222223</v>
      </c>
      <c r="BY258" s="172">
        <v>322520.42666666664</v>
      </c>
      <c r="BZ258" s="132">
        <f t="shared" si="167"/>
        <v>80630.106666666659</v>
      </c>
      <c r="CA258" s="132">
        <f t="shared" si="180"/>
        <v>1935122.5599999998</v>
      </c>
      <c r="CB258" s="132">
        <f t="shared" si="168"/>
        <v>483780.63999999996</v>
      </c>
      <c r="CC258" s="137">
        <f t="shared" si="169"/>
        <v>322520.42666666664</v>
      </c>
      <c r="CD258" s="172">
        <v>345809.87022222229</v>
      </c>
      <c r="CE258" s="132">
        <f t="shared" si="170"/>
        <v>86452.467555555573</v>
      </c>
      <c r="CF258" s="132">
        <f t="shared" si="181"/>
        <v>2074859.2213333338</v>
      </c>
      <c r="CG258" s="132">
        <f t="shared" si="171"/>
        <v>518714.80533333344</v>
      </c>
      <c r="CH258" s="137">
        <f t="shared" si="172"/>
        <v>345809.87022222229</v>
      </c>
      <c r="CI258" s="211">
        <f t="shared" si="173"/>
        <v>331225.15377777774</v>
      </c>
      <c r="CJ258" s="132">
        <f t="shared" si="174"/>
        <v>82806.288444444435</v>
      </c>
      <c r="CK258" s="132">
        <f t="shared" si="182"/>
        <v>1987350.9226666666</v>
      </c>
      <c r="CL258" s="132">
        <f t="shared" si="175"/>
        <v>496837.73066666664</v>
      </c>
      <c r="CM258" s="137">
        <f t="shared" si="176"/>
        <v>331225.15377777774</v>
      </c>
      <c r="CN258" s="172"/>
      <c r="CO258" s="132"/>
      <c r="CP258" s="132"/>
      <c r="CQ258" s="132"/>
      <c r="CR258" s="137"/>
      <c r="CS258" s="132"/>
    </row>
    <row r="259" spans="1:97" ht="13" x14ac:dyDescent="0.3">
      <c r="A259" s="5" t="s">
        <v>824</v>
      </c>
      <c r="B259" s="3" t="s">
        <v>395</v>
      </c>
      <c r="C259" s="3" t="s">
        <v>384</v>
      </c>
      <c r="D259" s="2" t="s">
        <v>262</v>
      </c>
      <c r="E259" s="5">
        <f t="shared" si="159"/>
        <v>59591</v>
      </c>
      <c r="F259" s="177">
        <v>172</v>
      </c>
      <c r="G259" s="17">
        <f t="shared" si="160"/>
        <v>343</v>
      </c>
      <c r="H259" s="201" t="e">
        <v>#N/A</v>
      </c>
      <c r="I259" s="189">
        <v>129</v>
      </c>
      <c r="J259"/>
      <c r="K259" s="183">
        <v>890</v>
      </c>
      <c r="L259" s="183">
        <v>3022</v>
      </c>
      <c r="M259" s="183">
        <v>9350</v>
      </c>
      <c r="N259" s="183">
        <v>15973</v>
      </c>
      <c r="O259" s="183">
        <v>12623</v>
      </c>
      <c r="P259" s="183">
        <v>9009</v>
      </c>
      <c r="Q259" s="183">
        <v>7498</v>
      </c>
      <c r="R259" s="183">
        <v>1226</v>
      </c>
      <c r="S259" s="183">
        <v>59591</v>
      </c>
      <c r="T259" s="5"/>
      <c r="U259" s="9">
        <f t="shared" si="137"/>
        <v>1.4935141212599218E-2</v>
      </c>
      <c r="V259" s="9">
        <f t="shared" si="138"/>
        <v>5.0712355892668357E-2</v>
      </c>
      <c r="W259" s="9">
        <f t="shared" si="139"/>
        <v>0.15690288802000302</v>
      </c>
      <c r="X259" s="9">
        <f t="shared" si="140"/>
        <v>0.26804383212230037</v>
      </c>
      <c r="Y259" s="9">
        <f t="shared" si="141"/>
        <v>0.21182728935577519</v>
      </c>
      <c r="Z259" s="9">
        <f t="shared" si="142"/>
        <v>0.15118054739809703</v>
      </c>
      <c r="AA259" s="9">
        <f t="shared" si="143"/>
        <v>0.12582436945176284</v>
      </c>
      <c r="AB259" s="9">
        <f t="shared" si="144"/>
        <v>2.0573576546793978E-2</v>
      </c>
      <c r="AC259" s="9"/>
      <c r="AD259" s="183">
        <v>33</v>
      </c>
      <c r="AE259" s="183">
        <v>7</v>
      </c>
      <c r="AF259" s="183">
        <v>87</v>
      </c>
      <c r="AG259" s="183">
        <v>39</v>
      </c>
      <c r="AH259" s="183">
        <v>2</v>
      </c>
      <c r="AI259" s="183">
        <v>39</v>
      </c>
      <c r="AJ259" s="183">
        <v>90</v>
      </c>
      <c r="AK259" s="183">
        <v>23</v>
      </c>
      <c r="AL259" s="183">
        <v>320</v>
      </c>
      <c r="AM259" s="5"/>
      <c r="AN259" s="180">
        <v>0</v>
      </c>
      <c r="AO259" s="180">
        <v>-20</v>
      </c>
      <c r="AP259" s="180">
        <v>7</v>
      </c>
      <c r="AQ259" s="180">
        <v>-1</v>
      </c>
      <c r="AR259" s="180">
        <v>-6</v>
      </c>
      <c r="AS259" s="180">
        <v>-8</v>
      </c>
      <c r="AT259" s="180">
        <v>3</v>
      </c>
      <c r="AU259" s="180">
        <v>2</v>
      </c>
      <c r="AV259" s="180">
        <v>-23</v>
      </c>
      <c r="AW259">
        <f t="shared" si="145"/>
        <v>0</v>
      </c>
      <c r="AX259">
        <f t="shared" si="146"/>
        <v>20</v>
      </c>
      <c r="AY259">
        <f t="shared" si="147"/>
        <v>-7</v>
      </c>
      <c r="AZ259">
        <f t="shared" si="148"/>
        <v>1</v>
      </c>
      <c r="BA259">
        <f t="shared" si="149"/>
        <v>6</v>
      </c>
      <c r="BB259">
        <f t="shared" si="150"/>
        <v>8</v>
      </c>
      <c r="BC259">
        <f t="shared" si="151"/>
        <v>-3</v>
      </c>
      <c r="BD259">
        <f t="shared" si="152"/>
        <v>-2</v>
      </c>
      <c r="BE259">
        <f t="shared" si="153"/>
        <v>23</v>
      </c>
      <c r="BH259" s="175">
        <v>391467.84</v>
      </c>
      <c r="BI259" s="106">
        <f t="shared" si="154"/>
        <v>97866.96</v>
      </c>
      <c r="BJ259" s="107">
        <f t="shared" si="155"/>
        <v>2348807.04</v>
      </c>
      <c r="BK259" s="26">
        <f t="shared" si="156"/>
        <v>587201.76</v>
      </c>
      <c r="BL259" s="24">
        <f t="shared" si="157"/>
        <v>0.8</v>
      </c>
      <c r="BM259" s="25">
        <f t="shared" si="158"/>
        <v>0.2</v>
      </c>
      <c r="BN259" s="137">
        <f t="shared" si="161"/>
        <v>391467.84</v>
      </c>
      <c r="BO259" s="173">
        <v>552454.08533333323</v>
      </c>
      <c r="BP259" s="132">
        <f t="shared" si="162"/>
        <v>138113.52133333331</v>
      </c>
      <c r="BQ259" s="132">
        <f t="shared" si="177"/>
        <v>3314724.5119999992</v>
      </c>
      <c r="BR259" s="132">
        <f t="shared" si="178"/>
        <v>828681.12799999979</v>
      </c>
      <c r="BS259" s="137">
        <f t="shared" si="163"/>
        <v>552454.08533333323</v>
      </c>
      <c r="BT259" s="172">
        <v>620392.57333333325</v>
      </c>
      <c r="BU259" s="132">
        <f t="shared" si="164"/>
        <v>155098.14333333331</v>
      </c>
      <c r="BV259" s="132">
        <f t="shared" si="179"/>
        <v>3722355.4399999995</v>
      </c>
      <c r="BW259" s="132">
        <f t="shared" si="165"/>
        <v>930588.85999999987</v>
      </c>
      <c r="BX259" s="137">
        <f t="shared" si="166"/>
        <v>620392.57333333325</v>
      </c>
      <c r="BY259" s="172">
        <v>790169.38666666672</v>
      </c>
      <c r="BZ259" s="132">
        <f t="shared" si="167"/>
        <v>197542.34666666668</v>
      </c>
      <c r="CA259" s="132">
        <f t="shared" si="180"/>
        <v>4741016.32</v>
      </c>
      <c r="CB259" s="132">
        <f t="shared" si="168"/>
        <v>1185254.08</v>
      </c>
      <c r="CC259" s="137">
        <f t="shared" si="169"/>
        <v>790169.38666666672</v>
      </c>
      <c r="CD259" s="172">
        <v>639304.83733333333</v>
      </c>
      <c r="CE259" s="132">
        <f t="shared" si="170"/>
        <v>159826.20933333333</v>
      </c>
      <c r="CF259" s="132">
        <f t="shared" si="181"/>
        <v>3835829.0240000002</v>
      </c>
      <c r="CG259" s="132">
        <f t="shared" si="171"/>
        <v>958957.25600000005</v>
      </c>
      <c r="CH259" s="137">
        <f t="shared" si="172"/>
        <v>639304.83733333333</v>
      </c>
      <c r="CI259" s="211">
        <f t="shared" si="173"/>
        <v>533152.2684444444</v>
      </c>
      <c r="CJ259" s="132">
        <f t="shared" si="174"/>
        <v>133288.0671111111</v>
      </c>
      <c r="CK259" s="132">
        <f t="shared" si="182"/>
        <v>3198913.6106666662</v>
      </c>
      <c r="CL259" s="132">
        <f t="shared" si="175"/>
        <v>799728.40266666654</v>
      </c>
      <c r="CM259" s="137">
        <f t="shared" si="176"/>
        <v>533152.2684444444</v>
      </c>
      <c r="CN259" s="172"/>
      <c r="CO259" s="132"/>
      <c r="CP259" s="132"/>
      <c r="CQ259" s="132"/>
      <c r="CR259" s="137"/>
      <c r="CS259" s="132"/>
    </row>
    <row r="260" spans="1:97" ht="13" x14ac:dyDescent="0.3">
      <c r="A260" s="5" t="s">
        <v>681</v>
      </c>
      <c r="B260" s="3" t="s">
        <v>383</v>
      </c>
      <c r="C260" s="3" t="s">
        <v>384</v>
      </c>
      <c r="D260" s="2" t="s">
        <v>263</v>
      </c>
      <c r="E260" s="5">
        <f t="shared" si="159"/>
        <v>47907</v>
      </c>
      <c r="F260" s="177">
        <v>298</v>
      </c>
      <c r="G260" s="17">
        <f t="shared" si="160"/>
        <v>449</v>
      </c>
      <c r="H260" s="201">
        <v>8.0314494652745481</v>
      </c>
      <c r="I260" s="189">
        <v>117</v>
      </c>
      <c r="J260"/>
      <c r="K260" s="183">
        <v>5359</v>
      </c>
      <c r="L260" s="183">
        <v>17671</v>
      </c>
      <c r="M260" s="183">
        <v>9508</v>
      </c>
      <c r="N260" s="183">
        <v>7348</v>
      </c>
      <c r="O260" s="183">
        <v>4436</v>
      </c>
      <c r="P260" s="183">
        <v>1946</v>
      </c>
      <c r="Q260" s="183">
        <v>1506</v>
      </c>
      <c r="R260" s="183">
        <v>133</v>
      </c>
      <c r="S260" s="183">
        <v>47907</v>
      </c>
      <c r="T260" s="5"/>
      <c r="U260" s="9">
        <f t="shared" si="137"/>
        <v>0.11186256705700628</v>
      </c>
      <c r="V260" s="9">
        <f t="shared" si="138"/>
        <v>0.36886050055315506</v>
      </c>
      <c r="W260" s="9">
        <f t="shared" si="139"/>
        <v>0.19846786482142484</v>
      </c>
      <c r="X260" s="9">
        <f t="shared" si="140"/>
        <v>0.15338050806771453</v>
      </c>
      <c r="Y260" s="9">
        <f t="shared" si="141"/>
        <v>9.2596071555305068E-2</v>
      </c>
      <c r="Z260" s="9">
        <f t="shared" si="142"/>
        <v>4.0620368630889012E-2</v>
      </c>
      <c r="AA260" s="9">
        <f t="shared" si="143"/>
        <v>3.1435907069948026E-2</v>
      </c>
      <c r="AB260" s="9">
        <f t="shared" si="144"/>
        <v>2.7762122445571628E-3</v>
      </c>
      <c r="AC260" s="9"/>
      <c r="AD260" s="183">
        <v>75</v>
      </c>
      <c r="AE260" s="183">
        <v>106</v>
      </c>
      <c r="AF260" s="183">
        <v>119</v>
      </c>
      <c r="AG260" s="183">
        <v>67</v>
      </c>
      <c r="AH260" s="183">
        <v>73</v>
      </c>
      <c r="AI260" s="183">
        <v>20</v>
      </c>
      <c r="AJ260" s="183">
        <v>9</v>
      </c>
      <c r="AK260" s="183">
        <v>0</v>
      </c>
      <c r="AL260" s="183">
        <v>469</v>
      </c>
      <c r="AM260" s="5"/>
      <c r="AN260" s="180">
        <v>25</v>
      </c>
      <c r="AO260" s="180">
        <v>-10</v>
      </c>
      <c r="AP260" s="180">
        <v>2</v>
      </c>
      <c r="AQ260" s="180">
        <v>2</v>
      </c>
      <c r="AR260" s="180">
        <v>-1</v>
      </c>
      <c r="AS260" s="180">
        <v>-2</v>
      </c>
      <c r="AT260" s="180">
        <v>4</v>
      </c>
      <c r="AU260" s="180">
        <v>0</v>
      </c>
      <c r="AV260" s="180">
        <v>20</v>
      </c>
      <c r="AW260">
        <f t="shared" si="145"/>
        <v>-25</v>
      </c>
      <c r="AX260">
        <f t="shared" si="146"/>
        <v>10</v>
      </c>
      <c r="AY260">
        <f t="shared" si="147"/>
        <v>-2</v>
      </c>
      <c r="AZ260">
        <f t="shared" si="148"/>
        <v>-2</v>
      </c>
      <c r="BA260">
        <f t="shared" si="149"/>
        <v>1</v>
      </c>
      <c r="BB260">
        <f t="shared" si="150"/>
        <v>2</v>
      </c>
      <c r="BC260">
        <f t="shared" si="151"/>
        <v>-4</v>
      </c>
      <c r="BD260">
        <f t="shared" si="152"/>
        <v>0</v>
      </c>
      <c r="BE260">
        <f t="shared" si="153"/>
        <v>-20</v>
      </c>
      <c r="BH260" s="175">
        <v>267503.02399999998</v>
      </c>
      <c r="BI260" s="106">
        <f t="shared" si="154"/>
        <v>66875.755999999994</v>
      </c>
      <c r="BJ260" s="107">
        <f t="shared" si="155"/>
        <v>1605018.1439999999</v>
      </c>
      <c r="BK260" s="26">
        <f t="shared" si="156"/>
        <v>401254.53599999996</v>
      </c>
      <c r="BL260" s="24">
        <f t="shared" si="157"/>
        <v>0.8</v>
      </c>
      <c r="BM260" s="25">
        <f t="shared" si="158"/>
        <v>0.2</v>
      </c>
      <c r="BN260" s="137">
        <f t="shared" si="161"/>
        <v>267503.02399999998</v>
      </c>
      <c r="BO260" s="173">
        <v>291493.29600000003</v>
      </c>
      <c r="BP260" s="132">
        <f t="shared" si="162"/>
        <v>72873.324000000008</v>
      </c>
      <c r="BQ260" s="132">
        <f t="shared" si="177"/>
        <v>1748959.7760000001</v>
      </c>
      <c r="BR260" s="132">
        <f t="shared" si="178"/>
        <v>437239.94400000002</v>
      </c>
      <c r="BS260" s="137">
        <f t="shared" si="163"/>
        <v>291493.29600000003</v>
      </c>
      <c r="BT260" s="172">
        <v>179501.32088888893</v>
      </c>
      <c r="BU260" s="132">
        <f t="shared" si="164"/>
        <v>44875.330222222234</v>
      </c>
      <c r="BV260" s="132">
        <f t="shared" si="179"/>
        <v>1077007.9253333337</v>
      </c>
      <c r="BW260" s="132">
        <f t="shared" si="165"/>
        <v>269251.98133333342</v>
      </c>
      <c r="BX260" s="137">
        <f t="shared" si="166"/>
        <v>179501.32088888893</v>
      </c>
      <c r="BY260" s="172">
        <v>133296.53333333333</v>
      </c>
      <c r="BZ260" s="132">
        <f t="shared" si="167"/>
        <v>33324.133333333331</v>
      </c>
      <c r="CA260" s="132">
        <f t="shared" si="180"/>
        <v>799779.2</v>
      </c>
      <c r="CB260" s="132">
        <f t="shared" si="168"/>
        <v>199944.8</v>
      </c>
      <c r="CC260" s="137">
        <f t="shared" si="169"/>
        <v>133296.53333333333</v>
      </c>
      <c r="CD260" s="172">
        <v>347291.1875555556</v>
      </c>
      <c r="CE260" s="132">
        <f t="shared" si="170"/>
        <v>86822.796888888901</v>
      </c>
      <c r="CF260" s="132">
        <f t="shared" si="181"/>
        <v>2083747.1253333336</v>
      </c>
      <c r="CG260" s="132">
        <f t="shared" si="171"/>
        <v>520936.78133333341</v>
      </c>
      <c r="CH260" s="137">
        <f t="shared" si="172"/>
        <v>347291.1875555556</v>
      </c>
      <c r="CI260" s="211">
        <f t="shared" si="173"/>
        <v>534935.34577777784</v>
      </c>
      <c r="CJ260" s="132">
        <f t="shared" si="174"/>
        <v>133733.83644444446</v>
      </c>
      <c r="CK260" s="132">
        <f t="shared" si="182"/>
        <v>3209612.0746666668</v>
      </c>
      <c r="CL260" s="132">
        <f t="shared" si="175"/>
        <v>802403.0186666667</v>
      </c>
      <c r="CM260" s="137">
        <f t="shared" si="176"/>
        <v>534935.34577777784</v>
      </c>
      <c r="CN260" s="172"/>
      <c r="CO260" s="132"/>
      <c r="CP260" s="132"/>
      <c r="CQ260" s="132"/>
      <c r="CR260" s="137"/>
      <c r="CS260" s="132"/>
    </row>
    <row r="261" spans="1:97" ht="13" x14ac:dyDescent="0.3">
      <c r="A261" s="5" t="s">
        <v>547</v>
      </c>
      <c r="B261" s="3"/>
      <c r="C261" s="3" t="s">
        <v>377</v>
      </c>
      <c r="D261" s="2" t="s">
        <v>264</v>
      </c>
      <c r="E261" s="5">
        <f t="shared" si="159"/>
        <v>81528</v>
      </c>
      <c r="F261" s="177">
        <v>1022</v>
      </c>
      <c r="G261" s="17">
        <f t="shared" si="160"/>
        <v>589</v>
      </c>
      <c r="H261" s="201">
        <v>4.9949390485411254</v>
      </c>
      <c r="I261" s="189">
        <v>138</v>
      </c>
      <c r="J261"/>
      <c r="K261" s="183">
        <v>36899</v>
      </c>
      <c r="L261" s="183">
        <v>17917</v>
      </c>
      <c r="M261" s="183">
        <v>14786</v>
      </c>
      <c r="N261" s="183">
        <v>6450</v>
      </c>
      <c r="O261" s="183">
        <v>3317</v>
      </c>
      <c r="P261" s="183">
        <v>1575</v>
      </c>
      <c r="Q261" s="183">
        <v>548</v>
      </c>
      <c r="R261" s="183">
        <v>36</v>
      </c>
      <c r="S261" s="183">
        <v>81528</v>
      </c>
      <c r="T261" s="5"/>
      <c r="U261" s="9">
        <f t="shared" si="137"/>
        <v>0.45259297419291533</v>
      </c>
      <c r="V261" s="9">
        <f t="shared" si="138"/>
        <v>0.21976498871553332</v>
      </c>
      <c r="W261" s="9">
        <f t="shared" si="139"/>
        <v>0.18136100480816406</v>
      </c>
      <c r="X261" s="9">
        <f t="shared" si="140"/>
        <v>7.9113924050632917E-2</v>
      </c>
      <c r="Y261" s="9">
        <f t="shared" si="141"/>
        <v>4.0685408693945636E-2</v>
      </c>
      <c r="Z261" s="9">
        <f t="shared" si="142"/>
        <v>1.9318516337945246E-2</v>
      </c>
      <c r="AA261" s="9">
        <f t="shared" si="143"/>
        <v>6.7216171131390442E-3</v>
      </c>
      <c r="AB261" s="9">
        <f t="shared" si="144"/>
        <v>4.4156608772446274E-4</v>
      </c>
      <c r="AC261" s="9"/>
      <c r="AD261" s="183">
        <v>97</v>
      </c>
      <c r="AE261" s="183">
        <v>171</v>
      </c>
      <c r="AF261" s="183">
        <v>186</v>
      </c>
      <c r="AG261" s="183">
        <v>104</v>
      </c>
      <c r="AH261" s="183">
        <v>61</v>
      </c>
      <c r="AI261" s="183">
        <v>33</v>
      </c>
      <c r="AJ261" s="183">
        <v>-12</v>
      </c>
      <c r="AK261" s="183">
        <v>0</v>
      </c>
      <c r="AL261" s="183">
        <v>640</v>
      </c>
      <c r="AM261" s="5"/>
      <c r="AN261" s="180">
        <v>34</v>
      </c>
      <c r="AO261" s="180">
        <v>9</v>
      </c>
      <c r="AP261" s="180">
        <v>9</v>
      </c>
      <c r="AQ261" s="180">
        <v>9</v>
      </c>
      <c r="AR261" s="180">
        <v>-7</v>
      </c>
      <c r="AS261" s="180">
        <v>-1</v>
      </c>
      <c r="AT261" s="180">
        <v>-3</v>
      </c>
      <c r="AU261" s="180">
        <v>1</v>
      </c>
      <c r="AV261" s="180">
        <v>51</v>
      </c>
      <c r="AW261">
        <f t="shared" si="145"/>
        <v>-34</v>
      </c>
      <c r="AX261">
        <f t="shared" si="146"/>
        <v>-9</v>
      </c>
      <c r="AY261">
        <f t="shared" si="147"/>
        <v>-9</v>
      </c>
      <c r="AZ261">
        <f t="shared" si="148"/>
        <v>-9</v>
      </c>
      <c r="BA261">
        <f t="shared" si="149"/>
        <v>7</v>
      </c>
      <c r="BB261">
        <f t="shared" si="150"/>
        <v>1</v>
      </c>
      <c r="BC261">
        <f t="shared" si="151"/>
        <v>3</v>
      </c>
      <c r="BD261">
        <f t="shared" si="152"/>
        <v>-1</v>
      </c>
      <c r="BE261">
        <f t="shared" si="153"/>
        <v>-51</v>
      </c>
      <c r="BH261" s="175">
        <v>343973.58</v>
      </c>
      <c r="BI261" s="106" t="str">
        <f t="shared" si="154"/>
        <v>0</v>
      </c>
      <c r="BJ261" s="107">
        <f t="shared" si="155"/>
        <v>2063841.48</v>
      </c>
      <c r="BK261" s="26">
        <f t="shared" si="156"/>
        <v>0</v>
      </c>
      <c r="BL261" s="24" t="str">
        <f t="shared" si="157"/>
        <v>100%</v>
      </c>
      <c r="BM261" s="25" t="str">
        <f t="shared" si="158"/>
        <v>0%</v>
      </c>
      <c r="BN261" s="137">
        <f t="shared" si="161"/>
        <v>343973.58</v>
      </c>
      <c r="BO261" s="173">
        <v>354663.64222222223</v>
      </c>
      <c r="BP261" s="132" t="str">
        <f t="shared" si="162"/>
        <v>0</v>
      </c>
      <c r="BQ261" s="132">
        <f t="shared" si="177"/>
        <v>2127981.8533333335</v>
      </c>
      <c r="BR261" s="132">
        <f t="shared" si="178"/>
        <v>0</v>
      </c>
      <c r="BS261" s="137">
        <f t="shared" si="163"/>
        <v>354663.64222222223</v>
      </c>
      <c r="BT261" s="172">
        <v>667690.26</v>
      </c>
      <c r="BU261" s="132" t="str">
        <f t="shared" si="164"/>
        <v>0</v>
      </c>
      <c r="BV261" s="132">
        <f t="shared" si="179"/>
        <v>4006141.56</v>
      </c>
      <c r="BW261" s="132">
        <f t="shared" si="165"/>
        <v>0</v>
      </c>
      <c r="BX261" s="137">
        <f t="shared" si="166"/>
        <v>667690.26</v>
      </c>
      <c r="BY261" s="172">
        <v>356553.59999999992</v>
      </c>
      <c r="BZ261" s="132" t="str">
        <f t="shared" si="167"/>
        <v>0</v>
      </c>
      <c r="CA261" s="132">
        <f t="shared" si="180"/>
        <v>2139321.5999999996</v>
      </c>
      <c r="CB261" s="132">
        <f t="shared" si="168"/>
        <v>0</v>
      </c>
      <c r="CC261" s="137">
        <f t="shared" si="169"/>
        <v>356553.59999999992</v>
      </c>
      <c r="CD261" s="172">
        <v>863684.48666666681</v>
      </c>
      <c r="CE261" s="132" t="str">
        <f t="shared" si="170"/>
        <v>0</v>
      </c>
      <c r="CF261" s="132">
        <f t="shared" si="181"/>
        <v>5182106.9200000009</v>
      </c>
      <c r="CG261" s="132">
        <f t="shared" si="171"/>
        <v>0</v>
      </c>
      <c r="CH261" s="137">
        <f t="shared" si="172"/>
        <v>863684.48666666681</v>
      </c>
      <c r="CI261" s="211">
        <f t="shared" si="173"/>
        <v>842839.51111111126</v>
      </c>
      <c r="CJ261" s="132" t="str">
        <f t="shared" si="174"/>
        <v>0</v>
      </c>
      <c r="CK261" s="132">
        <f t="shared" si="182"/>
        <v>5057037.0666666673</v>
      </c>
      <c r="CL261" s="132">
        <f t="shared" si="175"/>
        <v>0</v>
      </c>
      <c r="CM261" s="137">
        <f t="shared" si="176"/>
        <v>842839.51111111126</v>
      </c>
      <c r="CN261" s="172"/>
      <c r="CO261" s="132"/>
      <c r="CP261" s="132"/>
      <c r="CQ261" s="132"/>
      <c r="CR261" s="137"/>
      <c r="CS261" s="132"/>
    </row>
    <row r="262" spans="1:97" ht="13" x14ac:dyDescent="0.3">
      <c r="A262" s="5" t="s">
        <v>620</v>
      </c>
      <c r="B262" s="3" t="s">
        <v>398</v>
      </c>
      <c r="C262" s="3" t="s">
        <v>390</v>
      </c>
      <c r="D262" s="2" t="s">
        <v>265</v>
      </c>
      <c r="E262" s="5">
        <f t="shared" si="159"/>
        <v>57875</v>
      </c>
      <c r="F262" s="177">
        <v>589</v>
      </c>
      <c r="G262" s="17">
        <f t="shared" si="160"/>
        <v>693</v>
      </c>
      <c r="H262" s="201">
        <v>6.0437704118022451</v>
      </c>
      <c r="I262" s="189">
        <v>257</v>
      </c>
      <c r="J262"/>
      <c r="K262" s="183">
        <v>11985</v>
      </c>
      <c r="L262" s="183">
        <v>13220</v>
      </c>
      <c r="M262" s="183">
        <v>13040</v>
      </c>
      <c r="N262" s="183">
        <v>8842</v>
      </c>
      <c r="O262" s="183">
        <v>5841</v>
      </c>
      <c r="P262" s="183">
        <v>3292</v>
      </c>
      <c r="Q262" s="183">
        <v>1554</v>
      </c>
      <c r="R262" s="183">
        <v>101</v>
      </c>
      <c r="S262" s="183">
        <v>57875</v>
      </c>
      <c r="T262" s="5"/>
      <c r="U262" s="9">
        <f t="shared" ref="U262:U325" si="183">K262/S262</f>
        <v>0.2070842332613391</v>
      </c>
      <c r="V262" s="9">
        <f t="shared" ref="V262:V325" si="184">L262/S262</f>
        <v>0.22842332613390928</v>
      </c>
      <c r="W262" s="9">
        <f t="shared" ref="W262:W325" si="185">M262/S262</f>
        <v>0.22531317494600431</v>
      </c>
      <c r="X262" s="9">
        <f t="shared" ref="X262:X325" si="186">N262/S262</f>
        <v>0.15277753779697625</v>
      </c>
      <c r="Y262" s="9">
        <f t="shared" ref="Y262:Y325" si="187">O262/S262</f>
        <v>0.10092440604751619</v>
      </c>
      <c r="Z262" s="9">
        <f t="shared" ref="Z262:Z325" si="188">P262/S262</f>
        <v>5.6881209503239744E-2</v>
      </c>
      <c r="AA262" s="9">
        <f t="shared" ref="AA262:AA325" si="189">Q262/S262</f>
        <v>2.6850971922246222E-2</v>
      </c>
      <c r="AB262" s="9">
        <f t="shared" ref="AB262:AB325" si="190">R262/S262</f>
        <v>1.7451403887688984E-3</v>
      </c>
      <c r="AC262" s="9"/>
      <c r="AD262" s="183">
        <v>13</v>
      </c>
      <c r="AE262" s="183">
        <v>198</v>
      </c>
      <c r="AF262" s="183">
        <v>278</v>
      </c>
      <c r="AG262" s="183">
        <v>90</v>
      </c>
      <c r="AH262" s="183">
        <v>84</v>
      </c>
      <c r="AI262" s="183">
        <v>65</v>
      </c>
      <c r="AJ262" s="183">
        <v>17</v>
      </c>
      <c r="AK262" s="183">
        <v>-1</v>
      </c>
      <c r="AL262" s="183">
        <v>744</v>
      </c>
      <c r="AM262" s="5"/>
      <c r="AN262" s="180">
        <v>33</v>
      </c>
      <c r="AO262" s="180">
        <v>-9</v>
      </c>
      <c r="AP262" s="180">
        <v>7</v>
      </c>
      <c r="AQ262" s="180">
        <v>6</v>
      </c>
      <c r="AR262" s="180">
        <v>10</v>
      </c>
      <c r="AS262" s="180">
        <v>5</v>
      </c>
      <c r="AT262" s="180">
        <v>3</v>
      </c>
      <c r="AU262" s="180">
        <v>-4</v>
      </c>
      <c r="AV262" s="180">
        <v>51</v>
      </c>
      <c r="AW262">
        <f t="shared" ref="AW262:AW325" si="191">AN262*$AV$3</f>
        <v>-33</v>
      </c>
      <c r="AX262">
        <f t="shared" ref="AX262:AX325" si="192">AO262*$AV$3</f>
        <v>9</v>
      </c>
      <c r="AY262">
        <f t="shared" ref="AY262:AY325" si="193">AP262*$AV$3</f>
        <v>-7</v>
      </c>
      <c r="AZ262">
        <f t="shared" ref="AZ262:AZ325" si="194">AQ262*$AV$3</f>
        <v>-6</v>
      </c>
      <c r="BA262">
        <f t="shared" ref="BA262:BA325" si="195">AR262*$AV$3</f>
        <v>-10</v>
      </c>
      <c r="BB262">
        <f t="shared" ref="BB262:BB325" si="196">AS262*$AV$3</f>
        <v>-5</v>
      </c>
      <c r="BC262">
        <f t="shared" ref="BC262:BC325" si="197">AT262*$AV$3</f>
        <v>-3</v>
      </c>
      <c r="BD262">
        <f t="shared" ref="BD262:BD325" si="198">AU262*$AV$3</f>
        <v>4</v>
      </c>
      <c r="BE262">
        <f t="shared" ref="BE262:BE325" si="199">AV262*$AV$3</f>
        <v>-51</v>
      </c>
      <c r="BH262" s="175">
        <v>222215.56799999997</v>
      </c>
      <c r="BI262" s="106">
        <f t="shared" ref="BI262:BI325" si="200">IF(B262="","0",(25%*BH262))</f>
        <v>55553.891999999993</v>
      </c>
      <c r="BJ262" s="107">
        <f t="shared" ref="BJ262:BJ325" si="201">BH262*6</f>
        <v>1333293.4079999998</v>
      </c>
      <c r="BK262" s="26">
        <f t="shared" ref="BK262:BK325" si="202">BI262*6</f>
        <v>333323.35199999996</v>
      </c>
      <c r="BL262" s="24">
        <f t="shared" ref="BL262:BL325" si="203">IF(B262="","100%",80%)</f>
        <v>0.8</v>
      </c>
      <c r="BM262" s="25">
        <f t="shared" ref="BM262:BM325" si="204">IF(B262="","0%",20%)</f>
        <v>0.2</v>
      </c>
      <c r="BN262" s="137">
        <f t="shared" si="161"/>
        <v>222215.56799999997</v>
      </c>
      <c r="BO262" s="173">
        <v>221514.14044444441</v>
      </c>
      <c r="BP262" s="132">
        <f t="shared" si="162"/>
        <v>55378.535111111101</v>
      </c>
      <c r="BQ262" s="132">
        <f t="shared" si="177"/>
        <v>1329084.8426666665</v>
      </c>
      <c r="BR262" s="132">
        <f t="shared" si="178"/>
        <v>332271.21066666662</v>
      </c>
      <c r="BS262" s="137">
        <f t="shared" si="163"/>
        <v>221514.14044444441</v>
      </c>
      <c r="BT262" s="172">
        <v>325755.56</v>
      </c>
      <c r="BU262" s="132">
        <f t="shared" si="164"/>
        <v>81438.89</v>
      </c>
      <c r="BV262" s="132">
        <f t="shared" si="179"/>
        <v>1954533.3599999999</v>
      </c>
      <c r="BW262" s="132">
        <f t="shared" si="165"/>
        <v>488633.33999999997</v>
      </c>
      <c r="BX262" s="137">
        <f t="shared" si="166"/>
        <v>325755.56</v>
      </c>
      <c r="BY262" s="172">
        <v>569466.02666666673</v>
      </c>
      <c r="BZ262" s="132">
        <f t="shared" si="167"/>
        <v>142366.50666666668</v>
      </c>
      <c r="CA262" s="132">
        <f t="shared" si="180"/>
        <v>3416796.16</v>
      </c>
      <c r="CB262" s="132">
        <f t="shared" si="168"/>
        <v>854199.04</v>
      </c>
      <c r="CC262" s="137">
        <f t="shared" si="169"/>
        <v>569466.02666666673</v>
      </c>
      <c r="CD262" s="172">
        <v>346608.78044444451</v>
      </c>
      <c r="CE262" s="132">
        <f t="shared" si="170"/>
        <v>86652.195111111127</v>
      </c>
      <c r="CF262" s="132">
        <f t="shared" si="181"/>
        <v>2079652.682666667</v>
      </c>
      <c r="CG262" s="132">
        <f t="shared" si="171"/>
        <v>519913.17066666676</v>
      </c>
      <c r="CH262" s="137">
        <f t="shared" si="172"/>
        <v>346608.78044444451</v>
      </c>
      <c r="CI262" s="211">
        <f t="shared" si="173"/>
        <v>877840.65600000031</v>
      </c>
      <c r="CJ262" s="132">
        <f t="shared" si="174"/>
        <v>219460.16400000008</v>
      </c>
      <c r="CK262" s="132">
        <f t="shared" si="182"/>
        <v>5267043.9360000016</v>
      </c>
      <c r="CL262" s="132">
        <f t="shared" si="175"/>
        <v>1316760.9840000004</v>
      </c>
      <c r="CM262" s="137">
        <f t="shared" si="176"/>
        <v>877840.65600000031</v>
      </c>
      <c r="CN262" s="172"/>
      <c r="CO262" s="132"/>
      <c r="CP262" s="132"/>
      <c r="CQ262" s="132"/>
      <c r="CR262" s="137"/>
      <c r="CS262" s="132"/>
    </row>
    <row r="263" spans="1:97" ht="13" x14ac:dyDescent="0.3">
      <c r="A263" s="5" t="s">
        <v>621</v>
      </c>
      <c r="B263" s="3" t="s">
        <v>398</v>
      </c>
      <c r="C263" s="3" t="s">
        <v>390</v>
      </c>
      <c r="D263" s="2" t="s">
        <v>266</v>
      </c>
      <c r="E263" s="5">
        <f t="shared" ref="E263:E326" si="205">S263</f>
        <v>43613</v>
      </c>
      <c r="F263" s="177">
        <v>684</v>
      </c>
      <c r="G263" s="17">
        <f t="shared" ref="G263:G326" si="206">AL263+BE263</f>
        <v>182</v>
      </c>
      <c r="H263" s="201">
        <v>4.9736580333787721</v>
      </c>
      <c r="I263" s="189">
        <v>227</v>
      </c>
      <c r="J263"/>
      <c r="K263" s="183">
        <v>9553</v>
      </c>
      <c r="L263" s="183">
        <v>10439</v>
      </c>
      <c r="M263" s="183">
        <v>10553</v>
      </c>
      <c r="N263" s="183">
        <v>6111</v>
      </c>
      <c r="O263" s="183">
        <v>4250</v>
      </c>
      <c r="P263" s="183">
        <v>1913</v>
      </c>
      <c r="Q263" s="183">
        <v>762</v>
      </c>
      <c r="R263" s="183">
        <v>32</v>
      </c>
      <c r="S263" s="183">
        <v>43613</v>
      </c>
      <c r="T263" s="5"/>
      <c r="U263" s="9">
        <f t="shared" si="183"/>
        <v>0.21904019443743838</v>
      </c>
      <c r="V263" s="9">
        <f t="shared" si="184"/>
        <v>0.23935523811707518</v>
      </c>
      <c r="W263" s="9">
        <f t="shared" si="185"/>
        <v>0.24196913764244607</v>
      </c>
      <c r="X263" s="9">
        <f t="shared" si="186"/>
        <v>0.14011877192580194</v>
      </c>
      <c r="Y263" s="9">
        <f t="shared" si="187"/>
        <v>9.7448008621282639E-2</v>
      </c>
      <c r="Z263" s="9">
        <f t="shared" si="188"/>
        <v>4.3863068351179695E-2</v>
      </c>
      <c r="AA263" s="9">
        <f t="shared" si="189"/>
        <v>1.7471854722215852E-2</v>
      </c>
      <c r="AB263" s="9">
        <f t="shared" si="190"/>
        <v>7.3372618256024576E-4</v>
      </c>
      <c r="AC263" s="9"/>
      <c r="AD263" s="183">
        <v>60</v>
      </c>
      <c r="AE263" s="183">
        <v>90</v>
      </c>
      <c r="AF263" s="183">
        <v>25</v>
      </c>
      <c r="AG263" s="183">
        <v>3</v>
      </c>
      <c r="AH263" s="183">
        <v>41</v>
      </c>
      <c r="AI263" s="183">
        <v>19</v>
      </c>
      <c r="AJ263" s="183">
        <v>7</v>
      </c>
      <c r="AK263" s="183">
        <v>0</v>
      </c>
      <c r="AL263" s="183">
        <v>245</v>
      </c>
      <c r="AM263" s="5"/>
      <c r="AN263" s="180">
        <v>44</v>
      </c>
      <c r="AO263" s="180">
        <v>2</v>
      </c>
      <c r="AP263" s="180">
        <v>20</v>
      </c>
      <c r="AQ263" s="180">
        <v>6</v>
      </c>
      <c r="AR263" s="180">
        <v>2</v>
      </c>
      <c r="AS263" s="180">
        <v>-4</v>
      </c>
      <c r="AT263" s="180">
        <v>-6</v>
      </c>
      <c r="AU263" s="180">
        <v>-1</v>
      </c>
      <c r="AV263" s="180">
        <v>63</v>
      </c>
      <c r="AW263">
        <f t="shared" si="191"/>
        <v>-44</v>
      </c>
      <c r="AX263">
        <f t="shared" si="192"/>
        <v>-2</v>
      </c>
      <c r="AY263">
        <f t="shared" si="193"/>
        <v>-20</v>
      </c>
      <c r="AZ263">
        <f t="shared" si="194"/>
        <v>-6</v>
      </c>
      <c r="BA263">
        <f t="shared" si="195"/>
        <v>-2</v>
      </c>
      <c r="BB263">
        <f t="shared" si="196"/>
        <v>4</v>
      </c>
      <c r="BC263">
        <f t="shared" si="197"/>
        <v>6</v>
      </c>
      <c r="BD263">
        <f t="shared" si="198"/>
        <v>1</v>
      </c>
      <c r="BE263">
        <f t="shared" si="199"/>
        <v>-63</v>
      </c>
      <c r="BH263" s="175">
        <v>209038.70933333333</v>
      </c>
      <c r="BI263" s="106">
        <f t="shared" si="200"/>
        <v>52259.677333333333</v>
      </c>
      <c r="BJ263" s="107">
        <f t="shared" si="201"/>
        <v>1254232.2560000001</v>
      </c>
      <c r="BK263" s="26">
        <f t="shared" si="202"/>
        <v>313558.06400000001</v>
      </c>
      <c r="BL263" s="24">
        <f t="shared" si="203"/>
        <v>0.8</v>
      </c>
      <c r="BM263" s="25">
        <f t="shared" si="204"/>
        <v>0.2</v>
      </c>
      <c r="BN263" s="137">
        <f t="shared" ref="BN263:BN326" si="207">BH263</f>
        <v>209038.70933333333</v>
      </c>
      <c r="BO263" s="173">
        <v>152868.8808888889</v>
      </c>
      <c r="BP263" s="132">
        <f t="shared" ref="BP263:BP326" si="208">IF($B263="","0",(25%*BO263))</f>
        <v>38217.220222222226</v>
      </c>
      <c r="BQ263" s="132">
        <f t="shared" si="177"/>
        <v>917213.28533333342</v>
      </c>
      <c r="BR263" s="132">
        <f t="shared" si="178"/>
        <v>229303.32133333336</v>
      </c>
      <c r="BS263" s="137">
        <f t="shared" ref="BS263:BS326" si="209">BO263</f>
        <v>152868.8808888889</v>
      </c>
      <c r="BT263" s="172">
        <v>60634.997333333333</v>
      </c>
      <c r="BU263" s="132">
        <f t="shared" ref="BU263:BU326" si="210">IF($B263="","0",(25%*BT263))</f>
        <v>15158.749333333333</v>
      </c>
      <c r="BV263" s="132">
        <f t="shared" si="179"/>
        <v>363809.984</v>
      </c>
      <c r="BW263" s="132">
        <f t="shared" ref="BW263:BW326" si="211">BU263*6</f>
        <v>90952.495999999999</v>
      </c>
      <c r="BX263" s="137">
        <f t="shared" ref="BX263:BX326" si="212">BT263</f>
        <v>60634.997333333333</v>
      </c>
      <c r="BY263" s="172">
        <v>310170.13333333342</v>
      </c>
      <c r="BZ263" s="132">
        <f t="shared" ref="BZ263:BZ326" si="213">IF($B263="","0",(25%*BY263))</f>
        <v>77542.533333333355</v>
      </c>
      <c r="CA263" s="132">
        <f t="shared" si="180"/>
        <v>1861020.8000000005</v>
      </c>
      <c r="CB263" s="132">
        <f t="shared" ref="CB263:CB326" si="214">BZ263*6</f>
        <v>465255.20000000013</v>
      </c>
      <c r="CC263" s="137">
        <f t="shared" ref="CC263:CC326" si="215">BY263</f>
        <v>310170.13333333342</v>
      </c>
      <c r="CD263" s="172">
        <v>248411.92888888891</v>
      </c>
      <c r="CE263" s="132">
        <f t="shared" ref="CE263:CE326" si="216">IF($B263="","0",(25%*CD263))</f>
        <v>62102.982222222228</v>
      </c>
      <c r="CF263" s="132">
        <f t="shared" si="181"/>
        <v>1490471.5733333335</v>
      </c>
      <c r="CG263" s="132">
        <f t="shared" ref="CG263:CG326" si="217">CE263*6</f>
        <v>372617.89333333337</v>
      </c>
      <c r="CH263" s="137">
        <f t="shared" ref="CH263:CH326" si="218">CD263</f>
        <v>248411.92888888891</v>
      </c>
      <c r="CI263" s="211">
        <f t="shared" ref="CI263:CI326" si="219">IF(B263="",1,0.8)*(IF(SUMPRODUCT($CU$10:$DB$10,AD263:AK263)+SUMPRODUCT($CU$10:$DB$10,AW263:BD263)&gt;0,SUMPRODUCT($CU$10:$DB$10,AD263:AK263)+SUMPRODUCT($CU$10:$DB$10,AW263:BD263),0)+I263*350)</f>
        <v>283261.7137777778</v>
      </c>
      <c r="CJ263" s="132">
        <f t="shared" ref="CJ263:CJ326" si="220">IF($B263="","0",(25%*CI263))</f>
        <v>70815.428444444449</v>
      </c>
      <c r="CK263" s="132">
        <f t="shared" si="182"/>
        <v>1699570.2826666669</v>
      </c>
      <c r="CL263" s="132">
        <f t="shared" ref="CL263:CL326" si="221">CJ263*6</f>
        <v>424892.57066666672</v>
      </c>
      <c r="CM263" s="137">
        <f t="shared" ref="CM263:CM326" si="222">CI263</f>
        <v>283261.7137777778</v>
      </c>
      <c r="CN263" s="172"/>
      <c r="CO263" s="132"/>
      <c r="CP263" s="132"/>
      <c r="CQ263" s="132"/>
      <c r="CR263" s="137"/>
      <c r="CS263" s="132"/>
    </row>
    <row r="264" spans="1:97" ht="13" x14ac:dyDescent="0.3">
      <c r="A264" s="5" t="s">
        <v>825</v>
      </c>
      <c r="B264" s="3" t="s">
        <v>395</v>
      </c>
      <c r="C264" s="3" t="s">
        <v>384</v>
      </c>
      <c r="D264" s="2" t="s">
        <v>267</v>
      </c>
      <c r="E264" s="5">
        <f t="shared" si="205"/>
        <v>36362</v>
      </c>
      <c r="F264" s="177">
        <v>118</v>
      </c>
      <c r="G264" s="17">
        <f t="shared" si="206"/>
        <v>211</v>
      </c>
      <c r="H264" s="201" t="e">
        <v>#N/A</v>
      </c>
      <c r="I264" s="189">
        <v>92</v>
      </c>
      <c r="J264"/>
      <c r="K264" s="183">
        <v>1529</v>
      </c>
      <c r="L264" s="183">
        <v>6118</v>
      </c>
      <c r="M264" s="183">
        <v>21074</v>
      </c>
      <c r="N264" s="183">
        <v>3215</v>
      </c>
      <c r="O264" s="183">
        <v>3107</v>
      </c>
      <c r="P264" s="183">
        <v>883</v>
      </c>
      <c r="Q264" s="183">
        <v>422</v>
      </c>
      <c r="R264" s="183">
        <v>14</v>
      </c>
      <c r="S264" s="183">
        <v>36362</v>
      </c>
      <c r="T264" s="5"/>
      <c r="U264" s="9">
        <f t="shared" si="183"/>
        <v>4.2049392222650021E-2</v>
      </c>
      <c r="V264" s="9">
        <f t="shared" si="184"/>
        <v>0.16825257136571145</v>
      </c>
      <c r="W264" s="9">
        <f t="shared" si="185"/>
        <v>0.57956108024861119</v>
      </c>
      <c r="X264" s="9">
        <f t="shared" si="186"/>
        <v>8.8416478741543375E-2</v>
      </c>
      <c r="Y264" s="9">
        <f t="shared" si="187"/>
        <v>8.5446345085528855E-2</v>
      </c>
      <c r="Z264" s="9">
        <f t="shared" si="188"/>
        <v>2.4283592761674275E-2</v>
      </c>
      <c r="AA264" s="9">
        <f t="shared" si="189"/>
        <v>1.1605522248501183E-2</v>
      </c>
      <c r="AB264" s="9">
        <f t="shared" si="190"/>
        <v>3.8501732577966006E-4</v>
      </c>
      <c r="AC264" s="9"/>
      <c r="AD264" s="183">
        <v>18</v>
      </c>
      <c r="AE264" s="183">
        <v>32</v>
      </c>
      <c r="AF264" s="183">
        <v>58</v>
      </c>
      <c r="AG264" s="183">
        <v>6</v>
      </c>
      <c r="AH264" s="183">
        <v>66</v>
      </c>
      <c r="AI264" s="183">
        <v>6</v>
      </c>
      <c r="AJ264" s="183">
        <v>9</v>
      </c>
      <c r="AK264" s="183">
        <v>0</v>
      </c>
      <c r="AL264" s="183">
        <v>195</v>
      </c>
      <c r="AM264" s="5"/>
      <c r="AN264" s="180">
        <v>-4</v>
      </c>
      <c r="AO264" s="180">
        <v>2</v>
      </c>
      <c r="AP264" s="180">
        <v>-16</v>
      </c>
      <c r="AQ264" s="180">
        <v>-1</v>
      </c>
      <c r="AR264" s="180">
        <v>1</v>
      </c>
      <c r="AS264" s="180">
        <v>0</v>
      </c>
      <c r="AT264" s="180">
        <v>2</v>
      </c>
      <c r="AU264" s="180">
        <v>0</v>
      </c>
      <c r="AV264" s="180">
        <v>-16</v>
      </c>
      <c r="AW264">
        <f t="shared" si="191"/>
        <v>4</v>
      </c>
      <c r="AX264">
        <f t="shared" si="192"/>
        <v>-2</v>
      </c>
      <c r="AY264">
        <f t="shared" si="193"/>
        <v>16</v>
      </c>
      <c r="AZ264">
        <f t="shared" si="194"/>
        <v>1</v>
      </c>
      <c r="BA264">
        <f t="shared" si="195"/>
        <v>-1</v>
      </c>
      <c r="BB264">
        <f t="shared" si="196"/>
        <v>0</v>
      </c>
      <c r="BC264">
        <f t="shared" si="197"/>
        <v>-2</v>
      </c>
      <c r="BD264">
        <f t="shared" si="198"/>
        <v>0</v>
      </c>
      <c r="BE264">
        <f t="shared" si="199"/>
        <v>16</v>
      </c>
      <c r="BH264" s="175">
        <v>84562.170666666687</v>
      </c>
      <c r="BI264" s="106">
        <f t="shared" si="200"/>
        <v>21140.542666666672</v>
      </c>
      <c r="BJ264" s="107">
        <f t="shared" si="201"/>
        <v>507373.02400000009</v>
      </c>
      <c r="BK264" s="26">
        <f t="shared" si="202"/>
        <v>126843.25600000002</v>
      </c>
      <c r="BL264" s="24">
        <f t="shared" si="203"/>
        <v>0.8</v>
      </c>
      <c r="BM264" s="25">
        <f t="shared" si="204"/>
        <v>0.2</v>
      </c>
      <c r="BN264" s="137">
        <f t="shared" si="207"/>
        <v>84562.170666666687</v>
      </c>
      <c r="BO264" s="173">
        <v>495366.34488888888</v>
      </c>
      <c r="BP264" s="132">
        <f t="shared" si="208"/>
        <v>123841.58622222222</v>
      </c>
      <c r="BQ264" s="132">
        <f t="shared" ref="BQ264:BQ327" si="223">BO264*6</f>
        <v>2972198.0693333335</v>
      </c>
      <c r="BR264" s="132">
        <f t="shared" ref="BR264:BR327" si="224">IF(BP264="","",(6*BP264))</f>
        <v>743049.51733333338</v>
      </c>
      <c r="BS264" s="137">
        <f t="shared" si="209"/>
        <v>495366.34488888888</v>
      </c>
      <c r="BT264" s="172">
        <v>222712.88444444444</v>
      </c>
      <c r="BU264" s="132">
        <f t="shared" si="210"/>
        <v>55678.22111111111</v>
      </c>
      <c r="BV264" s="132">
        <f t="shared" ref="BV264:BV327" si="225">BT264*6</f>
        <v>1336277.3066666666</v>
      </c>
      <c r="BW264" s="132">
        <f t="shared" si="211"/>
        <v>334069.32666666666</v>
      </c>
      <c r="BX264" s="137">
        <f t="shared" si="212"/>
        <v>222712.88444444444</v>
      </c>
      <c r="BY264" s="172">
        <v>218423.89333333331</v>
      </c>
      <c r="BZ264" s="132">
        <f t="shared" si="213"/>
        <v>54605.973333333328</v>
      </c>
      <c r="CA264" s="132">
        <f t="shared" ref="CA264:CA326" si="226">BY264*6</f>
        <v>1310543.3599999999</v>
      </c>
      <c r="CB264" s="132">
        <f t="shared" si="214"/>
        <v>327635.83999999997</v>
      </c>
      <c r="CC264" s="137">
        <f t="shared" si="215"/>
        <v>218423.89333333331</v>
      </c>
      <c r="CD264" s="172">
        <v>240226.42666666667</v>
      </c>
      <c r="CE264" s="132">
        <f t="shared" si="216"/>
        <v>60056.606666666667</v>
      </c>
      <c r="CF264" s="132">
        <f t="shared" ref="CF264:CF327" si="227">CD264*6</f>
        <v>1441358.56</v>
      </c>
      <c r="CG264" s="132">
        <f t="shared" si="217"/>
        <v>360339.64</v>
      </c>
      <c r="CH264" s="137">
        <f t="shared" si="218"/>
        <v>240226.42666666667</v>
      </c>
      <c r="CI264" s="211">
        <f t="shared" si="219"/>
        <v>275660.80888888892</v>
      </c>
      <c r="CJ264" s="132">
        <f t="shared" si="220"/>
        <v>68915.202222222229</v>
      </c>
      <c r="CK264" s="132">
        <f t="shared" ref="CK264:CK327" si="228">CI264*6</f>
        <v>1653964.8533333335</v>
      </c>
      <c r="CL264" s="132">
        <f t="shared" si="221"/>
        <v>413491.21333333338</v>
      </c>
      <c r="CM264" s="137">
        <f t="shared" si="222"/>
        <v>275660.80888888892</v>
      </c>
      <c r="CN264" s="172"/>
      <c r="CO264" s="132"/>
      <c r="CP264" s="132"/>
      <c r="CQ264" s="132"/>
      <c r="CR264" s="137"/>
      <c r="CS264" s="132"/>
    </row>
    <row r="265" spans="1:97" ht="13" x14ac:dyDescent="0.3">
      <c r="A265" s="5" t="s">
        <v>529</v>
      </c>
      <c r="B265" s="3"/>
      <c r="C265" s="3" t="s">
        <v>377</v>
      </c>
      <c r="D265" s="2" t="s">
        <v>268</v>
      </c>
      <c r="E265" s="5">
        <f t="shared" si="205"/>
        <v>127270</v>
      </c>
      <c r="F265" s="177">
        <v>1059</v>
      </c>
      <c r="G265" s="17">
        <f t="shared" si="206"/>
        <v>605</v>
      </c>
      <c r="H265" s="201">
        <v>6.4405324173465006</v>
      </c>
      <c r="I265" s="189">
        <v>220</v>
      </c>
      <c r="J265"/>
      <c r="K265" s="183">
        <v>30880</v>
      </c>
      <c r="L265" s="183">
        <v>27466</v>
      </c>
      <c r="M265" s="183">
        <v>27790</v>
      </c>
      <c r="N265" s="183">
        <v>19010</v>
      </c>
      <c r="O265" s="183">
        <v>12549</v>
      </c>
      <c r="P265" s="183">
        <v>6094</v>
      </c>
      <c r="Q265" s="183">
        <v>3295</v>
      </c>
      <c r="R265" s="183">
        <v>186</v>
      </c>
      <c r="S265" s="183">
        <v>127270</v>
      </c>
      <c r="T265" s="5"/>
      <c r="U265" s="9">
        <f t="shared" si="183"/>
        <v>0.24263377072365835</v>
      </c>
      <c r="V265" s="9">
        <f t="shared" si="184"/>
        <v>0.21580891019093265</v>
      </c>
      <c r="W265" s="9">
        <f t="shared" si="185"/>
        <v>0.21835467902883635</v>
      </c>
      <c r="X265" s="9">
        <f t="shared" si="186"/>
        <v>0.14936748644613812</v>
      </c>
      <c r="Y265" s="9">
        <f t="shared" si="187"/>
        <v>9.8601398601398604E-2</v>
      </c>
      <c r="Z265" s="9">
        <f t="shared" si="188"/>
        <v>4.7882454624027661E-2</v>
      </c>
      <c r="AA265" s="9">
        <f t="shared" si="189"/>
        <v>2.5889840496582068E-2</v>
      </c>
      <c r="AB265" s="9">
        <f t="shared" si="190"/>
        <v>1.4614598884261805E-3</v>
      </c>
      <c r="AC265" s="9"/>
      <c r="AD265" s="183">
        <v>75</v>
      </c>
      <c r="AE265" s="183">
        <v>159</v>
      </c>
      <c r="AF265" s="183">
        <v>92</v>
      </c>
      <c r="AG265" s="183">
        <v>42</v>
      </c>
      <c r="AH265" s="183">
        <v>62</v>
      </c>
      <c r="AI265" s="183">
        <v>46</v>
      </c>
      <c r="AJ265" s="183">
        <v>23</v>
      </c>
      <c r="AK265" s="183">
        <v>6</v>
      </c>
      <c r="AL265" s="183">
        <v>505</v>
      </c>
      <c r="AM265" s="5"/>
      <c r="AN265" s="180">
        <v>-20</v>
      </c>
      <c r="AO265" s="180">
        <v>-13</v>
      </c>
      <c r="AP265" s="180">
        <v>-33</v>
      </c>
      <c r="AQ265" s="180">
        <v>-30</v>
      </c>
      <c r="AR265" s="180">
        <v>4</v>
      </c>
      <c r="AS265" s="180">
        <v>-10</v>
      </c>
      <c r="AT265" s="180">
        <v>3</v>
      </c>
      <c r="AU265" s="180">
        <v>-1</v>
      </c>
      <c r="AV265" s="180">
        <v>-100</v>
      </c>
      <c r="AW265">
        <f t="shared" si="191"/>
        <v>20</v>
      </c>
      <c r="AX265">
        <f t="shared" si="192"/>
        <v>13</v>
      </c>
      <c r="AY265">
        <f t="shared" si="193"/>
        <v>33</v>
      </c>
      <c r="AZ265">
        <f t="shared" si="194"/>
        <v>30</v>
      </c>
      <c r="BA265">
        <f t="shared" si="195"/>
        <v>-4</v>
      </c>
      <c r="BB265">
        <f t="shared" si="196"/>
        <v>10</v>
      </c>
      <c r="BC265">
        <f t="shared" si="197"/>
        <v>-3</v>
      </c>
      <c r="BD265">
        <f t="shared" si="198"/>
        <v>1</v>
      </c>
      <c r="BE265">
        <f t="shared" si="199"/>
        <v>100</v>
      </c>
      <c r="BH265" s="175">
        <v>322225.3666666667</v>
      </c>
      <c r="BI265" s="106" t="str">
        <f t="shared" si="200"/>
        <v>0</v>
      </c>
      <c r="BJ265" s="107">
        <f t="shared" si="201"/>
        <v>1933352.2000000002</v>
      </c>
      <c r="BK265" s="26">
        <f t="shared" si="202"/>
        <v>0</v>
      </c>
      <c r="BL265" s="24" t="str">
        <f t="shared" si="203"/>
        <v>100%</v>
      </c>
      <c r="BM265" s="25" t="str">
        <f t="shared" si="204"/>
        <v>0%</v>
      </c>
      <c r="BN265" s="137">
        <f t="shared" si="207"/>
        <v>322225.3666666667</v>
      </c>
      <c r="BO265" s="173">
        <v>328113.39444444439</v>
      </c>
      <c r="BP265" s="132" t="str">
        <f t="shared" si="208"/>
        <v>0</v>
      </c>
      <c r="BQ265" s="132">
        <f t="shared" si="223"/>
        <v>1968680.3666666662</v>
      </c>
      <c r="BR265" s="132">
        <f t="shared" si="224"/>
        <v>0</v>
      </c>
      <c r="BS265" s="137">
        <f t="shared" si="209"/>
        <v>328113.39444444439</v>
      </c>
      <c r="BT265" s="172">
        <v>523737.66111111111</v>
      </c>
      <c r="BU265" s="132" t="str">
        <f t="shared" si="210"/>
        <v>0</v>
      </c>
      <c r="BV265" s="132">
        <f t="shared" si="225"/>
        <v>3142425.9666666668</v>
      </c>
      <c r="BW265" s="132">
        <f t="shared" si="211"/>
        <v>0</v>
      </c>
      <c r="BX265" s="137">
        <f t="shared" si="212"/>
        <v>523737.66111111111</v>
      </c>
      <c r="BY265" s="172">
        <v>672825.73333333328</v>
      </c>
      <c r="BZ265" s="132" t="str">
        <f t="shared" si="213"/>
        <v>0</v>
      </c>
      <c r="CA265" s="132">
        <f t="shared" si="226"/>
        <v>4036954.3999999994</v>
      </c>
      <c r="CB265" s="132">
        <f t="shared" si="214"/>
        <v>0</v>
      </c>
      <c r="CC265" s="137">
        <f t="shared" si="215"/>
        <v>672825.73333333328</v>
      </c>
      <c r="CD265" s="172">
        <v>478836.12</v>
      </c>
      <c r="CE265" s="132" t="str">
        <f t="shared" si="216"/>
        <v>0</v>
      </c>
      <c r="CF265" s="132">
        <f t="shared" si="227"/>
        <v>2873016.7199999997</v>
      </c>
      <c r="CG265" s="132">
        <f t="shared" si="217"/>
        <v>0</v>
      </c>
      <c r="CH265" s="137">
        <f t="shared" si="218"/>
        <v>478836.12</v>
      </c>
      <c r="CI265" s="211">
        <f t="shared" si="219"/>
        <v>936487.34666666668</v>
      </c>
      <c r="CJ265" s="132" t="str">
        <f t="shared" si="220"/>
        <v>0</v>
      </c>
      <c r="CK265" s="132">
        <f t="shared" si="228"/>
        <v>5618924.0800000001</v>
      </c>
      <c r="CL265" s="132">
        <f t="shared" si="221"/>
        <v>0</v>
      </c>
      <c r="CM265" s="137">
        <f t="shared" si="222"/>
        <v>936487.34666666668</v>
      </c>
      <c r="CN265" s="172"/>
      <c r="CO265" s="132"/>
      <c r="CP265" s="132"/>
      <c r="CQ265" s="132"/>
      <c r="CR265" s="137"/>
      <c r="CS265" s="132"/>
    </row>
    <row r="266" spans="1:97" ht="13" x14ac:dyDescent="0.3">
      <c r="A266" s="5" t="s">
        <v>506</v>
      </c>
      <c r="B266" s="3"/>
      <c r="C266" s="3" t="s">
        <v>404</v>
      </c>
      <c r="D266" s="2" t="s">
        <v>269</v>
      </c>
      <c r="E266" s="5">
        <f t="shared" si="205"/>
        <v>84687</v>
      </c>
      <c r="F266" s="177">
        <v>757</v>
      </c>
      <c r="G266" s="17">
        <f t="shared" si="206"/>
        <v>512</v>
      </c>
      <c r="H266" s="201">
        <v>5.1519895370957514</v>
      </c>
      <c r="I266" s="189">
        <v>104</v>
      </c>
      <c r="J266"/>
      <c r="K266" s="183">
        <v>34959</v>
      </c>
      <c r="L266" s="183">
        <v>16167</v>
      </c>
      <c r="M266" s="183">
        <v>15391</v>
      </c>
      <c r="N266" s="183">
        <v>9316</v>
      </c>
      <c r="O266" s="183">
        <v>5298</v>
      </c>
      <c r="P266" s="183">
        <v>2161</v>
      </c>
      <c r="Q266" s="183">
        <v>1275</v>
      </c>
      <c r="R266" s="183">
        <v>120</v>
      </c>
      <c r="S266" s="183">
        <v>84687</v>
      </c>
      <c r="T266" s="5"/>
      <c r="U266" s="9">
        <f t="shared" si="183"/>
        <v>0.4128024372099614</v>
      </c>
      <c r="V266" s="9">
        <f t="shared" si="184"/>
        <v>0.1909029721208686</v>
      </c>
      <c r="W266" s="9">
        <f t="shared" si="185"/>
        <v>0.18173981839007167</v>
      </c>
      <c r="X266" s="9">
        <f t="shared" si="186"/>
        <v>0.11000507752075289</v>
      </c>
      <c r="Y266" s="9">
        <f t="shared" si="187"/>
        <v>6.2559778950724426E-2</v>
      </c>
      <c r="Z266" s="9">
        <f t="shared" si="188"/>
        <v>2.5517493830221876E-2</v>
      </c>
      <c r="AA266" s="9">
        <f t="shared" si="189"/>
        <v>1.5055439441708882E-2</v>
      </c>
      <c r="AB266" s="9">
        <f t="shared" si="190"/>
        <v>1.4169825356902476E-3</v>
      </c>
      <c r="AC266" s="9"/>
      <c r="AD266" s="183">
        <v>-79</v>
      </c>
      <c r="AE266" s="183">
        <v>164</v>
      </c>
      <c r="AF266" s="183">
        <v>158</v>
      </c>
      <c r="AG266" s="183">
        <v>46</v>
      </c>
      <c r="AH266" s="183">
        <v>63</v>
      </c>
      <c r="AI266" s="183">
        <v>47</v>
      </c>
      <c r="AJ266" s="183">
        <v>4</v>
      </c>
      <c r="AK266" s="183">
        <v>0</v>
      </c>
      <c r="AL266" s="183">
        <v>403</v>
      </c>
      <c r="AM266" s="5"/>
      <c r="AN266" s="180">
        <v>-34</v>
      </c>
      <c r="AO266" s="180">
        <v>-12</v>
      </c>
      <c r="AP266" s="180">
        <v>-44</v>
      </c>
      <c r="AQ266" s="180">
        <v>-4</v>
      </c>
      <c r="AR266" s="180">
        <v>-9</v>
      </c>
      <c r="AS266" s="180">
        <v>-8</v>
      </c>
      <c r="AT266" s="180">
        <v>3</v>
      </c>
      <c r="AU266" s="180">
        <v>-1</v>
      </c>
      <c r="AV266" s="180">
        <v>-109</v>
      </c>
      <c r="AW266">
        <f t="shared" si="191"/>
        <v>34</v>
      </c>
      <c r="AX266">
        <f t="shared" si="192"/>
        <v>12</v>
      </c>
      <c r="AY266">
        <f t="shared" si="193"/>
        <v>44</v>
      </c>
      <c r="AZ266">
        <f t="shared" si="194"/>
        <v>4</v>
      </c>
      <c r="BA266">
        <f t="shared" si="195"/>
        <v>9</v>
      </c>
      <c r="BB266">
        <f t="shared" si="196"/>
        <v>8</v>
      </c>
      <c r="BC266">
        <f t="shared" si="197"/>
        <v>-3</v>
      </c>
      <c r="BD266">
        <f t="shared" si="198"/>
        <v>1</v>
      </c>
      <c r="BE266">
        <f t="shared" si="199"/>
        <v>109</v>
      </c>
      <c r="BH266" s="175">
        <v>771262.00666666683</v>
      </c>
      <c r="BI266" s="106" t="str">
        <f t="shared" si="200"/>
        <v>0</v>
      </c>
      <c r="BJ266" s="107">
        <f t="shared" si="201"/>
        <v>4627572.040000001</v>
      </c>
      <c r="BK266" s="26">
        <f t="shared" si="202"/>
        <v>0</v>
      </c>
      <c r="BL266" s="24" t="str">
        <f t="shared" si="203"/>
        <v>100%</v>
      </c>
      <c r="BM266" s="25" t="str">
        <f t="shared" si="204"/>
        <v>0%</v>
      </c>
      <c r="BN266" s="137">
        <f t="shared" si="207"/>
        <v>771262.00666666683</v>
      </c>
      <c r="BO266" s="173">
        <v>549869.71888888883</v>
      </c>
      <c r="BP266" s="132" t="str">
        <f t="shared" si="208"/>
        <v>0</v>
      </c>
      <c r="BQ266" s="132">
        <f t="shared" si="223"/>
        <v>3299218.313333333</v>
      </c>
      <c r="BR266" s="132">
        <f t="shared" si="224"/>
        <v>0</v>
      </c>
      <c r="BS266" s="137">
        <f t="shared" si="209"/>
        <v>549869.71888888883</v>
      </c>
      <c r="BT266" s="172">
        <v>933420.31333333335</v>
      </c>
      <c r="BU266" s="132" t="str">
        <f t="shared" si="210"/>
        <v>0</v>
      </c>
      <c r="BV266" s="132">
        <f t="shared" si="225"/>
        <v>5600521.8799999999</v>
      </c>
      <c r="BW266" s="132">
        <f t="shared" si="211"/>
        <v>0</v>
      </c>
      <c r="BX266" s="137">
        <f t="shared" si="212"/>
        <v>933420.31333333335</v>
      </c>
      <c r="BY266" s="172">
        <v>825786.13333333342</v>
      </c>
      <c r="BZ266" s="132" t="str">
        <f t="shared" si="213"/>
        <v>0</v>
      </c>
      <c r="CA266" s="132">
        <f t="shared" si="226"/>
        <v>4954716.8000000007</v>
      </c>
      <c r="CB266" s="132">
        <f t="shared" si="214"/>
        <v>0</v>
      </c>
      <c r="CC266" s="137">
        <f t="shared" si="215"/>
        <v>825786.13333333342</v>
      </c>
      <c r="CD266" s="172">
        <v>790758.19555555563</v>
      </c>
      <c r="CE266" s="132" t="str">
        <f t="shared" si="216"/>
        <v>0</v>
      </c>
      <c r="CF266" s="132">
        <f t="shared" si="227"/>
        <v>4744549.1733333338</v>
      </c>
      <c r="CG266" s="132">
        <f t="shared" si="217"/>
        <v>0</v>
      </c>
      <c r="CH266" s="137">
        <f t="shared" si="218"/>
        <v>790758.19555555563</v>
      </c>
      <c r="CI266" s="211">
        <f t="shared" si="219"/>
        <v>789399.27111111116</v>
      </c>
      <c r="CJ266" s="132" t="str">
        <f t="shared" si="220"/>
        <v>0</v>
      </c>
      <c r="CK266" s="132">
        <f t="shared" si="228"/>
        <v>4736395.6266666669</v>
      </c>
      <c r="CL266" s="132">
        <f t="shared" si="221"/>
        <v>0</v>
      </c>
      <c r="CM266" s="137">
        <f t="shared" si="222"/>
        <v>789399.27111111116</v>
      </c>
      <c r="CN266" s="172"/>
      <c r="CO266" s="132"/>
      <c r="CP266" s="132"/>
      <c r="CQ266" s="132"/>
      <c r="CR266" s="137"/>
      <c r="CS266" s="132"/>
    </row>
    <row r="267" spans="1:97" ht="13" x14ac:dyDescent="0.3">
      <c r="A267" s="5" t="s">
        <v>613</v>
      </c>
      <c r="B267" s="3"/>
      <c r="C267" s="3" t="s">
        <v>390</v>
      </c>
      <c r="D267" s="2" t="s">
        <v>270</v>
      </c>
      <c r="E267" s="5">
        <f t="shared" si="205"/>
        <v>114475</v>
      </c>
      <c r="F267" s="177">
        <v>1421</v>
      </c>
      <c r="G267" s="17">
        <f t="shared" si="206"/>
        <v>403</v>
      </c>
      <c r="H267" s="201">
        <v>3.9110029549800105</v>
      </c>
      <c r="I267" s="189">
        <v>321</v>
      </c>
      <c r="J267"/>
      <c r="K267" s="183">
        <v>68943</v>
      </c>
      <c r="L267" s="183">
        <v>23776</v>
      </c>
      <c r="M267" s="183">
        <v>14824</v>
      </c>
      <c r="N267" s="183">
        <v>4635</v>
      </c>
      <c r="O267" s="183">
        <v>1696</v>
      </c>
      <c r="P267" s="183">
        <v>444</v>
      </c>
      <c r="Q267" s="183">
        <v>114</v>
      </c>
      <c r="R267" s="183">
        <v>43</v>
      </c>
      <c r="S267" s="183">
        <v>114475</v>
      </c>
      <c r="T267" s="5"/>
      <c r="U267" s="9">
        <f t="shared" si="183"/>
        <v>0.60225376719807822</v>
      </c>
      <c r="V267" s="9">
        <f t="shared" si="184"/>
        <v>0.20769600349421272</v>
      </c>
      <c r="W267" s="9">
        <f t="shared" si="185"/>
        <v>0.12949552303996506</v>
      </c>
      <c r="X267" s="9">
        <f t="shared" si="186"/>
        <v>4.0489189779427823E-2</v>
      </c>
      <c r="Y267" s="9">
        <f t="shared" si="187"/>
        <v>1.4815461891242629E-2</v>
      </c>
      <c r="Z267" s="9">
        <f t="shared" si="188"/>
        <v>3.8785761083205941E-3</v>
      </c>
      <c r="AA267" s="9">
        <f t="shared" si="189"/>
        <v>9.9585062240663898E-4</v>
      </c>
      <c r="AB267" s="9">
        <f t="shared" si="190"/>
        <v>3.7562786634636386E-4</v>
      </c>
      <c r="AC267" s="9"/>
      <c r="AD267" s="183">
        <v>11</v>
      </c>
      <c r="AE267" s="183">
        <v>301</v>
      </c>
      <c r="AF267" s="183">
        <v>107</v>
      </c>
      <c r="AG267" s="183">
        <v>20</v>
      </c>
      <c r="AH267" s="183">
        <v>3</v>
      </c>
      <c r="AI267" s="183">
        <v>2</v>
      </c>
      <c r="AJ267" s="183">
        <v>9</v>
      </c>
      <c r="AK267" s="183">
        <v>0</v>
      </c>
      <c r="AL267" s="183">
        <v>453</v>
      </c>
      <c r="AM267" s="5"/>
      <c r="AN267" s="180">
        <v>37</v>
      </c>
      <c r="AO267" s="180">
        <v>-3</v>
      </c>
      <c r="AP267" s="180">
        <v>15</v>
      </c>
      <c r="AQ267" s="180">
        <v>-7</v>
      </c>
      <c r="AR267" s="180">
        <v>6</v>
      </c>
      <c r="AS267" s="180">
        <v>3</v>
      </c>
      <c r="AT267" s="180">
        <v>1</v>
      </c>
      <c r="AU267" s="180">
        <v>-2</v>
      </c>
      <c r="AV267" s="180">
        <v>50</v>
      </c>
      <c r="AW267">
        <f t="shared" si="191"/>
        <v>-37</v>
      </c>
      <c r="AX267">
        <f t="shared" si="192"/>
        <v>3</v>
      </c>
      <c r="AY267">
        <f t="shared" si="193"/>
        <v>-15</v>
      </c>
      <c r="AZ267">
        <f t="shared" si="194"/>
        <v>7</v>
      </c>
      <c r="BA267">
        <f t="shared" si="195"/>
        <v>-6</v>
      </c>
      <c r="BB267">
        <f t="shared" si="196"/>
        <v>-3</v>
      </c>
      <c r="BC267">
        <f t="shared" si="197"/>
        <v>-1</v>
      </c>
      <c r="BD267">
        <f t="shared" si="198"/>
        <v>2</v>
      </c>
      <c r="BE267">
        <f t="shared" si="199"/>
        <v>-50</v>
      </c>
      <c r="BH267" s="175">
        <v>1105640.7866666664</v>
      </c>
      <c r="BI267" s="106" t="str">
        <f t="shared" si="200"/>
        <v>0</v>
      </c>
      <c r="BJ267" s="107">
        <f t="shared" si="201"/>
        <v>6633844.7199999988</v>
      </c>
      <c r="BK267" s="26">
        <f t="shared" si="202"/>
        <v>0</v>
      </c>
      <c r="BL267" s="24" t="str">
        <f t="shared" si="203"/>
        <v>100%</v>
      </c>
      <c r="BM267" s="25" t="str">
        <f t="shared" si="204"/>
        <v>0%</v>
      </c>
      <c r="BN267" s="137">
        <f t="shared" si="207"/>
        <v>1105640.7866666664</v>
      </c>
      <c r="BO267" s="173">
        <v>524529.2733333332</v>
      </c>
      <c r="BP267" s="132" t="str">
        <f t="shared" si="208"/>
        <v>0</v>
      </c>
      <c r="BQ267" s="132">
        <f t="shared" si="223"/>
        <v>3147175.6399999992</v>
      </c>
      <c r="BR267" s="132">
        <f t="shared" si="224"/>
        <v>0</v>
      </c>
      <c r="BS267" s="137">
        <f t="shared" si="209"/>
        <v>524529.2733333332</v>
      </c>
      <c r="BT267" s="172">
        <v>138741.66222222225</v>
      </c>
      <c r="BU267" s="132" t="str">
        <f t="shared" si="210"/>
        <v>0</v>
      </c>
      <c r="BV267" s="132">
        <f t="shared" si="225"/>
        <v>832449.9733333335</v>
      </c>
      <c r="BW267" s="132">
        <f t="shared" si="211"/>
        <v>0</v>
      </c>
      <c r="BX267" s="137">
        <f t="shared" si="212"/>
        <v>138741.66222222225</v>
      </c>
      <c r="BY267" s="172">
        <v>589114.79999999993</v>
      </c>
      <c r="BZ267" s="132" t="str">
        <f t="shared" si="213"/>
        <v>0</v>
      </c>
      <c r="CA267" s="132">
        <f t="shared" si="226"/>
        <v>3534688.8</v>
      </c>
      <c r="CB267" s="132">
        <f t="shared" si="214"/>
        <v>0</v>
      </c>
      <c r="CC267" s="137">
        <f t="shared" si="215"/>
        <v>589114.79999999993</v>
      </c>
      <c r="CD267" s="172">
        <v>779306.04444444447</v>
      </c>
      <c r="CE267" s="132" t="str">
        <f t="shared" si="216"/>
        <v>0</v>
      </c>
      <c r="CF267" s="132">
        <f t="shared" si="227"/>
        <v>4675836.2666666666</v>
      </c>
      <c r="CG267" s="132">
        <f t="shared" si="217"/>
        <v>0</v>
      </c>
      <c r="CH267" s="137">
        <f t="shared" si="218"/>
        <v>779306.04444444447</v>
      </c>
      <c r="CI267" s="211">
        <f t="shared" si="219"/>
        <v>616932.04222222208</v>
      </c>
      <c r="CJ267" s="132" t="str">
        <f t="shared" si="220"/>
        <v>0</v>
      </c>
      <c r="CK267" s="132">
        <f t="shared" si="228"/>
        <v>3701592.2533333325</v>
      </c>
      <c r="CL267" s="132">
        <f t="shared" si="221"/>
        <v>0</v>
      </c>
      <c r="CM267" s="137">
        <f t="shared" si="222"/>
        <v>616932.04222222208</v>
      </c>
      <c r="CN267" s="172"/>
      <c r="CO267" s="132"/>
      <c r="CP267" s="132"/>
      <c r="CQ267" s="132"/>
      <c r="CR267" s="137"/>
      <c r="CS267" s="132"/>
    </row>
    <row r="268" spans="1:97" ht="13" x14ac:dyDescent="0.3">
      <c r="A268" s="5" t="s">
        <v>626</v>
      </c>
      <c r="B268" s="3" t="s">
        <v>409</v>
      </c>
      <c r="C268" s="3" t="s">
        <v>390</v>
      </c>
      <c r="D268" s="2" t="s">
        <v>271</v>
      </c>
      <c r="E268" s="5">
        <f t="shared" si="205"/>
        <v>55867</v>
      </c>
      <c r="F268" s="177">
        <v>612</v>
      </c>
      <c r="G268" s="17">
        <f t="shared" si="206"/>
        <v>537</v>
      </c>
      <c r="H268" s="201">
        <v>8.6222703725632641</v>
      </c>
      <c r="I268" s="189">
        <v>215</v>
      </c>
      <c r="J268"/>
      <c r="K268" s="183">
        <v>3351</v>
      </c>
      <c r="L268" s="183">
        <v>7675</v>
      </c>
      <c r="M268" s="183">
        <v>15714</v>
      </c>
      <c r="N268" s="183">
        <v>9322</v>
      </c>
      <c r="O268" s="183">
        <v>8846</v>
      </c>
      <c r="P268" s="183">
        <v>5237</v>
      </c>
      <c r="Q268" s="183">
        <v>4852</v>
      </c>
      <c r="R268" s="183">
        <v>870</v>
      </c>
      <c r="S268" s="183">
        <v>55867</v>
      </c>
      <c r="T268" s="5"/>
      <c r="U268" s="9">
        <f t="shared" si="183"/>
        <v>5.9981742352372601E-2</v>
      </c>
      <c r="V268" s="9">
        <f t="shared" si="184"/>
        <v>0.13737984856892263</v>
      </c>
      <c r="W268" s="9">
        <f t="shared" si="185"/>
        <v>0.28127517138919217</v>
      </c>
      <c r="X268" s="9">
        <f t="shared" si="186"/>
        <v>0.16686057959081391</v>
      </c>
      <c r="Y268" s="9">
        <f t="shared" si="187"/>
        <v>0.15834034403136019</v>
      </c>
      <c r="Z268" s="9">
        <f t="shared" si="188"/>
        <v>9.3740490808527394E-2</v>
      </c>
      <c r="AA268" s="9">
        <f t="shared" si="189"/>
        <v>8.6849123811910428E-2</v>
      </c>
      <c r="AB268" s="9">
        <f t="shared" si="190"/>
        <v>1.5572699446900675E-2</v>
      </c>
      <c r="AC268" s="9"/>
      <c r="AD268" s="183">
        <v>54</v>
      </c>
      <c r="AE268" s="183">
        <v>44</v>
      </c>
      <c r="AF268" s="183">
        <v>150</v>
      </c>
      <c r="AG268" s="183">
        <v>66</v>
      </c>
      <c r="AH268" s="183">
        <v>147</v>
      </c>
      <c r="AI268" s="183">
        <v>102</v>
      </c>
      <c r="AJ268" s="183">
        <v>80</v>
      </c>
      <c r="AK268" s="183">
        <v>15</v>
      </c>
      <c r="AL268" s="183">
        <v>658</v>
      </c>
      <c r="AM268" s="5"/>
      <c r="AN268" s="180">
        <v>5</v>
      </c>
      <c r="AO268" s="180">
        <v>1</v>
      </c>
      <c r="AP268" s="180">
        <v>15</v>
      </c>
      <c r="AQ268" s="180">
        <v>31</v>
      </c>
      <c r="AR268" s="180">
        <v>38</v>
      </c>
      <c r="AS268" s="180">
        <v>11</v>
      </c>
      <c r="AT268" s="180">
        <v>13</v>
      </c>
      <c r="AU268" s="180">
        <v>7</v>
      </c>
      <c r="AV268" s="180">
        <v>121</v>
      </c>
      <c r="AW268">
        <f t="shared" si="191"/>
        <v>-5</v>
      </c>
      <c r="AX268">
        <f t="shared" si="192"/>
        <v>-1</v>
      </c>
      <c r="AY268">
        <f t="shared" si="193"/>
        <v>-15</v>
      </c>
      <c r="AZ268">
        <f t="shared" si="194"/>
        <v>-31</v>
      </c>
      <c r="BA268">
        <f t="shared" si="195"/>
        <v>-38</v>
      </c>
      <c r="BB268">
        <f t="shared" si="196"/>
        <v>-11</v>
      </c>
      <c r="BC268">
        <f t="shared" si="197"/>
        <v>-13</v>
      </c>
      <c r="BD268">
        <f t="shared" si="198"/>
        <v>-7</v>
      </c>
      <c r="BE268">
        <f t="shared" si="199"/>
        <v>-121</v>
      </c>
      <c r="BH268" s="175">
        <v>217737.99466666669</v>
      </c>
      <c r="BI268" s="106">
        <f t="shared" si="200"/>
        <v>54434.498666666674</v>
      </c>
      <c r="BJ268" s="107">
        <f t="shared" si="201"/>
        <v>1306427.9680000001</v>
      </c>
      <c r="BK268" s="26">
        <f t="shared" si="202"/>
        <v>326606.99200000003</v>
      </c>
      <c r="BL268" s="24">
        <f t="shared" si="203"/>
        <v>0.8</v>
      </c>
      <c r="BM268" s="25">
        <f t="shared" si="204"/>
        <v>0.2</v>
      </c>
      <c r="BN268" s="137">
        <f t="shared" si="207"/>
        <v>217737.99466666669</v>
      </c>
      <c r="BO268" s="173">
        <v>379257.36355555558</v>
      </c>
      <c r="BP268" s="132">
        <f t="shared" si="208"/>
        <v>94814.340888888895</v>
      </c>
      <c r="BQ268" s="132">
        <f t="shared" si="223"/>
        <v>2275544.1813333333</v>
      </c>
      <c r="BR268" s="132">
        <f t="shared" si="224"/>
        <v>568886.04533333331</v>
      </c>
      <c r="BS268" s="137">
        <f t="shared" si="209"/>
        <v>379257.36355555558</v>
      </c>
      <c r="BT268" s="172">
        <v>484846.51022222231</v>
      </c>
      <c r="BU268" s="132">
        <f t="shared" si="210"/>
        <v>121211.62755555558</v>
      </c>
      <c r="BV268" s="132">
        <f t="shared" si="225"/>
        <v>2909079.0613333341</v>
      </c>
      <c r="BW268" s="132">
        <f t="shared" si="211"/>
        <v>727269.76533333352</v>
      </c>
      <c r="BX268" s="137">
        <f t="shared" si="212"/>
        <v>484846.51022222231</v>
      </c>
      <c r="BY268" s="172">
        <v>522365.22666666668</v>
      </c>
      <c r="BZ268" s="132">
        <f t="shared" si="213"/>
        <v>130591.30666666667</v>
      </c>
      <c r="CA268" s="132">
        <f t="shared" si="226"/>
        <v>3134191.3600000003</v>
      </c>
      <c r="CB268" s="132">
        <f t="shared" si="214"/>
        <v>783547.84000000008</v>
      </c>
      <c r="CC268" s="137">
        <f t="shared" si="215"/>
        <v>522365.22666666668</v>
      </c>
      <c r="CD268" s="172">
        <v>643203.11822222231</v>
      </c>
      <c r="CE268" s="132">
        <f t="shared" si="216"/>
        <v>160800.77955555558</v>
      </c>
      <c r="CF268" s="132">
        <f t="shared" si="227"/>
        <v>3859218.7093333341</v>
      </c>
      <c r="CG268" s="132">
        <f t="shared" si="217"/>
        <v>964804.67733333353</v>
      </c>
      <c r="CH268" s="137">
        <f t="shared" si="218"/>
        <v>643203.11822222231</v>
      </c>
      <c r="CI268" s="211">
        <f t="shared" si="219"/>
        <v>788275.12711111107</v>
      </c>
      <c r="CJ268" s="132">
        <f t="shared" si="220"/>
        <v>197068.78177777777</v>
      </c>
      <c r="CK268" s="132">
        <f t="shared" si="228"/>
        <v>4729650.7626666669</v>
      </c>
      <c r="CL268" s="132">
        <f t="shared" si="221"/>
        <v>1182412.6906666667</v>
      </c>
      <c r="CM268" s="137">
        <f t="shared" si="222"/>
        <v>788275.12711111107</v>
      </c>
      <c r="CN268" s="172"/>
      <c r="CO268" s="132"/>
      <c r="CP268" s="132"/>
      <c r="CQ268" s="132"/>
      <c r="CR268" s="137"/>
      <c r="CS268" s="132"/>
    </row>
    <row r="269" spans="1:97" ht="13" x14ac:dyDescent="0.3">
      <c r="A269" s="5" t="s">
        <v>814</v>
      </c>
      <c r="B269" s="3" t="s">
        <v>399</v>
      </c>
      <c r="C269" s="3" t="s">
        <v>389</v>
      </c>
      <c r="D269" s="2" t="s">
        <v>272</v>
      </c>
      <c r="E269" s="5">
        <f t="shared" si="205"/>
        <v>51832</v>
      </c>
      <c r="F269" s="177">
        <v>411</v>
      </c>
      <c r="G269" s="17">
        <f t="shared" si="206"/>
        <v>775</v>
      </c>
      <c r="H269" s="201">
        <v>7.379096344509195</v>
      </c>
      <c r="I269" s="189">
        <v>134</v>
      </c>
      <c r="J269"/>
      <c r="K269" s="183">
        <v>7260</v>
      </c>
      <c r="L269" s="183">
        <v>12068</v>
      </c>
      <c r="M269" s="183">
        <v>11876</v>
      </c>
      <c r="N269" s="183">
        <v>7775</v>
      </c>
      <c r="O269" s="183">
        <v>6332</v>
      </c>
      <c r="P269" s="183">
        <v>3812</v>
      </c>
      <c r="Q269" s="183">
        <v>2464</v>
      </c>
      <c r="R269" s="183">
        <v>245</v>
      </c>
      <c r="S269" s="183">
        <v>51832</v>
      </c>
      <c r="T269" s="5"/>
      <c r="U269" s="9">
        <f t="shared" si="183"/>
        <v>0.14006791171477079</v>
      </c>
      <c r="V269" s="9">
        <f t="shared" si="184"/>
        <v>0.23282914029942892</v>
      </c>
      <c r="W269" s="9">
        <f t="shared" si="185"/>
        <v>0.22912486494829448</v>
      </c>
      <c r="X269" s="9">
        <f t="shared" si="186"/>
        <v>0.15000385862015744</v>
      </c>
      <c r="Y269" s="9">
        <f t="shared" si="187"/>
        <v>0.12216391418428769</v>
      </c>
      <c r="Z269" s="9">
        <f t="shared" si="188"/>
        <v>7.3545300200648242E-2</v>
      </c>
      <c r="AA269" s="9">
        <f t="shared" si="189"/>
        <v>4.7538200339558571E-2</v>
      </c>
      <c r="AB269" s="9">
        <f t="shared" si="190"/>
        <v>4.7268096928538353E-3</v>
      </c>
      <c r="AC269" s="9"/>
      <c r="AD269" s="183">
        <v>37</v>
      </c>
      <c r="AE269" s="183">
        <v>76</v>
      </c>
      <c r="AF269" s="183">
        <v>135</v>
      </c>
      <c r="AG269" s="183">
        <v>68</v>
      </c>
      <c r="AH269" s="183">
        <v>68</v>
      </c>
      <c r="AI269" s="183">
        <v>34</v>
      </c>
      <c r="AJ269" s="183">
        <v>14</v>
      </c>
      <c r="AK269" s="183">
        <v>1</v>
      </c>
      <c r="AL269" s="183">
        <v>433</v>
      </c>
      <c r="AM269" s="5"/>
      <c r="AN269" s="180">
        <v>-81</v>
      </c>
      <c r="AO269" s="180">
        <v>-74</v>
      </c>
      <c r="AP269" s="180">
        <v>-61</v>
      </c>
      <c r="AQ269" s="180">
        <v>-54</v>
      </c>
      <c r="AR269" s="180">
        <v>-25</v>
      </c>
      <c r="AS269" s="180">
        <v>-26</v>
      </c>
      <c r="AT269" s="180">
        <v>-14</v>
      </c>
      <c r="AU269" s="180">
        <v>-7</v>
      </c>
      <c r="AV269" s="180">
        <v>-342</v>
      </c>
      <c r="AW269">
        <f t="shared" si="191"/>
        <v>81</v>
      </c>
      <c r="AX269">
        <f t="shared" si="192"/>
        <v>74</v>
      </c>
      <c r="AY269">
        <f t="shared" si="193"/>
        <v>61</v>
      </c>
      <c r="AZ269">
        <f t="shared" si="194"/>
        <v>54</v>
      </c>
      <c r="BA269">
        <f t="shared" si="195"/>
        <v>25</v>
      </c>
      <c r="BB269">
        <f t="shared" si="196"/>
        <v>26</v>
      </c>
      <c r="BC269">
        <f t="shared" si="197"/>
        <v>14</v>
      </c>
      <c r="BD269">
        <f t="shared" si="198"/>
        <v>7</v>
      </c>
      <c r="BE269">
        <f t="shared" si="199"/>
        <v>342</v>
      </c>
      <c r="BH269" s="175">
        <v>349634.51200000005</v>
      </c>
      <c r="BI269" s="106">
        <f t="shared" si="200"/>
        <v>87408.628000000012</v>
      </c>
      <c r="BJ269" s="107">
        <f t="shared" si="201"/>
        <v>2097807.0720000002</v>
      </c>
      <c r="BK269" s="26">
        <f t="shared" si="202"/>
        <v>524451.76800000004</v>
      </c>
      <c r="BL269" s="24">
        <f t="shared" si="203"/>
        <v>0.8</v>
      </c>
      <c r="BM269" s="25">
        <f t="shared" si="204"/>
        <v>0.2</v>
      </c>
      <c r="BN269" s="137">
        <f t="shared" si="207"/>
        <v>349634.51200000005</v>
      </c>
      <c r="BO269" s="173">
        <v>379931.18822988507</v>
      </c>
      <c r="BP269" s="132">
        <f t="shared" si="208"/>
        <v>94982.797057471267</v>
      </c>
      <c r="BQ269" s="132">
        <f t="shared" si="223"/>
        <v>2279587.1293793106</v>
      </c>
      <c r="BR269" s="132">
        <f t="shared" si="224"/>
        <v>569896.78234482766</v>
      </c>
      <c r="BS269" s="137">
        <f t="shared" si="209"/>
        <v>379931.18822988507</v>
      </c>
      <c r="BT269" s="172">
        <v>404364.38488888892</v>
      </c>
      <c r="BU269" s="132">
        <f t="shared" si="210"/>
        <v>101091.09622222223</v>
      </c>
      <c r="BV269" s="132">
        <f t="shared" si="225"/>
        <v>2426186.3093333337</v>
      </c>
      <c r="BW269" s="132">
        <f t="shared" si="211"/>
        <v>606546.57733333344</v>
      </c>
      <c r="BX269" s="137">
        <f t="shared" si="212"/>
        <v>404364.38488888892</v>
      </c>
      <c r="BY269" s="172">
        <v>476175.14666666673</v>
      </c>
      <c r="BZ269" s="132">
        <f t="shared" si="213"/>
        <v>119043.78666666668</v>
      </c>
      <c r="CA269" s="132">
        <f t="shared" si="226"/>
        <v>2857050.8800000004</v>
      </c>
      <c r="CB269" s="132">
        <f t="shared" si="214"/>
        <v>714262.72000000009</v>
      </c>
      <c r="CC269" s="137">
        <f t="shared" si="215"/>
        <v>476175.14666666673</v>
      </c>
      <c r="CD269" s="172">
        <v>666875.66933333327</v>
      </c>
      <c r="CE269" s="132">
        <f t="shared" si="216"/>
        <v>166718.91733333332</v>
      </c>
      <c r="CF269" s="132">
        <f t="shared" si="227"/>
        <v>4001254.0159999998</v>
      </c>
      <c r="CG269" s="132">
        <f t="shared" si="217"/>
        <v>1000313.504</v>
      </c>
      <c r="CH269" s="137">
        <f t="shared" si="218"/>
        <v>666875.66933333327</v>
      </c>
      <c r="CI269" s="211">
        <f t="shared" si="219"/>
        <v>933074.82488888898</v>
      </c>
      <c r="CJ269" s="132">
        <f t="shared" si="220"/>
        <v>233268.70622222224</v>
      </c>
      <c r="CK269" s="132">
        <f t="shared" si="228"/>
        <v>5598448.9493333343</v>
      </c>
      <c r="CL269" s="132">
        <f t="shared" si="221"/>
        <v>1399612.2373333336</v>
      </c>
      <c r="CM269" s="137">
        <f t="shared" si="222"/>
        <v>933074.82488888898</v>
      </c>
      <c r="CN269" s="172"/>
      <c r="CO269" s="132"/>
      <c r="CP269" s="132"/>
      <c r="CQ269" s="132"/>
      <c r="CR269" s="137"/>
      <c r="CS269" s="132"/>
    </row>
    <row r="270" spans="1:97" ht="13" x14ac:dyDescent="0.3">
      <c r="A270" s="5" t="s">
        <v>682</v>
      </c>
      <c r="B270" s="3" t="s">
        <v>383</v>
      </c>
      <c r="C270" s="3" t="s">
        <v>384</v>
      </c>
      <c r="D270" s="2" t="s">
        <v>273</v>
      </c>
      <c r="E270" s="5">
        <f t="shared" si="205"/>
        <v>59261</v>
      </c>
      <c r="F270" s="177">
        <v>560</v>
      </c>
      <c r="G270" s="17">
        <f t="shared" si="206"/>
        <v>486</v>
      </c>
      <c r="H270" s="201">
        <v>6.8117681403872981</v>
      </c>
      <c r="I270" s="189">
        <v>24</v>
      </c>
      <c r="J270"/>
      <c r="K270" s="183">
        <v>7807</v>
      </c>
      <c r="L270" s="183">
        <v>14562</v>
      </c>
      <c r="M270" s="183">
        <v>11689</v>
      </c>
      <c r="N270" s="183">
        <v>11023</v>
      </c>
      <c r="O270" s="183">
        <v>7743</v>
      </c>
      <c r="P270" s="183">
        <v>4056</v>
      </c>
      <c r="Q270" s="183">
        <v>2195</v>
      </c>
      <c r="R270" s="183">
        <v>186</v>
      </c>
      <c r="S270" s="183">
        <v>59261</v>
      </c>
      <c r="T270" s="5"/>
      <c r="U270" s="9">
        <f t="shared" si="183"/>
        <v>0.1317392551593797</v>
      </c>
      <c r="V270" s="9">
        <f t="shared" si="184"/>
        <v>0.24572653178312887</v>
      </c>
      <c r="W270" s="9">
        <f t="shared" si="185"/>
        <v>0.19724608089637366</v>
      </c>
      <c r="X270" s="9">
        <f t="shared" si="186"/>
        <v>0.18600766102495739</v>
      </c>
      <c r="Y270" s="9">
        <f t="shared" si="187"/>
        <v>0.1306592868834478</v>
      </c>
      <c r="Z270" s="9">
        <f t="shared" si="188"/>
        <v>6.8442989487183817E-2</v>
      </c>
      <c r="AA270" s="9">
        <f t="shared" si="189"/>
        <v>3.7039536963601696E-2</v>
      </c>
      <c r="AB270" s="9">
        <f t="shared" si="190"/>
        <v>3.1386578019270686E-3</v>
      </c>
      <c r="AC270" s="9"/>
      <c r="AD270" s="183">
        <v>-43</v>
      </c>
      <c r="AE270" s="183">
        <v>63</v>
      </c>
      <c r="AF270" s="183">
        <v>105</v>
      </c>
      <c r="AG270" s="183">
        <v>87</v>
      </c>
      <c r="AH270" s="183">
        <v>65</v>
      </c>
      <c r="AI270" s="183">
        <v>52</v>
      </c>
      <c r="AJ270" s="183">
        <v>26</v>
      </c>
      <c r="AK270" s="183">
        <v>1</v>
      </c>
      <c r="AL270" s="183">
        <v>356</v>
      </c>
      <c r="AM270" s="5"/>
      <c r="AN270" s="180">
        <v>-82</v>
      </c>
      <c r="AO270" s="180">
        <v>-17</v>
      </c>
      <c r="AP270" s="180">
        <v>-15</v>
      </c>
      <c r="AQ270" s="180">
        <v>-14</v>
      </c>
      <c r="AR270" s="180">
        <v>8</v>
      </c>
      <c r="AS270" s="180">
        <v>-8</v>
      </c>
      <c r="AT270" s="180">
        <v>-1</v>
      </c>
      <c r="AU270" s="180">
        <v>-1</v>
      </c>
      <c r="AV270" s="180">
        <v>-130</v>
      </c>
      <c r="AW270">
        <f t="shared" si="191"/>
        <v>82</v>
      </c>
      <c r="AX270">
        <f t="shared" si="192"/>
        <v>17</v>
      </c>
      <c r="AY270">
        <f t="shared" si="193"/>
        <v>15</v>
      </c>
      <c r="AZ270">
        <f t="shared" si="194"/>
        <v>14</v>
      </c>
      <c r="BA270">
        <f t="shared" si="195"/>
        <v>-8</v>
      </c>
      <c r="BB270">
        <f t="shared" si="196"/>
        <v>8</v>
      </c>
      <c r="BC270">
        <f t="shared" si="197"/>
        <v>1</v>
      </c>
      <c r="BD270">
        <f t="shared" si="198"/>
        <v>1</v>
      </c>
      <c r="BE270">
        <f t="shared" si="199"/>
        <v>130</v>
      </c>
      <c r="BH270" s="175">
        <v>207887.33333333337</v>
      </c>
      <c r="BI270" s="106">
        <f t="shared" si="200"/>
        <v>51971.833333333343</v>
      </c>
      <c r="BJ270" s="107">
        <f t="shared" si="201"/>
        <v>1247324.0000000002</v>
      </c>
      <c r="BK270" s="26">
        <f t="shared" si="202"/>
        <v>311831.00000000006</v>
      </c>
      <c r="BL270" s="24">
        <f t="shared" si="203"/>
        <v>0.8</v>
      </c>
      <c r="BM270" s="25">
        <f t="shared" si="204"/>
        <v>0.2</v>
      </c>
      <c r="BN270" s="137">
        <f t="shared" si="207"/>
        <v>207887.33333333337</v>
      </c>
      <c r="BO270" s="173">
        <v>323241.48355555552</v>
      </c>
      <c r="BP270" s="132">
        <f t="shared" si="208"/>
        <v>80810.37088888888</v>
      </c>
      <c r="BQ270" s="132">
        <f t="shared" si="223"/>
        <v>1939448.901333333</v>
      </c>
      <c r="BR270" s="132">
        <f t="shared" si="224"/>
        <v>484862.22533333325</v>
      </c>
      <c r="BS270" s="137">
        <f t="shared" si="209"/>
        <v>323241.48355555552</v>
      </c>
      <c r="BT270" s="172">
        <v>181917.84088888892</v>
      </c>
      <c r="BU270" s="132">
        <f t="shared" si="210"/>
        <v>45479.460222222231</v>
      </c>
      <c r="BV270" s="132">
        <f t="shared" si="225"/>
        <v>1091507.0453333335</v>
      </c>
      <c r="BW270" s="132">
        <f t="shared" si="211"/>
        <v>272876.76133333339</v>
      </c>
      <c r="BX270" s="137">
        <f t="shared" si="212"/>
        <v>181917.84088888892</v>
      </c>
      <c r="BY270" s="172">
        <v>509388.16</v>
      </c>
      <c r="BZ270" s="132">
        <f t="shared" si="213"/>
        <v>127347.04</v>
      </c>
      <c r="CA270" s="132">
        <f t="shared" si="226"/>
        <v>3056328.96</v>
      </c>
      <c r="CB270" s="132">
        <f t="shared" si="214"/>
        <v>764082.24</v>
      </c>
      <c r="CC270" s="137">
        <f t="shared" si="215"/>
        <v>509388.16</v>
      </c>
      <c r="CD270" s="172">
        <v>269085.96977777779</v>
      </c>
      <c r="CE270" s="132">
        <f t="shared" si="216"/>
        <v>67271.492444444448</v>
      </c>
      <c r="CF270" s="132">
        <f t="shared" si="227"/>
        <v>1614515.8186666667</v>
      </c>
      <c r="CG270" s="132">
        <f t="shared" si="217"/>
        <v>403628.95466666669</v>
      </c>
      <c r="CH270" s="137">
        <f t="shared" si="218"/>
        <v>269085.96977777779</v>
      </c>
      <c r="CI270" s="211">
        <f t="shared" si="219"/>
        <v>601602.61155555572</v>
      </c>
      <c r="CJ270" s="132">
        <f t="shared" si="220"/>
        <v>150400.65288888893</v>
      </c>
      <c r="CK270" s="132">
        <f t="shared" si="228"/>
        <v>3609615.6693333341</v>
      </c>
      <c r="CL270" s="132">
        <f t="shared" si="221"/>
        <v>902403.91733333352</v>
      </c>
      <c r="CM270" s="137">
        <f t="shared" si="222"/>
        <v>601602.61155555572</v>
      </c>
      <c r="CN270" s="172"/>
      <c r="CO270" s="132"/>
      <c r="CP270" s="132"/>
      <c r="CQ270" s="132"/>
      <c r="CR270" s="137"/>
      <c r="CS270" s="132"/>
    </row>
    <row r="271" spans="1:97" ht="13" x14ac:dyDescent="0.3">
      <c r="A271" s="5" t="s">
        <v>510</v>
      </c>
      <c r="B271" s="3"/>
      <c r="C271" s="3" t="s">
        <v>404</v>
      </c>
      <c r="D271" s="2" t="s">
        <v>274</v>
      </c>
      <c r="E271" s="5">
        <f t="shared" si="205"/>
        <v>126841</v>
      </c>
      <c r="F271" s="177">
        <v>1664</v>
      </c>
      <c r="G271" s="17">
        <f t="shared" si="206"/>
        <v>789</v>
      </c>
      <c r="H271" s="201">
        <v>4.3894652833200318</v>
      </c>
      <c r="I271" s="189">
        <v>544</v>
      </c>
      <c r="J271"/>
      <c r="K271" s="183">
        <v>79221</v>
      </c>
      <c r="L271" s="183">
        <v>17757</v>
      </c>
      <c r="M271" s="183">
        <v>16668</v>
      </c>
      <c r="N271" s="183">
        <v>8435</v>
      </c>
      <c r="O271" s="183">
        <v>3054</v>
      </c>
      <c r="P271" s="183">
        <v>1033</v>
      </c>
      <c r="Q271" s="183">
        <v>612</v>
      </c>
      <c r="R271" s="183">
        <v>61</v>
      </c>
      <c r="S271" s="183">
        <v>126841</v>
      </c>
      <c r="T271" s="5"/>
      <c r="U271" s="9">
        <f t="shared" si="183"/>
        <v>0.62456934272041376</v>
      </c>
      <c r="V271" s="9">
        <f t="shared" si="184"/>
        <v>0.13999416592426739</v>
      </c>
      <c r="W271" s="9">
        <f t="shared" si="185"/>
        <v>0.13140861393398034</v>
      </c>
      <c r="X271" s="9">
        <f t="shared" si="186"/>
        <v>6.6500579465630205E-2</v>
      </c>
      <c r="Y271" s="9">
        <f t="shared" si="187"/>
        <v>2.407738822620446E-2</v>
      </c>
      <c r="Z271" s="9">
        <f t="shared" si="188"/>
        <v>8.1440543672787191E-3</v>
      </c>
      <c r="AA271" s="9">
        <f t="shared" si="189"/>
        <v>4.8249383085910711E-3</v>
      </c>
      <c r="AB271" s="9">
        <f t="shared" si="190"/>
        <v>4.809170536340773E-4</v>
      </c>
      <c r="AC271" s="9"/>
      <c r="AD271" s="183">
        <v>289</v>
      </c>
      <c r="AE271" s="183">
        <v>325</v>
      </c>
      <c r="AF271" s="183">
        <v>141</v>
      </c>
      <c r="AG271" s="183">
        <v>142</v>
      </c>
      <c r="AH271" s="183">
        <v>64</v>
      </c>
      <c r="AI271" s="183">
        <v>6</v>
      </c>
      <c r="AJ271" s="183">
        <v>6</v>
      </c>
      <c r="AK271" s="183">
        <v>-1</v>
      </c>
      <c r="AL271" s="183">
        <v>972</v>
      </c>
      <c r="AM271" s="5"/>
      <c r="AN271" s="180">
        <v>149</v>
      </c>
      <c r="AO271" s="180">
        <v>34</v>
      </c>
      <c r="AP271" s="180">
        <v>11</v>
      </c>
      <c r="AQ271" s="180">
        <v>-17</v>
      </c>
      <c r="AR271" s="180">
        <v>0</v>
      </c>
      <c r="AS271" s="180">
        <v>-1</v>
      </c>
      <c r="AT271" s="180">
        <v>3</v>
      </c>
      <c r="AU271" s="180">
        <v>4</v>
      </c>
      <c r="AV271" s="180">
        <v>183</v>
      </c>
      <c r="AW271">
        <f t="shared" si="191"/>
        <v>-149</v>
      </c>
      <c r="AX271">
        <f t="shared" si="192"/>
        <v>-34</v>
      </c>
      <c r="AY271">
        <f t="shared" si="193"/>
        <v>-11</v>
      </c>
      <c r="AZ271">
        <f t="shared" si="194"/>
        <v>17</v>
      </c>
      <c r="BA271">
        <f t="shared" si="195"/>
        <v>0</v>
      </c>
      <c r="BB271">
        <f t="shared" si="196"/>
        <v>1</v>
      </c>
      <c r="BC271">
        <f t="shared" si="197"/>
        <v>-3</v>
      </c>
      <c r="BD271">
        <f t="shared" si="198"/>
        <v>-4</v>
      </c>
      <c r="BE271">
        <f t="shared" si="199"/>
        <v>-183</v>
      </c>
      <c r="BH271" s="175">
        <v>576967.30666666664</v>
      </c>
      <c r="BI271" s="106" t="str">
        <f t="shared" si="200"/>
        <v>0</v>
      </c>
      <c r="BJ271" s="107">
        <f t="shared" si="201"/>
        <v>3461803.84</v>
      </c>
      <c r="BK271" s="26">
        <f t="shared" si="202"/>
        <v>0</v>
      </c>
      <c r="BL271" s="24" t="str">
        <f t="shared" si="203"/>
        <v>100%</v>
      </c>
      <c r="BM271" s="25" t="str">
        <f t="shared" si="204"/>
        <v>0%</v>
      </c>
      <c r="BN271" s="137">
        <f t="shared" si="207"/>
        <v>576967.30666666664</v>
      </c>
      <c r="BO271" s="173">
        <v>575305.45222222223</v>
      </c>
      <c r="BP271" s="132" t="str">
        <f t="shared" si="208"/>
        <v>0</v>
      </c>
      <c r="BQ271" s="132">
        <f t="shared" si="223"/>
        <v>3451832.7133333334</v>
      </c>
      <c r="BR271" s="132">
        <f t="shared" si="224"/>
        <v>0</v>
      </c>
      <c r="BS271" s="137">
        <f t="shared" si="209"/>
        <v>575305.45222222223</v>
      </c>
      <c r="BT271" s="172">
        <v>551546.24555555556</v>
      </c>
      <c r="BU271" s="132" t="str">
        <f t="shared" si="210"/>
        <v>0</v>
      </c>
      <c r="BV271" s="132">
        <f t="shared" si="225"/>
        <v>3309277.4733333336</v>
      </c>
      <c r="BW271" s="132">
        <f t="shared" si="211"/>
        <v>0</v>
      </c>
      <c r="BX271" s="137">
        <f t="shared" si="212"/>
        <v>551546.24555555556</v>
      </c>
      <c r="BY271" s="172">
        <v>521730</v>
      </c>
      <c r="BZ271" s="132" t="str">
        <f t="shared" si="213"/>
        <v>0</v>
      </c>
      <c r="CA271" s="132">
        <f t="shared" si="226"/>
        <v>3130380</v>
      </c>
      <c r="CB271" s="132">
        <f t="shared" si="214"/>
        <v>0</v>
      </c>
      <c r="CC271" s="137">
        <f t="shared" si="215"/>
        <v>521730</v>
      </c>
      <c r="CD271" s="172">
        <v>945898.31555555551</v>
      </c>
      <c r="CE271" s="132" t="str">
        <f t="shared" si="216"/>
        <v>0</v>
      </c>
      <c r="CF271" s="132">
        <f t="shared" si="227"/>
        <v>5675389.8933333326</v>
      </c>
      <c r="CG271" s="132">
        <f t="shared" si="217"/>
        <v>0</v>
      </c>
      <c r="CH271" s="137">
        <f t="shared" si="218"/>
        <v>945898.31555555551</v>
      </c>
      <c r="CI271" s="211">
        <f t="shared" si="219"/>
        <v>1195607.871111111</v>
      </c>
      <c r="CJ271" s="132" t="str">
        <f t="shared" si="220"/>
        <v>0</v>
      </c>
      <c r="CK271" s="132">
        <f t="shared" si="228"/>
        <v>7173647.2266666666</v>
      </c>
      <c r="CL271" s="132">
        <f t="shared" si="221"/>
        <v>0</v>
      </c>
      <c r="CM271" s="137">
        <f t="shared" si="222"/>
        <v>1195607.871111111</v>
      </c>
      <c r="CN271" s="172"/>
      <c r="CO271" s="132"/>
      <c r="CP271" s="132"/>
      <c r="CQ271" s="132"/>
      <c r="CR271" s="137"/>
      <c r="CS271" s="132"/>
    </row>
    <row r="272" spans="1:97" ht="13" x14ac:dyDescent="0.3">
      <c r="A272" s="5" t="s">
        <v>773</v>
      </c>
      <c r="B272" s="3" t="s">
        <v>407</v>
      </c>
      <c r="C272" s="3" t="s">
        <v>375</v>
      </c>
      <c r="D272" s="2" t="s">
        <v>275</v>
      </c>
      <c r="E272" s="5">
        <f t="shared" si="205"/>
        <v>35635</v>
      </c>
      <c r="F272" s="177">
        <v>142</v>
      </c>
      <c r="G272" s="17">
        <f t="shared" si="206"/>
        <v>123</v>
      </c>
      <c r="H272" s="201">
        <v>9.2662211083263717</v>
      </c>
      <c r="I272" s="189">
        <v>1</v>
      </c>
      <c r="J272"/>
      <c r="K272" s="183">
        <v>573</v>
      </c>
      <c r="L272" s="183">
        <v>2062</v>
      </c>
      <c r="M272" s="183">
        <v>5731</v>
      </c>
      <c r="N272" s="183">
        <v>9558</v>
      </c>
      <c r="O272" s="183">
        <v>6607</v>
      </c>
      <c r="P272" s="183">
        <v>5668</v>
      </c>
      <c r="Q272" s="183">
        <v>4950</v>
      </c>
      <c r="R272" s="183">
        <v>486</v>
      </c>
      <c r="S272" s="183">
        <v>35635</v>
      </c>
      <c r="T272" s="5"/>
      <c r="U272" s="9">
        <f t="shared" si="183"/>
        <v>1.6079696927178335E-2</v>
      </c>
      <c r="V272" s="9">
        <f t="shared" si="184"/>
        <v>5.7864459099200224E-2</v>
      </c>
      <c r="W272" s="9">
        <f t="shared" si="185"/>
        <v>0.1608250315700856</v>
      </c>
      <c r="X272" s="9">
        <f t="shared" si="186"/>
        <v>0.26821944717272345</v>
      </c>
      <c r="Y272" s="9">
        <f t="shared" si="187"/>
        <v>0.18540760488283992</v>
      </c>
      <c r="Z272" s="9">
        <f t="shared" si="188"/>
        <v>0.15905710677704504</v>
      </c>
      <c r="AA272" s="9">
        <f t="shared" si="189"/>
        <v>0.13890837659604321</v>
      </c>
      <c r="AB272" s="9">
        <f t="shared" si="190"/>
        <v>1.3638276974884242E-2</v>
      </c>
      <c r="AC272" s="9"/>
      <c r="AD272" s="183">
        <v>6</v>
      </c>
      <c r="AE272" s="183">
        <v>18</v>
      </c>
      <c r="AF272" s="183">
        <v>61</v>
      </c>
      <c r="AG272" s="183">
        <v>79</v>
      </c>
      <c r="AH272" s="183">
        <v>-11</v>
      </c>
      <c r="AI272" s="183">
        <v>3</v>
      </c>
      <c r="AJ272" s="183">
        <v>25</v>
      </c>
      <c r="AK272" s="183">
        <v>-2</v>
      </c>
      <c r="AL272" s="183">
        <v>179</v>
      </c>
      <c r="AM272" s="5"/>
      <c r="AN272" s="180">
        <v>3</v>
      </c>
      <c r="AO272" s="180">
        <v>13</v>
      </c>
      <c r="AP272" s="180">
        <v>7</v>
      </c>
      <c r="AQ272" s="180">
        <v>26</v>
      </c>
      <c r="AR272" s="180">
        <v>-4</v>
      </c>
      <c r="AS272" s="180">
        <v>7</v>
      </c>
      <c r="AT272" s="180">
        <v>5</v>
      </c>
      <c r="AU272" s="180">
        <v>-1</v>
      </c>
      <c r="AV272" s="180">
        <v>56</v>
      </c>
      <c r="AW272">
        <f t="shared" si="191"/>
        <v>-3</v>
      </c>
      <c r="AX272">
        <f t="shared" si="192"/>
        <v>-13</v>
      </c>
      <c r="AY272">
        <f t="shared" si="193"/>
        <v>-7</v>
      </c>
      <c r="AZ272">
        <f t="shared" si="194"/>
        <v>-26</v>
      </c>
      <c r="BA272">
        <f t="shared" si="195"/>
        <v>4</v>
      </c>
      <c r="BB272">
        <f t="shared" si="196"/>
        <v>-7</v>
      </c>
      <c r="BC272">
        <f t="shared" si="197"/>
        <v>-5</v>
      </c>
      <c r="BD272">
        <f t="shared" si="198"/>
        <v>1</v>
      </c>
      <c r="BE272">
        <f t="shared" si="199"/>
        <v>-56</v>
      </c>
      <c r="BH272" s="175">
        <v>69338.421333333332</v>
      </c>
      <c r="BI272" s="106">
        <f t="shared" si="200"/>
        <v>17334.605333333333</v>
      </c>
      <c r="BJ272" s="107">
        <f t="shared" si="201"/>
        <v>416030.52799999999</v>
      </c>
      <c r="BK272" s="26">
        <f t="shared" si="202"/>
        <v>104007.632</v>
      </c>
      <c r="BL272" s="24">
        <f t="shared" si="203"/>
        <v>0.8</v>
      </c>
      <c r="BM272" s="25">
        <f t="shared" si="204"/>
        <v>0.2</v>
      </c>
      <c r="BN272" s="137">
        <f t="shared" si="207"/>
        <v>69338.421333333332</v>
      </c>
      <c r="BO272" s="173">
        <v>238442.17955555554</v>
      </c>
      <c r="BP272" s="132">
        <f t="shared" si="208"/>
        <v>59610.544888888886</v>
      </c>
      <c r="BQ272" s="132">
        <f t="shared" si="223"/>
        <v>1430653.0773333332</v>
      </c>
      <c r="BR272" s="132">
        <f t="shared" si="224"/>
        <v>357663.2693333333</v>
      </c>
      <c r="BS272" s="137">
        <f t="shared" si="209"/>
        <v>238442.17955555554</v>
      </c>
      <c r="BT272" s="172">
        <v>322730.07644444448</v>
      </c>
      <c r="BU272" s="132">
        <f t="shared" si="210"/>
        <v>80682.51911111112</v>
      </c>
      <c r="BV272" s="132">
        <f t="shared" si="225"/>
        <v>1936380.4586666669</v>
      </c>
      <c r="BW272" s="132">
        <f t="shared" si="211"/>
        <v>484095.11466666672</v>
      </c>
      <c r="BX272" s="137">
        <f t="shared" si="212"/>
        <v>322730.07644444448</v>
      </c>
      <c r="BY272" s="172">
        <v>287722.56</v>
      </c>
      <c r="BZ272" s="132">
        <f t="shared" si="213"/>
        <v>71930.64</v>
      </c>
      <c r="CA272" s="132">
        <f t="shared" si="226"/>
        <v>1726335.3599999999</v>
      </c>
      <c r="CB272" s="132">
        <f t="shared" si="214"/>
        <v>431583.83999999997</v>
      </c>
      <c r="CC272" s="137">
        <f t="shared" si="215"/>
        <v>287722.56</v>
      </c>
      <c r="CD272" s="172">
        <v>352633.25155555562</v>
      </c>
      <c r="CE272" s="132">
        <f t="shared" si="216"/>
        <v>88158.312888888904</v>
      </c>
      <c r="CF272" s="132">
        <f t="shared" si="227"/>
        <v>2115799.5093333339</v>
      </c>
      <c r="CG272" s="132">
        <f t="shared" si="217"/>
        <v>528949.87733333348</v>
      </c>
      <c r="CH272" s="137">
        <f t="shared" si="218"/>
        <v>352633.25155555562</v>
      </c>
      <c r="CI272" s="211">
        <f t="shared" si="219"/>
        <v>147319.26222222223</v>
      </c>
      <c r="CJ272" s="132">
        <f t="shared" si="220"/>
        <v>36829.815555555557</v>
      </c>
      <c r="CK272" s="132">
        <f t="shared" si="228"/>
        <v>883915.57333333336</v>
      </c>
      <c r="CL272" s="132">
        <f t="shared" si="221"/>
        <v>220978.89333333334</v>
      </c>
      <c r="CM272" s="137">
        <f t="shared" si="222"/>
        <v>147319.26222222223</v>
      </c>
      <c r="CN272" s="172"/>
      <c r="CO272" s="132"/>
      <c r="CP272" s="132"/>
      <c r="CQ272" s="132"/>
      <c r="CR272" s="137"/>
      <c r="CS272" s="132"/>
    </row>
    <row r="273" spans="1:97" ht="13" x14ac:dyDescent="0.3">
      <c r="A273" s="5" t="s">
        <v>715</v>
      </c>
      <c r="B273" s="3"/>
      <c r="C273" s="3" t="s">
        <v>385</v>
      </c>
      <c r="D273" s="2" t="s">
        <v>276</v>
      </c>
      <c r="E273" s="5">
        <f t="shared" si="205"/>
        <v>81481</v>
      </c>
      <c r="F273" s="177">
        <v>551</v>
      </c>
      <c r="G273" s="17">
        <f t="shared" si="206"/>
        <v>444</v>
      </c>
      <c r="H273" s="201">
        <v>9.6933038656895825</v>
      </c>
      <c r="I273" s="189">
        <v>299</v>
      </c>
      <c r="J273"/>
      <c r="K273" s="183">
        <v>812</v>
      </c>
      <c r="L273" s="183">
        <v>7323</v>
      </c>
      <c r="M273" s="183">
        <v>26470</v>
      </c>
      <c r="N273" s="183">
        <v>23758</v>
      </c>
      <c r="O273" s="183">
        <v>12287</v>
      </c>
      <c r="P273" s="183">
        <v>6873</v>
      </c>
      <c r="Q273" s="183">
        <v>3698</v>
      </c>
      <c r="R273" s="183">
        <v>260</v>
      </c>
      <c r="S273" s="183">
        <v>81481</v>
      </c>
      <c r="T273" s="5"/>
      <c r="U273" s="9">
        <f t="shared" si="183"/>
        <v>9.9655134325793739E-3</v>
      </c>
      <c r="V273" s="9">
        <f t="shared" si="184"/>
        <v>8.9873712890121624E-2</v>
      </c>
      <c r="W273" s="9">
        <f t="shared" si="185"/>
        <v>0.32486101054233502</v>
      </c>
      <c r="X273" s="9">
        <f t="shared" si="186"/>
        <v>0.29157717750150342</v>
      </c>
      <c r="Y273" s="9">
        <f t="shared" si="187"/>
        <v>0.15079589106662902</v>
      </c>
      <c r="Z273" s="9">
        <f t="shared" si="188"/>
        <v>8.4350952982903987E-2</v>
      </c>
      <c r="AA273" s="9">
        <f t="shared" si="189"/>
        <v>4.5384813637535132E-2</v>
      </c>
      <c r="AB273" s="9">
        <f t="shared" si="190"/>
        <v>3.1909279463924107E-3</v>
      </c>
      <c r="AC273" s="9"/>
      <c r="AD273" s="183">
        <v>6</v>
      </c>
      <c r="AE273" s="183">
        <v>97</v>
      </c>
      <c r="AF273" s="183">
        <v>51</v>
      </c>
      <c r="AG273" s="183">
        <v>90</v>
      </c>
      <c r="AH273" s="183">
        <v>62</v>
      </c>
      <c r="AI273" s="183">
        <v>20</v>
      </c>
      <c r="AJ273" s="183">
        <v>24</v>
      </c>
      <c r="AK273" s="183">
        <v>-2</v>
      </c>
      <c r="AL273" s="183">
        <v>348</v>
      </c>
      <c r="AM273" s="5"/>
      <c r="AN273" s="180">
        <v>-7</v>
      </c>
      <c r="AO273" s="180">
        <v>-13</v>
      </c>
      <c r="AP273" s="180">
        <v>-42</v>
      </c>
      <c r="AQ273" s="180">
        <v>-28</v>
      </c>
      <c r="AR273" s="180">
        <v>-4</v>
      </c>
      <c r="AS273" s="180">
        <v>2</v>
      </c>
      <c r="AT273" s="180">
        <v>0</v>
      </c>
      <c r="AU273" s="180">
        <v>-4</v>
      </c>
      <c r="AV273" s="180">
        <v>-96</v>
      </c>
      <c r="AW273">
        <f t="shared" si="191"/>
        <v>7</v>
      </c>
      <c r="AX273">
        <f t="shared" si="192"/>
        <v>13</v>
      </c>
      <c r="AY273">
        <f t="shared" si="193"/>
        <v>42</v>
      </c>
      <c r="AZ273">
        <f t="shared" si="194"/>
        <v>28</v>
      </c>
      <c r="BA273">
        <f t="shared" si="195"/>
        <v>4</v>
      </c>
      <c r="BB273">
        <f t="shared" si="196"/>
        <v>-2</v>
      </c>
      <c r="BC273">
        <f t="shared" si="197"/>
        <v>0</v>
      </c>
      <c r="BD273">
        <f t="shared" si="198"/>
        <v>4</v>
      </c>
      <c r="BE273">
        <f t="shared" si="199"/>
        <v>96</v>
      </c>
      <c r="BH273" s="175">
        <v>310231.8666666667</v>
      </c>
      <c r="BI273" s="106" t="str">
        <f t="shared" si="200"/>
        <v>0</v>
      </c>
      <c r="BJ273" s="107">
        <f t="shared" si="201"/>
        <v>1861391.2000000002</v>
      </c>
      <c r="BK273" s="26">
        <f t="shared" si="202"/>
        <v>0</v>
      </c>
      <c r="BL273" s="24" t="str">
        <f t="shared" si="203"/>
        <v>100%</v>
      </c>
      <c r="BM273" s="25" t="str">
        <f t="shared" si="204"/>
        <v>0%</v>
      </c>
      <c r="BN273" s="137">
        <f t="shared" si="207"/>
        <v>310231.8666666667</v>
      </c>
      <c r="BO273" s="173">
        <v>1140646.5077777777</v>
      </c>
      <c r="BP273" s="132" t="str">
        <f t="shared" si="208"/>
        <v>0</v>
      </c>
      <c r="BQ273" s="132">
        <f t="shared" si="223"/>
        <v>6843879.0466666669</v>
      </c>
      <c r="BR273" s="132">
        <f t="shared" si="224"/>
        <v>0</v>
      </c>
      <c r="BS273" s="137">
        <f t="shared" si="209"/>
        <v>1140646.5077777777</v>
      </c>
      <c r="BT273" s="172">
        <v>355728.08444444445</v>
      </c>
      <c r="BU273" s="132" t="str">
        <f t="shared" si="210"/>
        <v>0</v>
      </c>
      <c r="BV273" s="132">
        <f t="shared" si="225"/>
        <v>2134368.5066666668</v>
      </c>
      <c r="BW273" s="132">
        <f t="shared" si="211"/>
        <v>0</v>
      </c>
      <c r="BX273" s="137">
        <f t="shared" si="212"/>
        <v>355728.08444444445</v>
      </c>
      <c r="BY273" s="172">
        <v>712167.33333333326</v>
      </c>
      <c r="BZ273" s="132" t="str">
        <f t="shared" si="213"/>
        <v>0</v>
      </c>
      <c r="CA273" s="132">
        <f t="shared" si="226"/>
        <v>4273004</v>
      </c>
      <c r="CB273" s="132">
        <f t="shared" si="214"/>
        <v>0</v>
      </c>
      <c r="CC273" s="137">
        <f t="shared" si="215"/>
        <v>712167.33333333326</v>
      </c>
      <c r="CD273" s="172">
        <v>733099.31111111108</v>
      </c>
      <c r="CE273" s="132" t="str">
        <f t="shared" si="216"/>
        <v>0</v>
      </c>
      <c r="CF273" s="132">
        <f t="shared" si="227"/>
        <v>4398595.8666666662</v>
      </c>
      <c r="CG273" s="132">
        <f t="shared" si="217"/>
        <v>0</v>
      </c>
      <c r="CH273" s="137">
        <f t="shared" si="218"/>
        <v>733099.31111111108</v>
      </c>
      <c r="CI273" s="211">
        <f t="shared" si="219"/>
        <v>765667.31111111119</v>
      </c>
      <c r="CJ273" s="132" t="str">
        <f t="shared" si="220"/>
        <v>0</v>
      </c>
      <c r="CK273" s="132">
        <f t="shared" si="228"/>
        <v>4594003.8666666672</v>
      </c>
      <c r="CL273" s="132">
        <f t="shared" si="221"/>
        <v>0</v>
      </c>
      <c r="CM273" s="137">
        <f t="shared" si="222"/>
        <v>765667.31111111119</v>
      </c>
      <c r="CN273" s="172"/>
      <c r="CO273" s="132"/>
      <c r="CP273" s="132"/>
      <c r="CQ273" s="132"/>
      <c r="CR273" s="137"/>
      <c r="CS273" s="132"/>
    </row>
    <row r="274" spans="1:97" ht="13" x14ac:dyDescent="0.3">
      <c r="A274" s="5" t="s">
        <v>757</v>
      </c>
      <c r="B274" s="3" t="s">
        <v>381</v>
      </c>
      <c r="C274" s="3" t="s">
        <v>375</v>
      </c>
      <c r="D274" s="2" t="s">
        <v>277</v>
      </c>
      <c r="E274" s="5">
        <f t="shared" si="205"/>
        <v>61473</v>
      </c>
      <c r="F274" s="177">
        <v>439</v>
      </c>
      <c r="G274" s="17">
        <f t="shared" si="206"/>
        <v>549</v>
      </c>
      <c r="H274" s="201">
        <v>6.6206787186806215</v>
      </c>
      <c r="I274" s="189">
        <v>184</v>
      </c>
      <c r="J274"/>
      <c r="K274" s="183">
        <v>9856</v>
      </c>
      <c r="L274" s="183">
        <v>15754</v>
      </c>
      <c r="M274" s="183">
        <v>16469</v>
      </c>
      <c r="N274" s="183">
        <v>10483</v>
      </c>
      <c r="O274" s="183">
        <v>5250</v>
      </c>
      <c r="P274" s="183">
        <v>2373</v>
      </c>
      <c r="Q274" s="183">
        <v>1176</v>
      </c>
      <c r="R274" s="183">
        <v>112</v>
      </c>
      <c r="S274" s="183">
        <v>61473</v>
      </c>
      <c r="T274" s="5"/>
      <c r="U274" s="9">
        <f t="shared" si="183"/>
        <v>0.16033055162429033</v>
      </c>
      <c r="V274" s="9">
        <f t="shared" si="184"/>
        <v>0.2562751126510826</v>
      </c>
      <c r="W274" s="9">
        <f t="shared" si="185"/>
        <v>0.26790623525775542</v>
      </c>
      <c r="X274" s="9">
        <f t="shared" si="186"/>
        <v>0.17053015144860345</v>
      </c>
      <c r="Y274" s="9">
        <f t="shared" si="187"/>
        <v>8.5403347811234195E-2</v>
      </c>
      <c r="Z274" s="9">
        <f t="shared" si="188"/>
        <v>3.8602313210677856E-2</v>
      </c>
      <c r="AA274" s="9">
        <f t="shared" si="189"/>
        <v>1.913034990971646E-2</v>
      </c>
      <c r="AB274" s="9">
        <f t="shared" si="190"/>
        <v>1.8219380866396628E-3</v>
      </c>
      <c r="AC274" s="9"/>
      <c r="AD274" s="183">
        <v>14</v>
      </c>
      <c r="AE274" s="183">
        <v>186</v>
      </c>
      <c r="AF274" s="183">
        <v>113</v>
      </c>
      <c r="AG274" s="183">
        <v>179</v>
      </c>
      <c r="AH274" s="183">
        <v>60</v>
      </c>
      <c r="AI274" s="183">
        <v>22</v>
      </c>
      <c r="AJ274" s="183">
        <v>8</v>
      </c>
      <c r="AK274" s="183">
        <v>1</v>
      </c>
      <c r="AL274" s="183">
        <v>583</v>
      </c>
      <c r="AM274" s="5"/>
      <c r="AN274" s="180">
        <v>-16</v>
      </c>
      <c r="AO274" s="180">
        <v>8</v>
      </c>
      <c r="AP274" s="180">
        <v>10</v>
      </c>
      <c r="AQ274" s="180">
        <v>20</v>
      </c>
      <c r="AR274" s="180">
        <v>8</v>
      </c>
      <c r="AS274" s="180">
        <v>4</v>
      </c>
      <c r="AT274" s="180">
        <v>0</v>
      </c>
      <c r="AU274" s="180">
        <v>0</v>
      </c>
      <c r="AV274" s="180">
        <v>34</v>
      </c>
      <c r="AW274">
        <f t="shared" si="191"/>
        <v>16</v>
      </c>
      <c r="AX274">
        <f t="shared" si="192"/>
        <v>-8</v>
      </c>
      <c r="AY274">
        <f t="shared" si="193"/>
        <v>-10</v>
      </c>
      <c r="AZ274">
        <f t="shared" si="194"/>
        <v>-20</v>
      </c>
      <c r="BA274">
        <f t="shared" si="195"/>
        <v>-8</v>
      </c>
      <c r="BB274">
        <f t="shared" si="196"/>
        <v>-4</v>
      </c>
      <c r="BC274">
        <f t="shared" si="197"/>
        <v>0</v>
      </c>
      <c r="BD274">
        <f t="shared" si="198"/>
        <v>0</v>
      </c>
      <c r="BE274">
        <f t="shared" si="199"/>
        <v>-34</v>
      </c>
      <c r="BH274" s="175">
        <v>749034.05333333346</v>
      </c>
      <c r="BI274" s="106">
        <f t="shared" si="200"/>
        <v>187258.51333333337</v>
      </c>
      <c r="BJ274" s="107">
        <f t="shared" si="201"/>
        <v>4494204.32</v>
      </c>
      <c r="BK274" s="26">
        <f t="shared" si="202"/>
        <v>1123551.08</v>
      </c>
      <c r="BL274" s="24">
        <f t="shared" si="203"/>
        <v>0.8</v>
      </c>
      <c r="BM274" s="25">
        <f t="shared" si="204"/>
        <v>0.2</v>
      </c>
      <c r="BN274" s="137">
        <f t="shared" si="207"/>
        <v>749034.05333333346</v>
      </c>
      <c r="BO274" s="173">
        <v>451266.7919999999</v>
      </c>
      <c r="BP274" s="132">
        <f t="shared" si="208"/>
        <v>112816.69799999997</v>
      </c>
      <c r="BQ274" s="132">
        <f t="shared" si="223"/>
        <v>2707600.7519999994</v>
      </c>
      <c r="BR274" s="132">
        <f t="shared" si="224"/>
        <v>676900.18799999985</v>
      </c>
      <c r="BS274" s="137">
        <f t="shared" si="209"/>
        <v>451266.7919999999</v>
      </c>
      <c r="BT274" s="172">
        <v>562673.09422222222</v>
      </c>
      <c r="BU274" s="132">
        <f t="shared" si="210"/>
        <v>140668.27355555556</v>
      </c>
      <c r="BV274" s="132">
        <f t="shared" si="225"/>
        <v>3376038.5653333333</v>
      </c>
      <c r="BW274" s="132">
        <f t="shared" si="211"/>
        <v>844009.64133333333</v>
      </c>
      <c r="BX274" s="137">
        <f t="shared" si="212"/>
        <v>562673.09422222222</v>
      </c>
      <c r="BY274" s="172">
        <v>505712.7466666667</v>
      </c>
      <c r="BZ274" s="132">
        <f t="shared" si="213"/>
        <v>126428.18666666668</v>
      </c>
      <c r="CA274" s="132">
        <f t="shared" si="226"/>
        <v>3034276.4800000004</v>
      </c>
      <c r="CB274" s="132">
        <f t="shared" si="214"/>
        <v>758569.12000000011</v>
      </c>
      <c r="CC274" s="137">
        <f t="shared" si="215"/>
        <v>505712.7466666667</v>
      </c>
      <c r="CD274" s="172">
        <v>542151.88266666664</v>
      </c>
      <c r="CE274" s="132">
        <f t="shared" si="216"/>
        <v>135537.97066666666</v>
      </c>
      <c r="CF274" s="132">
        <f t="shared" si="227"/>
        <v>3252911.2960000001</v>
      </c>
      <c r="CG274" s="132">
        <f t="shared" si="217"/>
        <v>813227.82400000002</v>
      </c>
      <c r="CH274" s="137">
        <f t="shared" si="218"/>
        <v>542151.88266666664</v>
      </c>
      <c r="CI274" s="211">
        <f t="shared" si="219"/>
        <v>661436.22222222236</v>
      </c>
      <c r="CJ274" s="132">
        <f t="shared" si="220"/>
        <v>165359.05555555559</v>
      </c>
      <c r="CK274" s="132">
        <f t="shared" si="228"/>
        <v>3968617.333333334</v>
      </c>
      <c r="CL274" s="132">
        <f t="shared" si="221"/>
        <v>992154.33333333349</v>
      </c>
      <c r="CM274" s="137">
        <f t="shared" si="222"/>
        <v>661436.22222222236</v>
      </c>
      <c r="CN274" s="172"/>
      <c r="CO274" s="132"/>
      <c r="CP274" s="132"/>
      <c r="CQ274" s="132"/>
      <c r="CR274" s="137"/>
      <c r="CS274" s="132"/>
    </row>
    <row r="275" spans="1:97" ht="13" x14ac:dyDescent="0.3">
      <c r="A275" s="5" t="s">
        <v>793</v>
      </c>
      <c r="B275" s="3"/>
      <c r="C275" s="3" t="s">
        <v>389</v>
      </c>
      <c r="D275" s="2" t="s">
        <v>278</v>
      </c>
      <c r="E275" s="5">
        <f t="shared" si="205"/>
        <v>93378</v>
      </c>
      <c r="F275" s="177">
        <v>455</v>
      </c>
      <c r="G275" s="17">
        <f t="shared" si="206"/>
        <v>627</v>
      </c>
      <c r="H275" s="201">
        <v>5.5869897868403262</v>
      </c>
      <c r="I275" s="189">
        <v>35</v>
      </c>
      <c r="J275"/>
      <c r="K275" s="183">
        <v>14330</v>
      </c>
      <c r="L275" s="183">
        <v>26772</v>
      </c>
      <c r="M275" s="183">
        <v>23529</v>
      </c>
      <c r="N275" s="183">
        <v>16177</v>
      </c>
      <c r="O275" s="183">
        <v>8127</v>
      </c>
      <c r="P275" s="183">
        <v>3114</v>
      </c>
      <c r="Q275" s="183">
        <v>1263</v>
      </c>
      <c r="R275" s="183">
        <v>66</v>
      </c>
      <c r="S275" s="183">
        <v>93378</v>
      </c>
      <c r="T275" s="5"/>
      <c r="U275" s="9">
        <f t="shared" si="183"/>
        <v>0.15346227162714987</v>
      </c>
      <c r="V275" s="9">
        <f t="shared" si="184"/>
        <v>0.28670564801130888</v>
      </c>
      <c r="W275" s="9">
        <f t="shared" si="185"/>
        <v>0.25197584013365032</v>
      </c>
      <c r="X275" s="9">
        <f t="shared" si="186"/>
        <v>0.1732420912848851</v>
      </c>
      <c r="Y275" s="9">
        <f t="shared" si="187"/>
        <v>8.7033348326158194E-2</v>
      </c>
      <c r="Z275" s="9">
        <f t="shared" si="188"/>
        <v>3.3348326158195718E-2</v>
      </c>
      <c r="AA275" s="9">
        <f t="shared" si="189"/>
        <v>1.352566985799653E-2</v>
      </c>
      <c r="AB275" s="9">
        <f t="shared" si="190"/>
        <v>7.0680460065540064E-4</v>
      </c>
      <c r="AC275" s="9"/>
      <c r="AD275" s="183">
        <v>34</v>
      </c>
      <c r="AE275" s="183">
        <v>120</v>
      </c>
      <c r="AF275" s="183">
        <v>76</v>
      </c>
      <c r="AG275" s="183">
        <v>182</v>
      </c>
      <c r="AH275" s="183">
        <v>80</v>
      </c>
      <c r="AI275" s="183">
        <v>35</v>
      </c>
      <c r="AJ275" s="183">
        <v>7</v>
      </c>
      <c r="AK275" s="183">
        <v>1</v>
      </c>
      <c r="AL275" s="183">
        <v>535</v>
      </c>
      <c r="AM275" s="5"/>
      <c r="AN275" s="180">
        <v>-30</v>
      </c>
      <c r="AO275" s="180">
        <v>-36</v>
      </c>
      <c r="AP275" s="180">
        <v>-13</v>
      </c>
      <c r="AQ275" s="180">
        <v>-6</v>
      </c>
      <c r="AR275" s="180">
        <v>-5</v>
      </c>
      <c r="AS275" s="180">
        <v>-2</v>
      </c>
      <c r="AT275" s="180">
        <v>-1</v>
      </c>
      <c r="AU275" s="180">
        <v>1</v>
      </c>
      <c r="AV275" s="180">
        <v>-92</v>
      </c>
      <c r="AW275">
        <f t="shared" si="191"/>
        <v>30</v>
      </c>
      <c r="AX275">
        <f t="shared" si="192"/>
        <v>36</v>
      </c>
      <c r="AY275">
        <f t="shared" si="193"/>
        <v>13</v>
      </c>
      <c r="AZ275">
        <f t="shared" si="194"/>
        <v>6</v>
      </c>
      <c r="BA275">
        <f t="shared" si="195"/>
        <v>5</v>
      </c>
      <c r="BB275">
        <f t="shared" si="196"/>
        <v>2</v>
      </c>
      <c r="BC275">
        <f t="shared" si="197"/>
        <v>1</v>
      </c>
      <c r="BD275">
        <f t="shared" si="198"/>
        <v>-1</v>
      </c>
      <c r="BE275">
        <f t="shared" si="199"/>
        <v>92</v>
      </c>
      <c r="BH275" s="175">
        <v>1451213.5</v>
      </c>
      <c r="BI275" s="106" t="str">
        <f t="shared" si="200"/>
        <v>0</v>
      </c>
      <c r="BJ275" s="107">
        <f t="shared" si="201"/>
        <v>8707281</v>
      </c>
      <c r="BK275" s="26">
        <f t="shared" si="202"/>
        <v>0</v>
      </c>
      <c r="BL275" s="24" t="str">
        <f t="shared" si="203"/>
        <v>100%</v>
      </c>
      <c r="BM275" s="25" t="str">
        <f t="shared" si="204"/>
        <v>0%</v>
      </c>
      <c r="BN275" s="137">
        <f t="shared" si="207"/>
        <v>1451213.5</v>
      </c>
      <c r="BO275" s="173">
        <v>1332045.8844444444</v>
      </c>
      <c r="BP275" s="132" t="str">
        <f t="shared" si="208"/>
        <v>0</v>
      </c>
      <c r="BQ275" s="132">
        <f t="shared" si="223"/>
        <v>7992275.3066666666</v>
      </c>
      <c r="BR275" s="132">
        <f t="shared" si="224"/>
        <v>0</v>
      </c>
      <c r="BS275" s="137">
        <f t="shared" si="209"/>
        <v>1332045.8844444444</v>
      </c>
      <c r="BT275" s="172">
        <v>1222145.8933333331</v>
      </c>
      <c r="BU275" s="132" t="str">
        <f t="shared" si="210"/>
        <v>0</v>
      </c>
      <c r="BV275" s="132">
        <f t="shared" si="225"/>
        <v>7332875.3599999985</v>
      </c>
      <c r="BW275" s="132">
        <f t="shared" si="211"/>
        <v>0</v>
      </c>
      <c r="BX275" s="137">
        <f t="shared" si="212"/>
        <v>1222145.8933333331</v>
      </c>
      <c r="BY275" s="172">
        <v>1069119.0666666664</v>
      </c>
      <c r="BZ275" s="132" t="str">
        <f t="shared" si="213"/>
        <v>0</v>
      </c>
      <c r="CA275" s="132">
        <f t="shared" si="226"/>
        <v>6414714.3999999985</v>
      </c>
      <c r="CB275" s="132">
        <f t="shared" si="214"/>
        <v>0</v>
      </c>
      <c r="CC275" s="137">
        <f t="shared" si="215"/>
        <v>1069119.0666666664</v>
      </c>
      <c r="CD275" s="172">
        <v>1028043.9488888889</v>
      </c>
      <c r="CE275" s="132" t="str">
        <f t="shared" si="216"/>
        <v>0</v>
      </c>
      <c r="CF275" s="132">
        <f t="shared" si="227"/>
        <v>6168263.6933333334</v>
      </c>
      <c r="CG275" s="132">
        <f t="shared" si="217"/>
        <v>0</v>
      </c>
      <c r="CH275" s="137">
        <f t="shared" si="218"/>
        <v>1028043.9488888889</v>
      </c>
      <c r="CI275" s="211">
        <f t="shared" si="219"/>
        <v>905035.47555555555</v>
      </c>
      <c r="CJ275" s="132" t="str">
        <f t="shared" si="220"/>
        <v>0</v>
      </c>
      <c r="CK275" s="132">
        <f t="shared" si="228"/>
        <v>5430212.8533333335</v>
      </c>
      <c r="CL275" s="132">
        <f t="shared" si="221"/>
        <v>0</v>
      </c>
      <c r="CM275" s="137">
        <f t="shared" si="222"/>
        <v>905035.47555555555</v>
      </c>
      <c r="CN275" s="172"/>
      <c r="CO275" s="132"/>
      <c r="CP275" s="132"/>
      <c r="CQ275" s="132"/>
      <c r="CR275" s="137"/>
      <c r="CS275" s="132"/>
    </row>
    <row r="276" spans="1:97" ht="13" x14ac:dyDescent="0.3">
      <c r="A276" s="5" t="s">
        <v>530</v>
      </c>
      <c r="B276" s="3"/>
      <c r="C276" s="3" t="s">
        <v>377</v>
      </c>
      <c r="D276" s="2" t="s">
        <v>279</v>
      </c>
      <c r="E276" s="5">
        <f t="shared" si="205"/>
        <v>100968</v>
      </c>
      <c r="F276" s="177">
        <v>1042</v>
      </c>
      <c r="G276" s="17">
        <f t="shared" si="206"/>
        <v>574</v>
      </c>
      <c r="H276" s="201">
        <v>5.3865685809207404</v>
      </c>
      <c r="I276" s="189">
        <v>218</v>
      </c>
      <c r="J276"/>
      <c r="K276" s="183">
        <v>52205</v>
      </c>
      <c r="L276" s="183">
        <v>18546</v>
      </c>
      <c r="M276" s="183">
        <v>18863</v>
      </c>
      <c r="N276" s="183">
        <v>6499</v>
      </c>
      <c r="O276" s="183">
        <v>3540</v>
      </c>
      <c r="P276" s="183">
        <v>883</v>
      </c>
      <c r="Q276" s="183">
        <v>388</v>
      </c>
      <c r="R276" s="183">
        <v>44</v>
      </c>
      <c r="S276" s="183">
        <v>100968</v>
      </c>
      <c r="T276" s="5"/>
      <c r="U276" s="9">
        <f t="shared" si="183"/>
        <v>0.51704500435781631</v>
      </c>
      <c r="V276" s="9">
        <f t="shared" si="184"/>
        <v>0.1836819586403613</v>
      </c>
      <c r="W276" s="9">
        <f t="shared" si="185"/>
        <v>0.18682156722922114</v>
      </c>
      <c r="X276" s="9">
        <f t="shared" si="186"/>
        <v>6.4366928135646942E-2</v>
      </c>
      <c r="Y276" s="9">
        <f t="shared" si="187"/>
        <v>3.5060613263608272E-2</v>
      </c>
      <c r="Z276" s="9">
        <f t="shared" si="188"/>
        <v>8.7453450598209328E-3</v>
      </c>
      <c r="AA276" s="9">
        <f t="shared" si="189"/>
        <v>3.8428016797401156E-3</v>
      </c>
      <c r="AB276" s="9">
        <f t="shared" si="190"/>
        <v>4.3578163378496157E-4</v>
      </c>
      <c r="AC276" s="9"/>
      <c r="AD276" s="183">
        <v>32</v>
      </c>
      <c r="AE276" s="183">
        <v>79</v>
      </c>
      <c r="AF276" s="183">
        <v>211</v>
      </c>
      <c r="AG276" s="183">
        <v>72</v>
      </c>
      <c r="AH276" s="183">
        <v>57</v>
      </c>
      <c r="AI276" s="183">
        <v>1</v>
      </c>
      <c r="AJ276" s="183">
        <v>10</v>
      </c>
      <c r="AK276" s="183">
        <v>2</v>
      </c>
      <c r="AL276" s="183">
        <v>464</v>
      </c>
      <c r="AM276" s="5"/>
      <c r="AN276" s="180">
        <v>-72</v>
      </c>
      <c r="AO276" s="180">
        <v>-20</v>
      </c>
      <c r="AP276" s="180">
        <v>8</v>
      </c>
      <c r="AQ276" s="180">
        <v>-16</v>
      </c>
      <c r="AR276" s="180">
        <v>-14</v>
      </c>
      <c r="AS276" s="180">
        <v>-1</v>
      </c>
      <c r="AT276" s="180">
        <v>5</v>
      </c>
      <c r="AU276" s="180">
        <v>0</v>
      </c>
      <c r="AV276" s="180">
        <v>-110</v>
      </c>
      <c r="AW276">
        <f t="shared" si="191"/>
        <v>72</v>
      </c>
      <c r="AX276">
        <f t="shared" si="192"/>
        <v>20</v>
      </c>
      <c r="AY276">
        <f t="shared" si="193"/>
        <v>-8</v>
      </c>
      <c r="AZ276">
        <f t="shared" si="194"/>
        <v>16</v>
      </c>
      <c r="BA276">
        <f t="shared" si="195"/>
        <v>14</v>
      </c>
      <c r="BB276">
        <f t="shared" si="196"/>
        <v>1</v>
      </c>
      <c r="BC276">
        <f t="shared" si="197"/>
        <v>-5</v>
      </c>
      <c r="BD276">
        <f t="shared" si="198"/>
        <v>0</v>
      </c>
      <c r="BE276">
        <f t="shared" si="199"/>
        <v>110</v>
      </c>
      <c r="BH276" s="175">
        <v>637894.28666666674</v>
      </c>
      <c r="BI276" s="106" t="str">
        <f t="shared" si="200"/>
        <v>0</v>
      </c>
      <c r="BJ276" s="107">
        <f t="shared" si="201"/>
        <v>3827365.7200000007</v>
      </c>
      <c r="BK276" s="26">
        <f t="shared" si="202"/>
        <v>0</v>
      </c>
      <c r="BL276" s="24" t="str">
        <f t="shared" si="203"/>
        <v>100%</v>
      </c>
      <c r="BM276" s="25" t="str">
        <f t="shared" si="204"/>
        <v>0%</v>
      </c>
      <c r="BN276" s="137">
        <f t="shared" si="207"/>
        <v>637894.28666666674</v>
      </c>
      <c r="BO276" s="173">
        <v>750943.41222222208</v>
      </c>
      <c r="BP276" s="132" t="str">
        <f t="shared" si="208"/>
        <v>0</v>
      </c>
      <c r="BQ276" s="132">
        <f t="shared" si="223"/>
        <v>4505660.4733333327</v>
      </c>
      <c r="BR276" s="132">
        <f t="shared" si="224"/>
        <v>0</v>
      </c>
      <c r="BS276" s="137">
        <f t="shared" si="209"/>
        <v>750943.41222222208</v>
      </c>
      <c r="BT276" s="172">
        <v>983583.75444444455</v>
      </c>
      <c r="BU276" s="132" t="str">
        <f t="shared" si="210"/>
        <v>0</v>
      </c>
      <c r="BV276" s="132">
        <f t="shared" si="225"/>
        <v>5901502.5266666673</v>
      </c>
      <c r="BW276" s="132">
        <f t="shared" si="211"/>
        <v>0</v>
      </c>
      <c r="BX276" s="137">
        <f t="shared" si="212"/>
        <v>983583.75444444455</v>
      </c>
      <c r="BY276" s="172">
        <v>641718.53333333333</v>
      </c>
      <c r="BZ276" s="132" t="str">
        <f t="shared" si="213"/>
        <v>0</v>
      </c>
      <c r="CA276" s="132">
        <f t="shared" si="226"/>
        <v>3850311.2</v>
      </c>
      <c r="CB276" s="132">
        <f t="shared" si="214"/>
        <v>0</v>
      </c>
      <c r="CC276" s="137">
        <f t="shared" si="215"/>
        <v>641718.53333333333</v>
      </c>
      <c r="CD276" s="172">
        <v>499438.77111111116</v>
      </c>
      <c r="CE276" s="132" t="str">
        <f t="shared" si="216"/>
        <v>0</v>
      </c>
      <c r="CF276" s="132">
        <f t="shared" si="227"/>
        <v>2996632.6266666669</v>
      </c>
      <c r="CG276" s="132">
        <f t="shared" si="217"/>
        <v>0</v>
      </c>
      <c r="CH276" s="137">
        <f t="shared" si="218"/>
        <v>499438.77111111116</v>
      </c>
      <c r="CI276" s="211">
        <f t="shared" si="219"/>
        <v>842981.1755555555</v>
      </c>
      <c r="CJ276" s="132" t="str">
        <f t="shared" si="220"/>
        <v>0</v>
      </c>
      <c r="CK276" s="132">
        <f t="shared" si="228"/>
        <v>5057887.0533333328</v>
      </c>
      <c r="CL276" s="132">
        <f t="shared" si="221"/>
        <v>0</v>
      </c>
      <c r="CM276" s="137">
        <f t="shared" si="222"/>
        <v>842981.1755555555</v>
      </c>
      <c r="CN276" s="172"/>
      <c r="CO276" s="132"/>
      <c r="CP276" s="132"/>
      <c r="CQ276" s="132"/>
      <c r="CR276" s="137"/>
      <c r="CS276" s="132"/>
    </row>
    <row r="277" spans="1:97" ht="13" x14ac:dyDescent="0.3">
      <c r="A277" s="5" t="s">
        <v>622</v>
      </c>
      <c r="B277" s="3" t="s">
        <v>398</v>
      </c>
      <c r="C277" s="3" t="s">
        <v>390</v>
      </c>
      <c r="D277" s="2" t="s">
        <v>280</v>
      </c>
      <c r="E277" s="5">
        <f t="shared" si="205"/>
        <v>32095</v>
      </c>
      <c r="F277" s="177">
        <v>170</v>
      </c>
      <c r="G277" s="17">
        <f t="shared" si="206"/>
        <v>78</v>
      </c>
      <c r="H277" s="201">
        <v>6.011545640001736</v>
      </c>
      <c r="I277" s="189">
        <v>48</v>
      </c>
      <c r="J277"/>
      <c r="K277" s="183">
        <v>9388</v>
      </c>
      <c r="L277" s="183">
        <v>11678</v>
      </c>
      <c r="M277" s="183">
        <v>5367</v>
      </c>
      <c r="N277" s="183">
        <v>3491</v>
      </c>
      <c r="O277" s="183">
        <v>1690</v>
      </c>
      <c r="P277" s="183">
        <v>414</v>
      </c>
      <c r="Q277" s="183">
        <v>62</v>
      </c>
      <c r="R277" s="183">
        <v>5</v>
      </c>
      <c r="S277" s="183">
        <v>32095</v>
      </c>
      <c r="T277" s="5"/>
      <c r="U277" s="9">
        <f t="shared" si="183"/>
        <v>0.29250662096899827</v>
      </c>
      <c r="V277" s="9">
        <f t="shared" si="184"/>
        <v>0.36385729864464872</v>
      </c>
      <c r="W277" s="9">
        <f t="shared" si="185"/>
        <v>0.16722230877083658</v>
      </c>
      <c r="X277" s="9">
        <f t="shared" si="186"/>
        <v>0.10877083657890638</v>
      </c>
      <c r="Y277" s="9">
        <f t="shared" si="187"/>
        <v>5.2656176974606637E-2</v>
      </c>
      <c r="Z277" s="9">
        <f t="shared" si="188"/>
        <v>1.2899205483720205E-2</v>
      </c>
      <c r="AA277" s="9">
        <f t="shared" si="189"/>
        <v>1.9317650724411902E-3</v>
      </c>
      <c r="AB277" s="9">
        <f t="shared" si="190"/>
        <v>1.5578750584203146E-4</v>
      </c>
      <c r="AC277" s="9"/>
      <c r="AD277" s="183">
        <v>27</v>
      </c>
      <c r="AE277" s="183">
        <v>-3</v>
      </c>
      <c r="AF277" s="183">
        <v>12</v>
      </c>
      <c r="AG277" s="183">
        <v>-3</v>
      </c>
      <c r="AH277" s="183">
        <v>-3</v>
      </c>
      <c r="AI277" s="183">
        <v>15</v>
      </c>
      <c r="AJ277" s="183">
        <v>0</v>
      </c>
      <c r="AK277" s="183">
        <v>0</v>
      </c>
      <c r="AL277" s="183">
        <v>45</v>
      </c>
      <c r="AM277" s="5"/>
      <c r="AN277" s="180">
        <v>6</v>
      </c>
      <c r="AO277" s="180">
        <v>-25</v>
      </c>
      <c r="AP277" s="180">
        <v>-2</v>
      </c>
      <c r="AQ277" s="180">
        <v>-9</v>
      </c>
      <c r="AR277" s="180">
        <v>-1</v>
      </c>
      <c r="AS277" s="180">
        <v>-1</v>
      </c>
      <c r="AT277" s="180">
        <v>-1</v>
      </c>
      <c r="AU277" s="180">
        <v>0</v>
      </c>
      <c r="AV277" s="180">
        <v>-33</v>
      </c>
      <c r="AW277">
        <f t="shared" si="191"/>
        <v>-6</v>
      </c>
      <c r="AX277">
        <f t="shared" si="192"/>
        <v>25</v>
      </c>
      <c r="AY277">
        <f t="shared" si="193"/>
        <v>2</v>
      </c>
      <c r="AZ277">
        <f t="shared" si="194"/>
        <v>9</v>
      </c>
      <c r="BA277">
        <f t="shared" si="195"/>
        <v>1</v>
      </c>
      <c r="BB277">
        <f t="shared" si="196"/>
        <v>1</v>
      </c>
      <c r="BC277">
        <f t="shared" si="197"/>
        <v>1</v>
      </c>
      <c r="BD277">
        <f t="shared" si="198"/>
        <v>0</v>
      </c>
      <c r="BE277">
        <f t="shared" si="199"/>
        <v>33</v>
      </c>
      <c r="BH277" s="175">
        <v>156075.4133333333</v>
      </c>
      <c r="BI277" s="106">
        <f t="shared" si="200"/>
        <v>39018.853333333325</v>
      </c>
      <c r="BJ277" s="107">
        <f t="shared" si="201"/>
        <v>936452.47999999975</v>
      </c>
      <c r="BK277" s="26">
        <f t="shared" si="202"/>
        <v>234113.11999999994</v>
      </c>
      <c r="BL277" s="24">
        <f t="shared" si="203"/>
        <v>0.8</v>
      </c>
      <c r="BM277" s="25">
        <f t="shared" si="204"/>
        <v>0.2</v>
      </c>
      <c r="BN277" s="137">
        <f t="shared" si="207"/>
        <v>156075.4133333333</v>
      </c>
      <c r="BO277" s="173">
        <v>123608.23644444445</v>
      </c>
      <c r="BP277" s="132">
        <f t="shared" si="208"/>
        <v>30902.059111111113</v>
      </c>
      <c r="BQ277" s="132">
        <f t="shared" si="223"/>
        <v>741649.41866666672</v>
      </c>
      <c r="BR277" s="132">
        <f t="shared" si="224"/>
        <v>185412.35466666668</v>
      </c>
      <c r="BS277" s="137">
        <f t="shared" si="209"/>
        <v>123608.23644444445</v>
      </c>
      <c r="BT277" s="172">
        <v>108853.68888888891</v>
      </c>
      <c r="BU277" s="132">
        <f t="shared" si="210"/>
        <v>27213.422222222227</v>
      </c>
      <c r="BV277" s="132">
        <f t="shared" si="225"/>
        <v>653122.13333333342</v>
      </c>
      <c r="BW277" s="132">
        <f t="shared" si="211"/>
        <v>163280.53333333335</v>
      </c>
      <c r="BX277" s="137">
        <f t="shared" si="212"/>
        <v>108853.68888888891</v>
      </c>
      <c r="BY277" s="172">
        <v>139625.38666666666</v>
      </c>
      <c r="BZ277" s="132">
        <f t="shared" si="213"/>
        <v>34906.346666666665</v>
      </c>
      <c r="CA277" s="132">
        <f t="shared" si="226"/>
        <v>837752.31999999995</v>
      </c>
      <c r="CB277" s="132">
        <f t="shared" si="214"/>
        <v>209438.07999999999</v>
      </c>
      <c r="CC277" s="137">
        <f t="shared" si="215"/>
        <v>139625.38666666666</v>
      </c>
      <c r="CD277" s="172">
        <v>24835.989333333331</v>
      </c>
      <c r="CE277" s="132">
        <f t="shared" si="216"/>
        <v>6208.9973333333328</v>
      </c>
      <c r="CF277" s="132">
        <f t="shared" si="227"/>
        <v>149015.93599999999</v>
      </c>
      <c r="CG277" s="132">
        <f t="shared" si="217"/>
        <v>37253.983999999997</v>
      </c>
      <c r="CH277" s="137">
        <f t="shared" si="218"/>
        <v>24835.989333333331</v>
      </c>
      <c r="CI277" s="211">
        <f t="shared" si="219"/>
        <v>98762.334222222213</v>
      </c>
      <c r="CJ277" s="132">
        <f t="shared" si="220"/>
        <v>24690.583555555553</v>
      </c>
      <c r="CK277" s="132">
        <f t="shared" si="228"/>
        <v>592574.00533333328</v>
      </c>
      <c r="CL277" s="132">
        <f t="shared" si="221"/>
        <v>148143.50133333332</v>
      </c>
      <c r="CM277" s="137">
        <f t="shared" si="222"/>
        <v>98762.334222222213</v>
      </c>
      <c r="CN277" s="172"/>
      <c r="CO277" s="132"/>
      <c r="CP277" s="132"/>
      <c r="CQ277" s="132"/>
      <c r="CR277" s="137"/>
      <c r="CS277" s="132"/>
    </row>
    <row r="278" spans="1:97" ht="13" x14ac:dyDescent="0.3">
      <c r="A278" s="5" t="s">
        <v>774</v>
      </c>
      <c r="B278" s="3" t="s">
        <v>407</v>
      </c>
      <c r="C278" s="3" t="s">
        <v>375</v>
      </c>
      <c r="D278" s="2" t="s">
        <v>281</v>
      </c>
      <c r="E278" s="5">
        <f t="shared" si="205"/>
        <v>35853</v>
      </c>
      <c r="F278" s="177">
        <v>290</v>
      </c>
      <c r="G278" s="17">
        <f t="shared" si="206"/>
        <v>183</v>
      </c>
      <c r="H278" s="201">
        <v>12.817862311350011</v>
      </c>
      <c r="I278" s="189">
        <v>60</v>
      </c>
      <c r="J278"/>
      <c r="K278" s="183">
        <v>907</v>
      </c>
      <c r="L278" s="183">
        <v>2142</v>
      </c>
      <c r="M278" s="183">
        <v>4939</v>
      </c>
      <c r="N278" s="183">
        <v>8585</v>
      </c>
      <c r="O278" s="183">
        <v>7313</v>
      </c>
      <c r="P278" s="183">
        <v>4739</v>
      </c>
      <c r="Q278" s="183">
        <v>6050</v>
      </c>
      <c r="R278" s="183">
        <v>1178</v>
      </c>
      <c r="S278" s="183">
        <v>35853</v>
      </c>
      <c r="T278" s="5"/>
      <c r="U278" s="9">
        <f t="shared" si="183"/>
        <v>2.5297743563997433E-2</v>
      </c>
      <c r="V278" s="9">
        <f t="shared" si="184"/>
        <v>5.9743954480796585E-2</v>
      </c>
      <c r="W278" s="9">
        <f t="shared" si="185"/>
        <v>0.13775695199843807</v>
      </c>
      <c r="X278" s="9">
        <f t="shared" si="186"/>
        <v>0.23944997629208156</v>
      </c>
      <c r="Y278" s="9">
        <f t="shared" si="187"/>
        <v>0.20397177363121635</v>
      </c>
      <c r="Z278" s="9">
        <f t="shared" si="188"/>
        <v>0.13217861824672969</v>
      </c>
      <c r="AA278" s="9">
        <f t="shared" si="189"/>
        <v>0.16874459598917804</v>
      </c>
      <c r="AB278" s="9">
        <f t="shared" si="190"/>
        <v>3.2856385797562268E-2</v>
      </c>
      <c r="AC278" s="9"/>
      <c r="AD278" s="183">
        <v>10</v>
      </c>
      <c r="AE278" s="183">
        <v>33</v>
      </c>
      <c r="AF278" s="183">
        <v>13</v>
      </c>
      <c r="AG278" s="183">
        <v>42</v>
      </c>
      <c r="AH278" s="183">
        <v>41</v>
      </c>
      <c r="AI278" s="183">
        <v>25</v>
      </c>
      <c r="AJ278" s="183">
        <v>13</v>
      </c>
      <c r="AK278" s="183">
        <v>22</v>
      </c>
      <c r="AL278" s="183">
        <v>199</v>
      </c>
      <c r="AM278" s="5"/>
      <c r="AN278" s="180">
        <v>4</v>
      </c>
      <c r="AO278" s="180">
        <v>0</v>
      </c>
      <c r="AP278" s="180">
        <v>-3</v>
      </c>
      <c r="AQ278" s="180">
        <v>11</v>
      </c>
      <c r="AR278" s="180">
        <v>0</v>
      </c>
      <c r="AS278" s="180">
        <v>-3</v>
      </c>
      <c r="AT278" s="180">
        <v>8</v>
      </c>
      <c r="AU278" s="180">
        <v>-1</v>
      </c>
      <c r="AV278" s="180">
        <v>16</v>
      </c>
      <c r="AW278">
        <f t="shared" si="191"/>
        <v>-4</v>
      </c>
      <c r="AX278">
        <f t="shared" si="192"/>
        <v>0</v>
      </c>
      <c r="AY278">
        <f t="shared" si="193"/>
        <v>3</v>
      </c>
      <c r="AZ278">
        <f t="shared" si="194"/>
        <v>-11</v>
      </c>
      <c r="BA278">
        <f t="shared" si="195"/>
        <v>0</v>
      </c>
      <c r="BB278">
        <f t="shared" si="196"/>
        <v>3</v>
      </c>
      <c r="BC278">
        <f t="shared" si="197"/>
        <v>-8</v>
      </c>
      <c r="BD278">
        <f t="shared" si="198"/>
        <v>1</v>
      </c>
      <c r="BE278">
        <f t="shared" si="199"/>
        <v>-16</v>
      </c>
      <c r="BH278" s="175">
        <v>234241.05066666671</v>
      </c>
      <c r="BI278" s="106">
        <f t="shared" si="200"/>
        <v>58560.262666666677</v>
      </c>
      <c r="BJ278" s="107">
        <f t="shared" si="201"/>
        <v>1405446.3040000002</v>
      </c>
      <c r="BK278" s="26">
        <f t="shared" si="202"/>
        <v>351361.57600000006</v>
      </c>
      <c r="BL278" s="24">
        <f t="shared" si="203"/>
        <v>0.8</v>
      </c>
      <c r="BM278" s="25">
        <f t="shared" si="204"/>
        <v>0.2</v>
      </c>
      <c r="BN278" s="137">
        <f t="shared" si="207"/>
        <v>234241.05066666671</v>
      </c>
      <c r="BO278" s="173">
        <v>296308.97777777782</v>
      </c>
      <c r="BP278" s="132">
        <f t="shared" si="208"/>
        <v>74077.244444444455</v>
      </c>
      <c r="BQ278" s="132">
        <f t="shared" si="223"/>
        <v>1777853.8666666669</v>
      </c>
      <c r="BR278" s="132">
        <f t="shared" si="224"/>
        <v>444463.46666666673</v>
      </c>
      <c r="BS278" s="137">
        <f t="shared" si="209"/>
        <v>296308.97777777782</v>
      </c>
      <c r="BT278" s="172">
        <v>395482.97777777782</v>
      </c>
      <c r="BU278" s="132">
        <f t="shared" si="210"/>
        <v>98870.744444444455</v>
      </c>
      <c r="BV278" s="132">
        <f t="shared" si="225"/>
        <v>2372897.8666666672</v>
      </c>
      <c r="BW278" s="132">
        <f t="shared" si="211"/>
        <v>593224.46666666679</v>
      </c>
      <c r="BX278" s="137">
        <f t="shared" si="212"/>
        <v>395482.97777777782</v>
      </c>
      <c r="BY278" s="172">
        <v>316228.05333333334</v>
      </c>
      <c r="BZ278" s="132">
        <f t="shared" si="213"/>
        <v>79057.013333333336</v>
      </c>
      <c r="CA278" s="132">
        <f t="shared" si="226"/>
        <v>1897368.32</v>
      </c>
      <c r="CB278" s="132">
        <f t="shared" si="214"/>
        <v>474342.08</v>
      </c>
      <c r="CC278" s="137">
        <f t="shared" si="215"/>
        <v>316228.05333333334</v>
      </c>
      <c r="CD278" s="172">
        <v>326127.8631111111</v>
      </c>
      <c r="CE278" s="132">
        <f t="shared" si="216"/>
        <v>81531.965777777776</v>
      </c>
      <c r="CF278" s="132">
        <f t="shared" si="227"/>
        <v>1956767.1786666666</v>
      </c>
      <c r="CG278" s="132">
        <f t="shared" si="217"/>
        <v>489191.79466666665</v>
      </c>
      <c r="CH278" s="137">
        <f t="shared" si="218"/>
        <v>326127.8631111111</v>
      </c>
      <c r="CI278" s="211">
        <f t="shared" si="219"/>
        <v>277646.33244444447</v>
      </c>
      <c r="CJ278" s="132">
        <f t="shared" si="220"/>
        <v>69411.583111111118</v>
      </c>
      <c r="CK278" s="132">
        <f t="shared" si="228"/>
        <v>1665877.9946666667</v>
      </c>
      <c r="CL278" s="132">
        <f t="shared" si="221"/>
        <v>416469.49866666668</v>
      </c>
      <c r="CM278" s="137">
        <f t="shared" si="222"/>
        <v>277646.33244444447</v>
      </c>
      <c r="CN278" s="172"/>
      <c r="CO278" s="132"/>
      <c r="CP278" s="132"/>
      <c r="CQ278" s="132"/>
      <c r="CR278" s="137"/>
      <c r="CS278" s="132"/>
    </row>
    <row r="279" spans="1:97" ht="13" x14ac:dyDescent="0.3">
      <c r="A279" s="5" t="s">
        <v>819</v>
      </c>
      <c r="B279" s="3" t="s">
        <v>408</v>
      </c>
      <c r="C279" s="3" t="s">
        <v>389</v>
      </c>
      <c r="D279" s="2" t="s">
        <v>282</v>
      </c>
      <c r="E279" s="5">
        <f t="shared" si="205"/>
        <v>51739</v>
      </c>
      <c r="F279" s="177">
        <v>464</v>
      </c>
      <c r="G279" s="17">
        <f t="shared" si="206"/>
        <v>595</v>
      </c>
      <c r="H279" s="201">
        <v>7.3776804896834083</v>
      </c>
      <c r="I279" s="189">
        <v>172</v>
      </c>
      <c r="J279"/>
      <c r="K279" s="183">
        <v>7400</v>
      </c>
      <c r="L279" s="183">
        <v>15904</v>
      </c>
      <c r="M279" s="183">
        <v>10197</v>
      </c>
      <c r="N279" s="183">
        <v>7325</v>
      </c>
      <c r="O279" s="183">
        <v>5822</v>
      </c>
      <c r="P279" s="183">
        <v>3440</v>
      </c>
      <c r="Q279" s="183">
        <v>1551</v>
      </c>
      <c r="R279" s="183">
        <v>100</v>
      </c>
      <c r="S279" s="183">
        <v>51739</v>
      </c>
      <c r="T279" s="5"/>
      <c r="U279" s="9">
        <f t="shared" si="183"/>
        <v>0.14302557065269914</v>
      </c>
      <c r="V279" s="9">
        <f t="shared" si="184"/>
        <v>0.30738901022439552</v>
      </c>
      <c r="W279" s="9">
        <f t="shared" si="185"/>
        <v>0.19708537080345581</v>
      </c>
      <c r="X279" s="9">
        <f t="shared" si="186"/>
        <v>0.14157598716635419</v>
      </c>
      <c r="Y279" s="9">
        <f t="shared" si="187"/>
        <v>0.11252633410000193</v>
      </c>
      <c r="Z279" s="9">
        <f t="shared" si="188"/>
        <v>6.6487562573687167E-2</v>
      </c>
      <c r="AA279" s="9">
        <f t="shared" si="189"/>
        <v>2.9977386497613018E-2</v>
      </c>
      <c r="AB279" s="9">
        <f t="shared" si="190"/>
        <v>1.9327779817932315E-3</v>
      </c>
      <c r="AC279" s="9"/>
      <c r="AD279" s="183">
        <v>64</v>
      </c>
      <c r="AE279" s="183">
        <v>171</v>
      </c>
      <c r="AF279" s="183">
        <v>204</v>
      </c>
      <c r="AG279" s="183">
        <v>53</v>
      </c>
      <c r="AH279" s="183">
        <v>61</v>
      </c>
      <c r="AI279" s="183">
        <v>24</v>
      </c>
      <c r="AJ279" s="183">
        <v>9</v>
      </c>
      <c r="AK279" s="183">
        <v>0</v>
      </c>
      <c r="AL279" s="183">
        <v>586</v>
      </c>
      <c r="AM279" s="5"/>
      <c r="AN279" s="180">
        <v>9</v>
      </c>
      <c r="AO279" s="180">
        <v>-5</v>
      </c>
      <c r="AP279" s="180">
        <v>-9</v>
      </c>
      <c r="AQ279" s="180">
        <v>-1</v>
      </c>
      <c r="AR279" s="180">
        <v>4</v>
      </c>
      <c r="AS279" s="180">
        <v>-1</v>
      </c>
      <c r="AT279" s="180">
        <v>-4</v>
      </c>
      <c r="AU279" s="180">
        <v>-2</v>
      </c>
      <c r="AV279" s="180">
        <v>-9</v>
      </c>
      <c r="AW279">
        <f t="shared" si="191"/>
        <v>-9</v>
      </c>
      <c r="AX279">
        <f t="shared" si="192"/>
        <v>5</v>
      </c>
      <c r="AY279">
        <f t="shared" si="193"/>
        <v>9</v>
      </c>
      <c r="AZ279">
        <f t="shared" si="194"/>
        <v>1</v>
      </c>
      <c r="BA279">
        <f t="shared" si="195"/>
        <v>-4</v>
      </c>
      <c r="BB279">
        <f t="shared" si="196"/>
        <v>1</v>
      </c>
      <c r="BC279">
        <f t="shared" si="197"/>
        <v>4</v>
      </c>
      <c r="BD279">
        <f t="shared" si="198"/>
        <v>2</v>
      </c>
      <c r="BE279">
        <f t="shared" si="199"/>
        <v>9</v>
      </c>
      <c r="BH279" s="175">
        <v>391979.56266666669</v>
      </c>
      <c r="BI279" s="106">
        <f t="shared" si="200"/>
        <v>97994.890666666673</v>
      </c>
      <c r="BJ279" s="107">
        <f t="shared" si="201"/>
        <v>2351877.3760000002</v>
      </c>
      <c r="BK279" s="26">
        <f t="shared" si="202"/>
        <v>587969.34400000004</v>
      </c>
      <c r="BL279" s="24">
        <f t="shared" si="203"/>
        <v>0.8</v>
      </c>
      <c r="BM279" s="25">
        <f t="shared" si="204"/>
        <v>0.2</v>
      </c>
      <c r="BN279" s="137">
        <f t="shared" si="207"/>
        <v>391979.56266666669</v>
      </c>
      <c r="BO279" s="173">
        <v>647745.4986666668</v>
      </c>
      <c r="BP279" s="132">
        <f t="shared" si="208"/>
        <v>161936.3746666667</v>
      </c>
      <c r="BQ279" s="132">
        <f t="shared" si="223"/>
        <v>3886472.9920000006</v>
      </c>
      <c r="BR279" s="132">
        <f t="shared" si="224"/>
        <v>971618.24800000014</v>
      </c>
      <c r="BS279" s="137">
        <f t="shared" si="209"/>
        <v>647745.4986666668</v>
      </c>
      <c r="BT279" s="172">
        <v>686945.99555555568</v>
      </c>
      <c r="BU279" s="132">
        <f t="shared" si="210"/>
        <v>171736.49888888892</v>
      </c>
      <c r="BV279" s="132">
        <f t="shared" si="225"/>
        <v>4121675.9733333341</v>
      </c>
      <c r="BW279" s="132">
        <f t="shared" si="211"/>
        <v>1030418.9933333335</v>
      </c>
      <c r="BX279" s="137">
        <f t="shared" si="212"/>
        <v>686945.99555555568</v>
      </c>
      <c r="BY279" s="172">
        <v>576179.94666666666</v>
      </c>
      <c r="BZ279" s="132">
        <f t="shared" si="213"/>
        <v>144044.98666666666</v>
      </c>
      <c r="CA279" s="132">
        <f t="shared" si="226"/>
        <v>3457079.6799999997</v>
      </c>
      <c r="CB279" s="132">
        <f t="shared" si="214"/>
        <v>864269.91999999993</v>
      </c>
      <c r="CC279" s="137">
        <f t="shared" si="215"/>
        <v>576179.94666666666</v>
      </c>
      <c r="CD279" s="172">
        <v>875804.38755555567</v>
      </c>
      <c r="CE279" s="132">
        <f t="shared" si="216"/>
        <v>218951.09688888892</v>
      </c>
      <c r="CF279" s="132">
        <f t="shared" si="227"/>
        <v>5254826.3253333345</v>
      </c>
      <c r="CG279" s="132">
        <f t="shared" si="217"/>
        <v>1313706.5813333336</v>
      </c>
      <c r="CH279" s="137">
        <f t="shared" si="218"/>
        <v>875804.38755555567</v>
      </c>
      <c r="CI279" s="211">
        <f t="shared" si="219"/>
        <v>698957.09333333338</v>
      </c>
      <c r="CJ279" s="132">
        <f t="shared" si="220"/>
        <v>174739.27333333335</v>
      </c>
      <c r="CK279" s="132">
        <f t="shared" si="228"/>
        <v>4193742.5600000005</v>
      </c>
      <c r="CL279" s="132">
        <f t="shared" si="221"/>
        <v>1048435.6400000001</v>
      </c>
      <c r="CM279" s="137">
        <f t="shared" si="222"/>
        <v>698957.09333333338</v>
      </c>
      <c r="CN279" s="172"/>
      <c r="CO279" s="132"/>
      <c r="CP279" s="132"/>
      <c r="CQ279" s="132"/>
      <c r="CR279" s="137"/>
      <c r="CS279" s="132"/>
    </row>
    <row r="280" spans="1:97" ht="13" x14ac:dyDescent="0.3">
      <c r="A280" s="5" t="s">
        <v>801</v>
      </c>
      <c r="B280" s="3" t="s">
        <v>405</v>
      </c>
      <c r="C280" s="3" t="s">
        <v>389</v>
      </c>
      <c r="D280" s="2" t="s">
        <v>283</v>
      </c>
      <c r="E280" s="5">
        <f t="shared" si="205"/>
        <v>60293</v>
      </c>
      <c r="F280" s="177">
        <v>365</v>
      </c>
      <c r="G280" s="17">
        <f t="shared" si="206"/>
        <v>588</v>
      </c>
      <c r="H280" s="201">
        <v>8.6022199277232829</v>
      </c>
      <c r="I280" s="189">
        <v>271</v>
      </c>
      <c r="J280"/>
      <c r="K280" s="183">
        <v>8469</v>
      </c>
      <c r="L280" s="183">
        <v>13861</v>
      </c>
      <c r="M280" s="183">
        <v>13258</v>
      </c>
      <c r="N280" s="183">
        <v>11325</v>
      </c>
      <c r="O280" s="183">
        <v>7545</v>
      </c>
      <c r="P280" s="183">
        <v>3764</v>
      </c>
      <c r="Q280" s="183">
        <v>1956</v>
      </c>
      <c r="R280" s="183">
        <v>115</v>
      </c>
      <c r="S280" s="183">
        <v>60293</v>
      </c>
      <c r="T280" s="5"/>
      <c r="U280" s="9">
        <f t="shared" si="183"/>
        <v>0.14046406713880549</v>
      </c>
      <c r="V280" s="9">
        <f t="shared" si="184"/>
        <v>0.22989401754764235</v>
      </c>
      <c r="W280" s="9">
        <f t="shared" si="185"/>
        <v>0.21989285655051166</v>
      </c>
      <c r="X280" s="9">
        <f t="shared" si="186"/>
        <v>0.18783275007048911</v>
      </c>
      <c r="Y280" s="9">
        <f t="shared" si="187"/>
        <v>0.12513890501384903</v>
      </c>
      <c r="Z280" s="9">
        <f t="shared" si="188"/>
        <v>6.2428474283913557E-2</v>
      </c>
      <c r="AA280" s="9">
        <f t="shared" si="189"/>
        <v>3.2441576965816926E-2</v>
      </c>
      <c r="AB280" s="9">
        <f t="shared" si="190"/>
        <v>1.9073524289718541E-3</v>
      </c>
      <c r="AC280" s="9"/>
      <c r="AD280" s="183">
        <v>58</v>
      </c>
      <c r="AE280" s="183">
        <v>131</v>
      </c>
      <c r="AF280" s="183">
        <v>158</v>
      </c>
      <c r="AG280" s="183">
        <v>95</v>
      </c>
      <c r="AH280" s="183">
        <v>105</v>
      </c>
      <c r="AI280" s="183">
        <v>54</v>
      </c>
      <c r="AJ280" s="183">
        <v>-18</v>
      </c>
      <c r="AK280" s="183">
        <v>-2</v>
      </c>
      <c r="AL280" s="183">
        <v>581</v>
      </c>
      <c r="AM280" s="5"/>
      <c r="AN280" s="180">
        <v>10</v>
      </c>
      <c r="AO280" s="180">
        <v>-11</v>
      </c>
      <c r="AP280" s="180">
        <v>5</v>
      </c>
      <c r="AQ280" s="180">
        <v>-14</v>
      </c>
      <c r="AR280" s="180">
        <v>8</v>
      </c>
      <c r="AS280" s="180">
        <v>-7</v>
      </c>
      <c r="AT280" s="180">
        <v>2</v>
      </c>
      <c r="AU280" s="180">
        <v>0</v>
      </c>
      <c r="AV280" s="180">
        <v>-7</v>
      </c>
      <c r="AW280">
        <f t="shared" si="191"/>
        <v>-10</v>
      </c>
      <c r="AX280">
        <f t="shared" si="192"/>
        <v>11</v>
      </c>
      <c r="AY280">
        <f t="shared" si="193"/>
        <v>-5</v>
      </c>
      <c r="AZ280">
        <f t="shared" si="194"/>
        <v>14</v>
      </c>
      <c r="BA280">
        <f t="shared" si="195"/>
        <v>-8</v>
      </c>
      <c r="BB280">
        <f t="shared" si="196"/>
        <v>7</v>
      </c>
      <c r="BC280">
        <f t="shared" si="197"/>
        <v>-2</v>
      </c>
      <c r="BD280">
        <f t="shared" si="198"/>
        <v>0</v>
      </c>
      <c r="BE280">
        <f t="shared" si="199"/>
        <v>7</v>
      </c>
      <c r="BH280" s="175">
        <v>442256.31466666656</v>
      </c>
      <c r="BI280" s="106">
        <f t="shared" si="200"/>
        <v>110564.07866666664</v>
      </c>
      <c r="BJ280" s="107">
        <f t="shared" si="201"/>
        <v>2653537.8879999993</v>
      </c>
      <c r="BK280" s="26">
        <f t="shared" si="202"/>
        <v>663384.47199999983</v>
      </c>
      <c r="BL280" s="24">
        <f t="shared" si="203"/>
        <v>0.8</v>
      </c>
      <c r="BM280" s="25">
        <f t="shared" si="204"/>
        <v>0.2</v>
      </c>
      <c r="BN280" s="137">
        <f t="shared" si="207"/>
        <v>442256.31466666656</v>
      </c>
      <c r="BO280" s="173">
        <v>531756.02133333345</v>
      </c>
      <c r="BP280" s="132">
        <f t="shared" si="208"/>
        <v>132939.00533333336</v>
      </c>
      <c r="BQ280" s="132">
        <f t="shared" si="223"/>
        <v>3190536.1280000005</v>
      </c>
      <c r="BR280" s="132">
        <f t="shared" si="224"/>
        <v>797634.03200000012</v>
      </c>
      <c r="BS280" s="137">
        <f t="shared" si="209"/>
        <v>531756.02133333345</v>
      </c>
      <c r="BT280" s="172">
        <v>410467.43644444447</v>
      </c>
      <c r="BU280" s="132">
        <f t="shared" si="210"/>
        <v>102616.85911111112</v>
      </c>
      <c r="BV280" s="132">
        <f t="shared" si="225"/>
        <v>2462804.6186666666</v>
      </c>
      <c r="BW280" s="132">
        <f t="shared" si="211"/>
        <v>615701.15466666664</v>
      </c>
      <c r="BX280" s="137">
        <f t="shared" si="212"/>
        <v>410467.43644444447</v>
      </c>
      <c r="BY280" s="172">
        <v>695877.76000000013</v>
      </c>
      <c r="BZ280" s="132">
        <f t="shared" si="213"/>
        <v>173969.44000000003</v>
      </c>
      <c r="CA280" s="132">
        <f t="shared" si="226"/>
        <v>4175266.5600000005</v>
      </c>
      <c r="CB280" s="132">
        <f t="shared" si="214"/>
        <v>1043816.6400000001</v>
      </c>
      <c r="CC280" s="137">
        <f t="shared" si="215"/>
        <v>695877.76000000013</v>
      </c>
      <c r="CD280" s="172">
        <v>1031135.5680000002</v>
      </c>
      <c r="CE280" s="132">
        <f t="shared" si="216"/>
        <v>257783.89200000005</v>
      </c>
      <c r="CF280" s="132">
        <f t="shared" si="227"/>
        <v>6186813.4080000017</v>
      </c>
      <c r="CG280" s="132">
        <f t="shared" si="217"/>
        <v>1546703.3520000004</v>
      </c>
      <c r="CH280" s="137">
        <f t="shared" si="218"/>
        <v>1031135.5680000002</v>
      </c>
      <c r="CI280" s="211">
        <f t="shared" si="219"/>
        <v>736699.50044444448</v>
      </c>
      <c r="CJ280" s="132">
        <f t="shared" si="220"/>
        <v>184174.87511111112</v>
      </c>
      <c r="CK280" s="132">
        <f t="shared" si="228"/>
        <v>4420197.0026666671</v>
      </c>
      <c r="CL280" s="132">
        <f t="shared" si="221"/>
        <v>1105049.2506666668</v>
      </c>
      <c r="CM280" s="137">
        <f t="shared" si="222"/>
        <v>736699.50044444448</v>
      </c>
      <c r="CN280" s="172"/>
      <c r="CO280" s="132"/>
      <c r="CP280" s="132"/>
      <c r="CQ280" s="132"/>
      <c r="CR280" s="137"/>
      <c r="CS280" s="132"/>
    </row>
    <row r="281" spans="1:97" ht="13" x14ac:dyDescent="0.3">
      <c r="A281" s="5" t="s">
        <v>614</v>
      </c>
      <c r="B281" s="3"/>
      <c r="C281" s="3" t="s">
        <v>390</v>
      </c>
      <c r="D281" s="2" t="s">
        <v>284</v>
      </c>
      <c r="E281" s="5">
        <f t="shared" si="205"/>
        <v>72572</v>
      </c>
      <c r="F281" s="177">
        <v>467</v>
      </c>
      <c r="G281" s="17">
        <f t="shared" si="206"/>
        <v>1194</v>
      </c>
      <c r="H281" s="201">
        <v>5.8325488109369248</v>
      </c>
      <c r="I281" s="189">
        <v>523</v>
      </c>
      <c r="J281"/>
      <c r="K281" s="183">
        <v>26335</v>
      </c>
      <c r="L281" s="183">
        <v>19331</v>
      </c>
      <c r="M281" s="183">
        <v>11110</v>
      </c>
      <c r="N281" s="183">
        <v>8120</v>
      </c>
      <c r="O281" s="183">
        <v>4537</v>
      </c>
      <c r="P281" s="183">
        <v>2065</v>
      </c>
      <c r="Q281" s="183">
        <v>1024</v>
      </c>
      <c r="R281" s="183">
        <v>50</v>
      </c>
      <c r="S281" s="183">
        <v>72572</v>
      </c>
      <c r="T281" s="5"/>
      <c r="U281" s="9">
        <f t="shared" si="183"/>
        <v>0.36288100093700049</v>
      </c>
      <c r="V281" s="9">
        <f t="shared" si="184"/>
        <v>0.26636994984291462</v>
      </c>
      <c r="W281" s="9">
        <f t="shared" si="185"/>
        <v>0.15308934575318306</v>
      </c>
      <c r="X281" s="9">
        <f t="shared" si="186"/>
        <v>0.11188888276470264</v>
      </c>
      <c r="Y281" s="9">
        <f t="shared" si="187"/>
        <v>6.2517224273824612E-2</v>
      </c>
      <c r="Z281" s="9">
        <f t="shared" si="188"/>
        <v>2.8454500358264894E-2</v>
      </c>
      <c r="AA281" s="9">
        <f t="shared" si="189"/>
        <v>1.4110125117125063E-2</v>
      </c>
      <c r="AB281" s="9">
        <f t="shared" si="190"/>
        <v>6.8897095298462222E-4</v>
      </c>
      <c r="AC281" s="9"/>
      <c r="AD281" s="183">
        <v>166</v>
      </c>
      <c r="AE281" s="183">
        <v>440</v>
      </c>
      <c r="AF281" s="183">
        <v>285</v>
      </c>
      <c r="AG281" s="183">
        <v>234</v>
      </c>
      <c r="AH281" s="183">
        <v>48</v>
      </c>
      <c r="AI281" s="183">
        <v>5</v>
      </c>
      <c r="AJ281" s="183">
        <v>20</v>
      </c>
      <c r="AK281" s="183">
        <v>0</v>
      </c>
      <c r="AL281" s="183">
        <v>1198</v>
      </c>
      <c r="AM281" s="5"/>
      <c r="AN281" s="180">
        <v>0</v>
      </c>
      <c r="AO281" s="180">
        <v>10</v>
      </c>
      <c r="AP281" s="180">
        <v>0</v>
      </c>
      <c r="AQ281" s="180">
        <v>-3</v>
      </c>
      <c r="AR281" s="180">
        <v>-1</v>
      </c>
      <c r="AS281" s="180">
        <v>0</v>
      </c>
      <c r="AT281" s="180">
        <v>-1</v>
      </c>
      <c r="AU281" s="180">
        <v>-1</v>
      </c>
      <c r="AV281" s="180">
        <v>4</v>
      </c>
      <c r="AW281">
        <f t="shared" si="191"/>
        <v>0</v>
      </c>
      <c r="AX281">
        <f t="shared" si="192"/>
        <v>-10</v>
      </c>
      <c r="AY281">
        <f t="shared" si="193"/>
        <v>0</v>
      </c>
      <c r="AZ281">
        <f t="shared" si="194"/>
        <v>3</v>
      </c>
      <c r="BA281">
        <f t="shared" si="195"/>
        <v>1</v>
      </c>
      <c r="BB281">
        <f t="shared" si="196"/>
        <v>0</v>
      </c>
      <c r="BC281">
        <f t="shared" si="197"/>
        <v>1</v>
      </c>
      <c r="BD281">
        <f t="shared" si="198"/>
        <v>1</v>
      </c>
      <c r="BE281">
        <f t="shared" si="199"/>
        <v>-4</v>
      </c>
      <c r="BH281" s="175">
        <v>615026.68000000005</v>
      </c>
      <c r="BI281" s="106" t="str">
        <f t="shared" si="200"/>
        <v>0</v>
      </c>
      <c r="BJ281" s="107">
        <f t="shared" si="201"/>
        <v>3690160.08</v>
      </c>
      <c r="BK281" s="26">
        <f t="shared" si="202"/>
        <v>0</v>
      </c>
      <c r="BL281" s="24" t="str">
        <f t="shared" si="203"/>
        <v>100%</v>
      </c>
      <c r="BM281" s="25" t="str">
        <f t="shared" si="204"/>
        <v>0%</v>
      </c>
      <c r="BN281" s="137">
        <f t="shared" si="207"/>
        <v>615026.68000000005</v>
      </c>
      <c r="BO281" s="173">
        <v>941337.20666666655</v>
      </c>
      <c r="BP281" s="132" t="str">
        <f t="shared" si="208"/>
        <v>0</v>
      </c>
      <c r="BQ281" s="132">
        <f t="shared" si="223"/>
        <v>5648023.2399999993</v>
      </c>
      <c r="BR281" s="132">
        <f t="shared" si="224"/>
        <v>0</v>
      </c>
      <c r="BS281" s="137">
        <f t="shared" si="209"/>
        <v>941337.20666666655</v>
      </c>
      <c r="BT281" s="172">
        <v>698681.8277777778</v>
      </c>
      <c r="BU281" s="132" t="str">
        <f t="shared" si="210"/>
        <v>0</v>
      </c>
      <c r="BV281" s="132">
        <f t="shared" si="225"/>
        <v>4192090.9666666668</v>
      </c>
      <c r="BW281" s="132">
        <f t="shared" si="211"/>
        <v>0</v>
      </c>
      <c r="BX281" s="137">
        <f t="shared" si="212"/>
        <v>698681.8277777778</v>
      </c>
      <c r="BY281" s="172">
        <v>1181880</v>
      </c>
      <c r="BZ281" s="132" t="str">
        <f t="shared" si="213"/>
        <v>0</v>
      </c>
      <c r="CA281" s="132">
        <f t="shared" si="226"/>
        <v>7091280</v>
      </c>
      <c r="CB281" s="132">
        <f t="shared" si="214"/>
        <v>0</v>
      </c>
      <c r="CC281" s="137">
        <f t="shared" si="215"/>
        <v>1181880</v>
      </c>
      <c r="CD281" s="172">
        <v>1215448.2511111111</v>
      </c>
      <c r="CE281" s="132" t="str">
        <f t="shared" si="216"/>
        <v>0</v>
      </c>
      <c r="CF281" s="132">
        <f t="shared" si="227"/>
        <v>7292689.5066666668</v>
      </c>
      <c r="CG281" s="132">
        <f t="shared" si="217"/>
        <v>0</v>
      </c>
      <c r="CH281" s="137">
        <f t="shared" si="218"/>
        <v>1215448.2511111111</v>
      </c>
      <c r="CI281" s="211">
        <f t="shared" si="219"/>
        <v>1725313.8311111112</v>
      </c>
      <c r="CJ281" s="132" t="str">
        <f t="shared" si="220"/>
        <v>0</v>
      </c>
      <c r="CK281" s="132">
        <f t="shared" si="228"/>
        <v>10351882.986666668</v>
      </c>
      <c r="CL281" s="132">
        <f t="shared" si="221"/>
        <v>0</v>
      </c>
      <c r="CM281" s="137">
        <f t="shared" si="222"/>
        <v>1725313.8311111112</v>
      </c>
      <c r="CN281" s="172"/>
      <c r="CO281" s="132"/>
      <c r="CP281" s="132"/>
      <c r="CQ281" s="132"/>
      <c r="CR281" s="137"/>
      <c r="CS281" s="132"/>
    </row>
    <row r="282" spans="1:97" ht="13" x14ac:dyDescent="0.3">
      <c r="A282" s="5" t="s">
        <v>662</v>
      </c>
      <c r="B282" s="3" t="s">
        <v>387</v>
      </c>
      <c r="C282" s="3" t="s">
        <v>384</v>
      </c>
      <c r="D282" s="2" t="s">
        <v>285</v>
      </c>
      <c r="E282" s="5">
        <f t="shared" si="205"/>
        <v>68769</v>
      </c>
      <c r="F282" s="177">
        <v>527</v>
      </c>
      <c r="G282" s="17">
        <f t="shared" si="206"/>
        <v>346</v>
      </c>
      <c r="H282" s="201">
        <v>6.2181570184940025</v>
      </c>
      <c r="I282" s="189">
        <v>10</v>
      </c>
      <c r="J282"/>
      <c r="K282" s="183">
        <v>12902</v>
      </c>
      <c r="L282" s="183">
        <v>17474</v>
      </c>
      <c r="M282" s="183">
        <v>20698</v>
      </c>
      <c r="N282" s="183">
        <v>10421</v>
      </c>
      <c r="O282" s="183">
        <v>4767</v>
      </c>
      <c r="P282" s="183">
        <v>1640</v>
      </c>
      <c r="Q282" s="183">
        <v>783</v>
      </c>
      <c r="R282" s="183">
        <v>84</v>
      </c>
      <c r="S282" s="183">
        <v>68769</v>
      </c>
      <c r="T282" s="5"/>
      <c r="U282" s="9">
        <f t="shared" si="183"/>
        <v>0.18761360496735446</v>
      </c>
      <c r="V282" s="9">
        <f t="shared" si="184"/>
        <v>0.25409704954267187</v>
      </c>
      <c r="W282" s="9">
        <f t="shared" si="185"/>
        <v>0.30097863863077839</v>
      </c>
      <c r="X282" s="9">
        <f t="shared" si="186"/>
        <v>0.15153630269452806</v>
      </c>
      <c r="Y282" s="9">
        <f t="shared" si="187"/>
        <v>6.9319024560485096E-2</v>
      </c>
      <c r="Z282" s="9">
        <f t="shared" si="188"/>
        <v>2.3847954747051724E-2</v>
      </c>
      <c r="AA282" s="9">
        <f t="shared" si="189"/>
        <v>1.1385944248135061E-2</v>
      </c>
      <c r="AB282" s="9">
        <f t="shared" si="190"/>
        <v>1.2214806089953323E-3</v>
      </c>
      <c r="AC282" s="9"/>
      <c r="AD282" s="183">
        <v>61</v>
      </c>
      <c r="AE282" s="183">
        <v>81</v>
      </c>
      <c r="AF282" s="183">
        <v>44</v>
      </c>
      <c r="AG282" s="183">
        <v>31</v>
      </c>
      <c r="AH282" s="183">
        <v>29</v>
      </c>
      <c r="AI282" s="183">
        <v>1</v>
      </c>
      <c r="AJ282" s="183">
        <v>-1</v>
      </c>
      <c r="AK282" s="183">
        <v>1</v>
      </c>
      <c r="AL282" s="183">
        <v>247</v>
      </c>
      <c r="AM282" s="5"/>
      <c r="AN282" s="180">
        <v>-14</v>
      </c>
      <c r="AO282" s="180">
        <v>-41</v>
      </c>
      <c r="AP282" s="180">
        <v>-24</v>
      </c>
      <c r="AQ282" s="180">
        <v>1</v>
      </c>
      <c r="AR282" s="180">
        <v>-17</v>
      </c>
      <c r="AS282" s="180">
        <v>-5</v>
      </c>
      <c r="AT282" s="180">
        <v>-1</v>
      </c>
      <c r="AU282" s="180">
        <v>2</v>
      </c>
      <c r="AV282" s="180">
        <v>-99</v>
      </c>
      <c r="AW282">
        <f t="shared" si="191"/>
        <v>14</v>
      </c>
      <c r="AX282">
        <f t="shared" si="192"/>
        <v>41</v>
      </c>
      <c r="AY282">
        <f t="shared" si="193"/>
        <v>24</v>
      </c>
      <c r="AZ282">
        <f t="shared" si="194"/>
        <v>-1</v>
      </c>
      <c r="BA282">
        <f t="shared" si="195"/>
        <v>17</v>
      </c>
      <c r="BB282">
        <f t="shared" si="196"/>
        <v>5</v>
      </c>
      <c r="BC282">
        <f t="shared" si="197"/>
        <v>1</v>
      </c>
      <c r="BD282">
        <f t="shared" si="198"/>
        <v>-2</v>
      </c>
      <c r="BE282">
        <f t="shared" si="199"/>
        <v>99</v>
      </c>
      <c r="BH282" s="175">
        <v>282982.63466666668</v>
      </c>
      <c r="BI282" s="106">
        <f t="shared" si="200"/>
        <v>70745.65866666667</v>
      </c>
      <c r="BJ282" s="107">
        <f t="shared" si="201"/>
        <v>1697895.8080000002</v>
      </c>
      <c r="BK282" s="26">
        <f t="shared" si="202"/>
        <v>424473.95200000005</v>
      </c>
      <c r="BL282" s="24">
        <f t="shared" si="203"/>
        <v>0.8</v>
      </c>
      <c r="BM282" s="25">
        <f t="shared" si="204"/>
        <v>0.2</v>
      </c>
      <c r="BN282" s="137">
        <f t="shared" si="207"/>
        <v>282982.63466666668</v>
      </c>
      <c r="BO282" s="173">
        <v>387830.46488888888</v>
      </c>
      <c r="BP282" s="132">
        <f t="shared" si="208"/>
        <v>96957.616222222219</v>
      </c>
      <c r="BQ282" s="132">
        <f t="shared" si="223"/>
        <v>2326982.7893333333</v>
      </c>
      <c r="BR282" s="132">
        <f t="shared" si="224"/>
        <v>581745.69733333332</v>
      </c>
      <c r="BS282" s="137">
        <f t="shared" si="209"/>
        <v>387830.46488888888</v>
      </c>
      <c r="BT282" s="172">
        <v>380235.29955555557</v>
      </c>
      <c r="BU282" s="132">
        <f t="shared" si="210"/>
        <v>95058.824888888892</v>
      </c>
      <c r="BV282" s="132">
        <f t="shared" si="225"/>
        <v>2281411.7973333336</v>
      </c>
      <c r="BW282" s="132">
        <f t="shared" si="211"/>
        <v>570352.94933333341</v>
      </c>
      <c r="BX282" s="137">
        <f t="shared" si="212"/>
        <v>380235.29955555557</v>
      </c>
      <c r="BY282" s="172">
        <v>343756.05333333329</v>
      </c>
      <c r="BZ282" s="132">
        <f t="shared" si="213"/>
        <v>85939.013333333321</v>
      </c>
      <c r="CA282" s="132">
        <f t="shared" si="226"/>
        <v>2062536.3199999998</v>
      </c>
      <c r="CB282" s="132">
        <f t="shared" si="214"/>
        <v>515634.07999999996</v>
      </c>
      <c r="CC282" s="137">
        <f t="shared" si="215"/>
        <v>343756.05333333329</v>
      </c>
      <c r="CD282" s="172">
        <v>384474.80000000005</v>
      </c>
      <c r="CE282" s="132">
        <f t="shared" si="216"/>
        <v>96118.700000000012</v>
      </c>
      <c r="CF282" s="132">
        <f t="shared" si="227"/>
        <v>2306848.8000000003</v>
      </c>
      <c r="CG282" s="132">
        <f t="shared" si="217"/>
        <v>576712.20000000007</v>
      </c>
      <c r="CH282" s="137">
        <f t="shared" si="218"/>
        <v>384474.80000000005</v>
      </c>
      <c r="CI282" s="211">
        <f t="shared" si="219"/>
        <v>356749.21955555555</v>
      </c>
      <c r="CJ282" s="132">
        <f t="shared" si="220"/>
        <v>89187.304888888888</v>
      </c>
      <c r="CK282" s="132">
        <f t="shared" si="228"/>
        <v>2140495.3173333332</v>
      </c>
      <c r="CL282" s="132">
        <f t="shared" si="221"/>
        <v>535123.8293333333</v>
      </c>
      <c r="CM282" s="137">
        <f t="shared" si="222"/>
        <v>356749.21955555555</v>
      </c>
      <c r="CN282" s="172"/>
      <c r="CO282" s="132"/>
      <c r="CP282" s="132"/>
      <c r="CQ282" s="132"/>
      <c r="CR282" s="137"/>
      <c r="CS282" s="132"/>
    </row>
    <row r="283" spans="1:97" ht="13" x14ac:dyDescent="0.3">
      <c r="A283" s="5" t="s">
        <v>747</v>
      </c>
      <c r="B283" s="3" t="s">
        <v>388</v>
      </c>
      <c r="C283" s="3" t="s">
        <v>375</v>
      </c>
      <c r="D283" s="2" t="s">
        <v>286</v>
      </c>
      <c r="E283" s="5">
        <f t="shared" si="205"/>
        <v>51842</v>
      </c>
      <c r="F283" s="177">
        <v>189</v>
      </c>
      <c r="G283" s="17">
        <f t="shared" si="206"/>
        <v>944</v>
      </c>
      <c r="H283" s="201">
        <v>8.4180010052416172</v>
      </c>
      <c r="I283" s="189">
        <v>322</v>
      </c>
      <c r="J283"/>
      <c r="K283" s="183">
        <v>2694</v>
      </c>
      <c r="L283" s="183">
        <v>8779</v>
      </c>
      <c r="M283" s="183">
        <v>13773</v>
      </c>
      <c r="N283" s="183">
        <v>9847</v>
      </c>
      <c r="O283" s="183">
        <v>7999</v>
      </c>
      <c r="P283" s="183">
        <v>4712</v>
      </c>
      <c r="Q283" s="183">
        <v>3570</v>
      </c>
      <c r="R283" s="183">
        <v>468</v>
      </c>
      <c r="S283" s="183">
        <v>51842</v>
      </c>
      <c r="T283" s="5"/>
      <c r="U283" s="9">
        <f t="shared" si="183"/>
        <v>5.1965587747386292E-2</v>
      </c>
      <c r="V283" s="9">
        <f t="shared" si="184"/>
        <v>0.16934146059179817</v>
      </c>
      <c r="W283" s="9">
        <f t="shared" si="185"/>
        <v>0.2656726206550673</v>
      </c>
      <c r="X283" s="9">
        <f t="shared" si="186"/>
        <v>0.18994251764978204</v>
      </c>
      <c r="Y283" s="9">
        <f t="shared" si="187"/>
        <v>0.15429574476293353</v>
      </c>
      <c r="Z283" s="9">
        <f t="shared" si="188"/>
        <v>9.0891555109756564E-2</v>
      </c>
      <c r="AA283" s="9">
        <f t="shared" si="189"/>
        <v>6.8863083985957335E-2</v>
      </c>
      <c r="AB283" s="9">
        <f t="shared" si="190"/>
        <v>9.0274294973187764E-3</v>
      </c>
      <c r="AC283" s="9"/>
      <c r="AD283" s="183">
        <v>33</v>
      </c>
      <c r="AE283" s="183">
        <v>186</v>
      </c>
      <c r="AF283" s="183">
        <v>249</v>
      </c>
      <c r="AG283" s="183">
        <v>256</v>
      </c>
      <c r="AH283" s="183">
        <v>94</v>
      </c>
      <c r="AI283" s="183">
        <v>70</v>
      </c>
      <c r="AJ283" s="183">
        <v>46</v>
      </c>
      <c r="AK283" s="183">
        <v>5</v>
      </c>
      <c r="AL283" s="183">
        <v>939</v>
      </c>
      <c r="AM283" s="5"/>
      <c r="AN283" s="180">
        <v>10</v>
      </c>
      <c r="AO283" s="180">
        <v>-3</v>
      </c>
      <c r="AP283" s="180">
        <v>4</v>
      </c>
      <c r="AQ283" s="180">
        <v>-19</v>
      </c>
      <c r="AR283" s="180">
        <v>-4</v>
      </c>
      <c r="AS283" s="180">
        <v>4</v>
      </c>
      <c r="AT283" s="180">
        <v>5</v>
      </c>
      <c r="AU283" s="180">
        <v>-2</v>
      </c>
      <c r="AV283" s="180">
        <v>-5</v>
      </c>
      <c r="AW283">
        <f t="shared" si="191"/>
        <v>-10</v>
      </c>
      <c r="AX283">
        <f t="shared" si="192"/>
        <v>3</v>
      </c>
      <c r="AY283">
        <f t="shared" si="193"/>
        <v>-4</v>
      </c>
      <c r="AZ283">
        <f t="shared" si="194"/>
        <v>19</v>
      </c>
      <c r="BA283">
        <f t="shared" si="195"/>
        <v>4</v>
      </c>
      <c r="BB283">
        <f t="shared" si="196"/>
        <v>-4</v>
      </c>
      <c r="BC283">
        <f t="shared" si="197"/>
        <v>-5</v>
      </c>
      <c r="BD283">
        <f t="shared" si="198"/>
        <v>2</v>
      </c>
      <c r="BE283">
        <f t="shared" si="199"/>
        <v>5</v>
      </c>
      <c r="BH283" s="175">
        <v>409761.92533333343</v>
      </c>
      <c r="BI283" s="106">
        <f t="shared" si="200"/>
        <v>102440.48133333336</v>
      </c>
      <c r="BJ283" s="107">
        <f t="shared" si="201"/>
        <v>2458571.5520000006</v>
      </c>
      <c r="BK283" s="26">
        <f t="shared" si="202"/>
        <v>614642.88800000015</v>
      </c>
      <c r="BL283" s="24">
        <f t="shared" si="203"/>
        <v>0.8</v>
      </c>
      <c r="BM283" s="25">
        <f t="shared" si="204"/>
        <v>0.2</v>
      </c>
      <c r="BN283" s="137">
        <f t="shared" si="207"/>
        <v>409761.92533333343</v>
      </c>
      <c r="BO283" s="173">
        <v>459624.80711111112</v>
      </c>
      <c r="BP283" s="132">
        <f t="shared" si="208"/>
        <v>114906.20177777778</v>
      </c>
      <c r="BQ283" s="132">
        <f t="shared" si="223"/>
        <v>2757748.842666667</v>
      </c>
      <c r="BR283" s="132">
        <f t="shared" si="224"/>
        <v>689437.21066666674</v>
      </c>
      <c r="BS283" s="137">
        <f t="shared" si="209"/>
        <v>459624.80711111112</v>
      </c>
      <c r="BT283" s="172">
        <v>788648.05155555578</v>
      </c>
      <c r="BU283" s="132">
        <f t="shared" si="210"/>
        <v>197162.01288888894</v>
      </c>
      <c r="BV283" s="132">
        <f t="shared" si="225"/>
        <v>4731888.3093333347</v>
      </c>
      <c r="BW283" s="132">
        <f t="shared" si="211"/>
        <v>1182972.0773333337</v>
      </c>
      <c r="BX283" s="137">
        <f t="shared" si="212"/>
        <v>788648.05155555578</v>
      </c>
      <c r="BY283" s="172">
        <v>1065158.08</v>
      </c>
      <c r="BZ283" s="132">
        <f t="shared" si="213"/>
        <v>266289.52</v>
      </c>
      <c r="CA283" s="132">
        <f t="shared" si="226"/>
        <v>6390948.4800000004</v>
      </c>
      <c r="CB283" s="132">
        <f t="shared" si="214"/>
        <v>1597737.12</v>
      </c>
      <c r="CC283" s="137">
        <f t="shared" si="215"/>
        <v>1065158.08</v>
      </c>
      <c r="CD283" s="172">
        <v>849043.75644444453</v>
      </c>
      <c r="CE283" s="132">
        <f t="shared" si="216"/>
        <v>212260.93911111113</v>
      </c>
      <c r="CF283" s="132">
        <f t="shared" si="227"/>
        <v>5094262.5386666674</v>
      </c>
      <c r="CG283" s="132">
        <f t="shared" si="217"/>
        <v>1273565.6346666669</v>
      </c>
      <c r="CH283" s="137">
        <f t="shared" si="218"/>
        <v>849043.75644444453</v>
      </c>
      <c r="CI283" s="211">
        <f t="shared" si="219"/>
        <v>1220713.8968888889</v>
      </c>
      <c r="CJ283" s="132">
        <f t="shared" si="220"/>
        <v>305178.47422222223</v>
      </c>
      <c r="CK283" s="132">
        <f t="shared" si="228"/>
        <v>7324283.3813333334</v>
      </c>
      <c r="CL283" s="132">
        <f t="shared" si="221"/>
        <v>1831070.8453333334</v>
      </c>
      <c r="CM283" s="137">
        <f t="shared" si="222"/>
        <v>1220713.8968888889</v>
      </c>
      <c r="CN283" s="172"/>
      <c r="CO283" s="132"/>
      <c r="CP283" s="132"/>
      <c r="CQ283" s="132"/>
      <c r="CR283" s="137"/>
      <c r="CS283" s="132"/>
    </row>
    <row r="284" spans="1:97" ht="13" x14ac:dyDescent="0.3">
      <c r="A284" s="5" t="s">
        <v>815</v>
      </c>
      <c r="B284" s="3" t="s">
        <v>399</v>
      </c>
      <c r="C284" s="3" t="s">
        <v>389</v>
      </c>
      <c r="D284" s="2" t="s">
        <v>287</v>
      </c>
      <c r="E284" s="5">
        <f t="shared" si="205"/>
        <v>38754</v>
      </c>
      <c r="F284" s="177">
        <v>210</v>
      </c>
      <c r="G284" s="17">
        <f t="shared" si="206"/>
        <v>521</v>
      </c>
      <c r="H284" s="201">
        <v>7.826960185877998</v>
      </c>
      <c r="I284" s="189">
        <v>158</v>
      </c>
      <c r="J284"/>
      <c r="K284" s="183">
        <v>6229</v>
      </c>
      <c r="L284" s="183">
        <v>6287</v>
      </c>
      <c r="M284" s="183">
        <v>10713</v>
      </c>
      <c r="N284" s="183">
        <v>5680</v>
      </c>
      <c r="O284" s="183">
        <v>4836</v>
      </c>
      <c r="P284" s="183">
        <v>3000</v>
      </c>
      <c r="Q284" s="183">
        <v>1820</v>
      </c>
      <c r="R284" s="183">
        <v>189</v>
      </c>
      <c r="S284" s="183">
        <v>38754</v>
      </c>
      <c r="T284" s="5"/>
      <c r="U284" s="9">
        <f t="shared" si="183"/>
        <v>0.16073179542756877</v>
      </c>
      <c r="V284" s="9">
        <f t="shared" si="184"/>
        <v>0.16222841513134129</v>
      </c>
      <c r="W284" s="9">
        <f t="shared" si="185"/>
        <v>0.27643598080198173</v>
      </c>
      <c r="X284" s="9">
        <f t="shared" si="186"/>
        <v>0.14656551581772204</v>
      </c>
      <c r="Y284" s="9">
        <f t="shared" si="187"/>
        <v>0.12478711874903235</v>
      </c>
      <c r="Z284" s="9">
        <f t="shared" si="188"/>
        <v>7.7411363988233478E-2</v>
      </c>
      <c r="AA284" s="9">
        <f t="shared" si="189"/>
        <v>4.6962894152861638E-2</v>
      </c>
      <c r="AB284" s="9">
        <f t="shared" si="190"/>
        <v>4.8769159312587089E-3</v>
      </c>
      <c r="AC284" s="9"/>
      <c r="AD284" s="183">
        <v>56</v>
      </c>
      <c r="AE284" s="183">
        <v>87</v>
      </c>
      <c r="AF284" s="183">
        <v>194</v>
      </c>
      <c r="AG284" s="183">
        <v>89</v>
      </c>
      <c r="AH284" s="183">
        <v>76</v>
      </c>
      <c r="AI284" s="183">
        <v>70</v>
      </c>
      <c r="AJ284" s="183">
        <v>10</v>
      </c>
      <c r="AK284" s="183">
        <v>2</v>
      </c>
      <c r="AL284" s="183">
        <v>584</v>
      </c>
      <c r="AM284" s="5"/>
      <c r="AN284" s="180">
        <v>18</v>
      </c>
      <c r="AO284" s="180">
        <v>11</v>
      </c>
      <c r="AP284" s="180">
        <v>11</v>
      </c>
      <c r="AQ284" s="180">
        <v>6</v>
      </c>
      <c r="AR284" s="180">
        <v>3</v>
      </c>
      <c r="AS284" s="180">
        <v>7</v>
      </c>
      <c r="AT284" s="180">
        <v>4</v>
      </c>
      <c r="AU284" s="180">
        <v>3</v>
      </c>
      <c r="AV284" s="180">
        <v>63</v>
      </c>
      <c r="AW284">
        <f t="shared" si="191"/>
        <v>-18</v>
      </c>
      <c r="AX284">
        <f t="shared" si="192"/>
        <v>-11</v>
      </c>
      <c r="AY284">
        <f t="shared" si="193"/>
        <v>-11</v>
      </c>
      <c r="AZ284">
        <f t="shared" si="194"/>
        <v>-6</v>
      </c>
      <c r="BA284">
        <f t="shared" si="195"/>
        <v>-3</v>
      </c>
      <c r="BB284">
        <f t="shared" si="196"/>
        <v>-7</v>
      </c>
      <c r="BC284">
        <f t="shared" si="197"/>
        <v>-4</v>
      </c>
      <c r="BD284">
        <f t="shared" si="198"/>
        <v>-3</v>
      </c>
      <c r="BE284">
        <f t="shared" si="199"/>
        <v>-63</v>
      </c>
      <c r="BH284" s="175">
        <v>526818.48533333337</v>
      </c>
      <c r="BI284" s="106">
        <f t="shared" si="200"/>
        <v>131704.62133333334</v>
      </c>
      <c r="BJ284" s="107">
        <f t="shared" si="201"/>
        <v>3160910.9120000005</v>
      </c>
      <c r="BK284" s="26">
        <f t="shared" si="202"/>
        <v>790227.72800000012</v>
      </c>
      <c r="BL284" s="24">
        <f t="shared" si="203"/>
        <v>0.8</v>
      </c>
      <c r="BM284" s="25">
        <f t="shared" si="204"/>
        <v>0.2</v>
      </c>
      <c r="BN284" s="137">
        <f t="shared" si="207"/>
        <v>526818.48533333337</v>
      </c>
      <c r="BO284" s="173">
        <v>410594.33599999995</v>
      </c>
      <c r="BP284" s="132">
        <f t="shared" si="208"/>
        <v>102648.58399999999</v>
      </c>
      <c r="BQ284" s="132">
        <f t="shared" si="223"/>
        <v>2463566.0159999998</v>
      </c>
      <c r="BR284" s="132">
        <f t="shared" si="224"/>
        <v>615891.50399999996</v>
      </c>
      <c r="BS284" s="137">
        <f t="shared" si="209"/>
        <v>410594.33599999995</v>
      </c>
      <c r="BT284" s="172">
        <v>294621.7324444445</v>
      </c>
      <c r="BU284" s="132">
        <f t="shared" si="210"/>
        <v>73655.433111111124</v>
      </c>
      <c r="BV284" s="132">
        <f t="shared" si="225"/>
        <v>1767730.3946666671</v>
      </c>
      <c r="BW284" s="132">
        <f t="shared" si="211"/>
        <v>441932.59866666677</v>
      </c>
      <c r="BX284" s="137">
        <f t="shared" si="212"/>
        <v>294621.7324444445</v>
      </c>
      <c r="BY284" s="172">
        <v>638205.65333333332</v>
      </c>
      <c r="BZ284" s="132">
        <f t="shared" si="213"/>
        <v>159551.41333333333</v>
      </c>
      <c r="CA284" s="132">
        <f t="shared" si="226"/>
        <v>3829233.92</v>
      </c>
      <c r="CB284" s="132">
        <f t="shared" si="214"/>
        <v>957308.48</v>
      </c>
      <c r="CC284" s="137">
        <f t="shared" si="215"/>
        <v>638205.65333333332</v>
      </c>
      <c r="CD284" s="172">
        <v>871490.5777777778</v>
      </c>
      <c r="CE284" s="132">
        <f t="shared" si="216"/>
        <v>217872.64444444445</v>
      </c>
      <c r="CF284" s="132">
        <f t="shared" si="227"/>
        <v>5228943.4666666668</v>
      </c>
      <c r="CG284" s="132">
        <f t="shared" si="217"/>
        <v>1307235.8666666667</v>
      </c>
      <c r="CH284" s="137">
        <f t="shared" si="218"/>
        <v>871490.5777777778</v>
      </c>
      <c r="CI284" s="211">
        <f t="shared" si="219"/>
        <v>659431.17333333334</v>
      </c>
      <c r="CJ284" s="132">
        <f t="shared" si="220"/>
        <v>164857.79333333333</v>
      </c>
      <c r="CK284" s="132">
        <f t="shared" si="228"/>
        <v>3956587.04</v>
      </c>
      <c r="CL284" s="132">
        <f t="shared" si="221"/>
        <v>989146.76</v>
      </c>
      <c r="CM284" s="137">
        <f t="shared" si="222"/>
        <v>659431.17333333334</v>
      </c>
      <c r="CN284" s="172"/>
      <c r="CO284" s="132"/>
      <c r="CP284" s="132"/>
      <c r="CQ284" s="132"/>
      <c r="CR284" s="137"/>
      <c r="CS284" s="132"/>
    </row>
    <row r="285" spans="1:97" ht="13" x14ac:dyDescent="0.3">
      <c r="A285" s="5" t="s">
        <v>758</v>
      </c>
      <c r="B285" s="3" t="s">
        <v>381</v>
      </c>
      <c r="C285" s="3" t="s">
        <v>375</v>
      </c>
      <c r="D285" s="2" t="s">
        <v>288</v>
      </c>
      <c r="E285" s="5">
        <f t="shared" si="205"/>
        <v>66522</v>
      </c>
      <c r="F285" s="177">
        <v>731</v>
      </c>
      <c r="G285" s="17">
        <f t="shared" si="206"/>
        <v>464</v>
      </c>
      <c r="H285" s="201">
        <v>7.6252723311546839</v>
      </c>
      <c r="I285" s="189">
        <v>105</v>
      </c>
      <c r="J285"/>
      <c r="K285" s="183">
        <v>16150</v>
      </c>
      <c r="L285" s="183">
        <v>19305</v>
      </c>
      <c r="M285" s="183">
        <v>17321</v>
      </c>
      <c r="N285" s="183">
        <v>7644</v>
      </c>
      <c r="O285" s="183">
        <v>3877</v>
      </c>
      <c r="P285" s="183">
        <v>1476</v>
      </c>
      <c r="Q285" s="183">
        <v>717</v>
      </c>
      <c r="R285" s="183">
        <v>32</v>
      </c>
      <c r="S285" s="183">
        <v>66522</v>
      </c>
      <c r="T285" s="5"/>
      <c r="U285" s="9">
        <f t="shared" si="183"/>
        <v>0.2427768257117946</v>
      </c>
      <c r="V285" s="9">
        <f t="shared" si="184"/>
        <v>0.29020474429512039</v>
      </c>
      <c r="W285" s="9">
        <f t="shared" si="185"/>
        <v>0.26038002465349808</v>
      </c>
      <c r="X285" s="9">
        <f t="shared" si="186"/>
        <v>0.11490935329665374</v>
      </c>
      <c r="Y285" s="9">
        <f t="shared" si="187"/>
        <v>5.8281470791617808E-2</v>
      </c>
      <c r="Z285" s="9">
        <f t="shared" si="188"/>
        <v>2.2188148281771444E-2</v>
      </c>
      <c r="AA285" s="9">
        <f t="shared" si="189"/>
        <v>1.0778389104356453E-2</v>
      </c>
      <c r="AB285" s="9">
        <f t="shared" si="190"/>
        <v>4.8104386518745679E-4</v>
      </c>
      <c r="AC285" s="9"/>
      <c r="AD285" s="183">
        <v>119</v>
      </c>
      <c r="AE285" s="183">
        <v>110</v>
      </c>
      <c r="AF285" s="183">
        <v>151</v>
      </c>
      <c r="AG285" s="183">
        <v>19</v>
      </c>
      <c r="AH285" s="183">
        <v>36</v>
      </c>
      <c r="AI285" s="183">
        <v>8</v>
      </c>
      <c r="AJ285" s="183">
        <v>4</v>
      </c>
      <c r="AK285" s="183">
        <v>0</v>
      </c>
      <c r="AL285" s="183">
        <v>447</v>
      </c>
      <c r="AM285" s="5"/>
      <c r="AN285" s="180">
        <v>-37</v>
      </c>
      <c r="AO285" s="180">
        <v>-8</v>
      </c>
      <c r="AP285" s="180">
        <v>17</v>
      </c>
      <c r="AQ285" s="180">
        <v>5</v>
      </c>
      <c r="AR285" s="180">
        <v>4</v>
      </c>
      <c r="AS285" s="180">
        <v>3</v>
      </c>
      <c r="AT285" s="180">
        <v>-1</v>
      </c>
      <c r="AU285" s="180">
        <v>0</v>
      </c>
      <c r="AV285" s="180">
        <v>-17</v>
      </c>
      <c r="AW285">
        <f t="shared" si="191"/>
        <v>37</v>
      </c>
      <c r="AX285">
        <f t="shared" si="192"/>
        <v>8</v>
      </c>
      <c r="AY285">
        <f t="shared" si="193"/>
        <v>-17</v>
      </c>
      <c r="AZ285">
        <f t="shared" si="194"/>
        <v>-5</v>
      </c>
      <c r="BA285">
        <f t="shared" si="195"/>
        <v>-4</v>
      </c>
      <c r="BB285">
        <f t="shared" si="196"/>
        <v>-3</v>
      </c>
      <c r="BC285">
        <f t="shared" si="197"/>
        <v>1</v>
      </c>
      <c r="BD285">
        <f t="shared" si="198"/>
        <v>0</v>
      </c>
      <c r="BE285">
        <f t="shared" si="199"/>
        <v>17</v>
      </c>
      <c r="BH285" s="175">
        <v>508780.26133333333</v>
      </c>
      <c r="BI285" s="106">
        <f t="shared" si="200"/>
        <v>127195.06533333333</v>
      </c>
      <c r="BJ285" s="107">
        <f t="shared" si="201"/>
        <v>3052681.568</v>
      </c>
      <c r="BK285" s="26">
        <f t="shared" si="202"/>
        <v>763170.39199999999</v>
      </c>
      <c r="BL285" s="24">
        <f t="shared" si="203"/>
        <v>0.8</v>
      </c>
      <c r="BM285" s="25">
        <f t="shared" si="204"/>
        <v>0.2</v>
      </c>
      <c r="BN285" s="137">
        <f t="shared" si="207"/>
        <v>508780.26133333333</v>
      </c>
      <c r="BO285" s="173">
        <v>536193.04355555563</v>
      </c>
      <c r="BP285" s="132">
        <f t="shared" si="208"/>
        <v>134048.26088888891</v>
      </c>
      <c r="BQ285" s="132">
        <f t="shared" si="223"/>
        <v>3217158.2613333338</v>
      </c>
      <c r="BR285" s="132">
        <f t="shared" si="224"/>
        <v>804289.56533333345</v>
      </c>
      <c r="BS285" s="137">
        <f t="shared" si="209"/>
        <v>536193.04355555563</v>
      </c>
      <c r="BT285" s="172">
        <v>402953.15733333339</v>
      </c>
      <c r="BU285" s="132">
        <f t="shared" si="210"/>
        <v>100738.28933333335</v>
      </c>
      <c r="BV285" s="132">
        <f t="shared" si="225"/>
        <v>2417718.9440000001</v>
      </c>
      <c r="BW285" s="132">
        <f t="shared" si="211"/>
        <v>604429.73600000003</v>
      </c>
      <c r="BX285" s="137">
        <f t="shared" si="212"/>
        <v>402953.15733333339</v>
      </c>
      <c r="BY285" s="172">
        <v>561673.49333333329</v>
      </c>
      <c r="BZ285" s="132">
        <f t="shared" si="213"/>
        <v>140418.37333333332</v>
      </c>
      <c r="CA285" s="132">
        <f t="shared" si="226"/>
        <v>3370040.96</v>
      </c>
      <c r="CB285" s="132">
        <f t="shared" si="214"/>
        <v>842510.24</v>
      </c>
      <c r="CC285" s="137">
        <f t="shared" si="215"/>
        <v>561673.49333333329</v>
      </c>
      <c r="CD285" s="172">
        <v>424580.30222222232</v>
      </c>
      <c r="CE285" s="132">
        <f t="shared" si="216"/>
        <v>106145.07555555558</v>
      </c>
      <c r="CF285" s="132">
        <f t="shared" si="227"/>
        <v>2547481.8133333339</v>
      </c>
      <c r="CG285" s="132">
        <f t="shared" si="217"/>
        <v>636870.45333333348</v>
      </c>
      <c r="CH285" s="137">
        <f t="shared" si="218"/>
        <v>424580.30222222232</v>
      </c>
      <c r="CI285" s="211">
        <f t="shared" si="219"/>
        <v>484628.28088888893</v>
      </c>
      <c r="CJ285" s="132">
        <f t="shared" si="220"/>
        <v>121157.07022222223</v>
      </c>
      <c r="CK285" s="132">
        <f t="shared" si="228"/>
        <v>2907769.6853333334</v>
      </c>
      <c r="CL285" s="132">
        <f t="shared" si="221"/>
        <v>726942.42133333336</v>
      </c>
      <c r="CM285" s="137">
        <f t="shared" si="222"/>
        <v>484628.28088888893</v>
      </c>
      <c r="CN285" s="172"/>
      <c r="CO285" s="132"/>
      <c r="CP285" s="132"/>
      <c r="CQ285" s="132"/>
      <c r="CR285" s="137"/>
      <c r="CS285" s="132"/>
    </row>
    <row r="286" spans="1:97" ht="13" x14ac:dyDescent="0.3">
      <c r="A286" s="5" t="s">
        <v>668</v>
      </c>
      <c r="B286" s="3" t="s">
        <v>395</v>
      </c>
      <c r="C286" s="3" t="s">
        <v>384</v>
      </c>
      <c r="D286" s="2" t="s">
        <v>289</v>
      </c>
      <c r="E286" s="5">
        <f t="shared" si="205"/>
        <v>37148</v>
      </c>
      <c r="F286" s="177">
        <v>113</v>
      </c>
      <c r="G286" s="17">
        <f t="shared" si="206"/>
        <v>306</v>
      </c>
      <c r="H286" s="201">
        <v>10.910374482559446</v>
      </c>
      <c r="I286" s="189">
        <v>89</v>
      </c>
      <c r="J286"/>
      <c r="K286" s="183">
        <v>838</v>
      </c>
      <c r="L286" s="183">
        <v>2022</v>
      </c>
      <c r="M286" s="183">
        <v>6303</v>
      </c>
      <c r="N286" s="183">
        <v>9866</v>
      </c>
      <c r="O286" s="183">
        <v>7392</v>
      </c>
      <c r="P286" s="183">
        <v>4209</v>
      </c>
      <c r="Q286" s="183">
        <v>5039</v>
      </c>
      <c r="R286" s="183">
        <v>1479</v>
      </c>
      <c r="S286" s="183">
        <v>37148</v>
      </c>
      <c r="T286" s="5"/>
      <c r="U286" s="9">
        <f t="shared" si="183"/>
        <v>2.2558414988693872E-2</v>
      </c>
      <c r="V286" s="9">
        <f t="shared" si="184"/>
        <v>5.4430924948853238E-2</v>
      </c>
      <c r="W286" s="9">
        <f t="shared" si="185"/>
        <v>0.16967266070851728</v>
      </c>
      <c r="X286" s="9">
        <f t="shared" si="186"/>
        <v>0.26558630343490902</v>
      </c>
      <c r="Y286" s="9">
        <f t="shared" si="187"/>
        <v>0.19898783245396792</v>
      </c>
      <c r="Z286" s="9">
        <f t="shared" si="188"/>
        <v>0.11330354258641111</v>
      </c>
      <c r="AA286" s="9">
        <f t="shared" si="189"/>
        <v>0.13564660277807689</v>
      </c>
      <c r="AB286" s="9">
        <f t="shared" si="190"/>
        <v>3.9813718100570689E-2</v>
      </c>
      <c r="AC286" s="9"/>
      <c r="AD286" s="183">
        <v>-15</v>
      </c>
      <c r="AE286" s="183">
        <v>10</v>
      </c>
      <c r="AF286" s="183">
        <v>16</v>
      </c>
      <c r="AG286" s="183">
        <v>124</v>
      </c>
      <c r="AH286" s="183">
        <v>42</v>
      </c>
      <c r="AI286" s="183">
        <v>82</v>
      </c>
      <c r="AJ286" s="183">
        <v>37</v>
      </c>
      <c r="AK286" s="183">
        <v>10</v>
      </c>
      <c r="AL286" s="183">
        <v>306</v>
      </c>
      <c r="AM286" s="5"/>
      <c r="AN286" s="180">
        <v>3</v>
      </c>
      <c r="AO286" s="180">
        <v>11</v>
      </c>
      <c r="AP286" s="180">
        <v>-1</v>
      </c>
      <c r="AQ286" s="180">
        <v>-6</v>
      </c>
      <c r="AR286" s="180">
        <v>-2</v>
      </c>
      <c r="AS286" s="180">
        <v>-4</v>
      </c>
      <c r="AT286" s="180">
        <v>2</v>
      </c>
      <c r="AU286" s="180">
        <v>-3</v>
      </c>
      <c r="AV286" s="180">
        <v>0</v>
      </c>
      <c r="AW286">
        <f t="shared" si="191"/>
        <v>-3</v>
      </c>
      <c r="AX286">
        <f t="shared" si="192"/>
        <v>-11</v>
      </c>
      <c r="AY286">
        <f t="shared" si="193"/>
        <v>1</v>
      </c>
      <c r="AZ286">
        <f t="shared" si="194"/>
        <v>6</v>
      </c>
      <c r="BA286">
        <f t="shared" si="195"/>
        <v>2</v>
      </c>
      <c r="BB286">
        <f t="shared" si="196"/>
        <v>4</v>
      </c>
      <c r="BC286">
        <f t="shared" si="197"/>
        <v>-2</v>
      </c>
      <c r="BD286">
        <f t="shared" si="198"/>
        <v>3</v>
      </c>
      <c r="BE286">
        <f t="shared" si="199"/>
        <v>0</v>
      </c>
      <c r="BH286" s="175">
        <v>67931.184000000008</v>
      </c>
      <c r="BI286" s="106">
        <f t="shared" si="200"/>
        <v>16982.796000000002</v>
      </c>
      <c r="BJ286" s="107">
        <f t="shared" si="201"/>
        <v>407587.10400000005</v>
      </c>
      <c r="BK286" s="26">
        <f t="shared" si="202"/>
        <v>101896.77600000001</v>
      </c>
      <c r="BL286" s="24">
        <f t="shared" si="203"/>
        <v>0.8</v>
      </c>
      <c r="BM286" s="25">
        <f t="shared" si="204"/>
        <v>0.2</v>
      </c>
      <c r="BN286" s="137">
        <f t="shared" si="207"/>
        <v>67931.184000000008</v>
      </c>
      <c r="BO286" s="173">
        <v>281666.09955555556</v>
      </c>
      <c r="BP286" s="132">
        <f t="shared" si="208"/>
        <v>70416.524888888889</v>
      </c>
      <c r="BQ286" s="132">
        <f t="shared" si="223"/>
        <v>1689996.5973333335</v>
      </c>
      <c r="BR286" s="132">
        <f t="shared" si="224"/>
        <v>422499.14933333336</v>
      </c>
      <c r="BS286" s="137">
        <f t="shared" si="209"/>
        <v>281666.09955555556</v>
      </c>
      <c r="BT286" s="172">
        <v>372121.78488888894</v>
      </c>
      <c r="BU286" s="132">
        <f t="shared" si="210"/>
        <v>93030.446222222236</v>
      </c>
      <c r="BV286" s="132">
        <f t="shared" si="225"/>
        <v>2232730.7093333337</v>
      </c>
      <c r="BW286" s="132">
        <f t="shared" si="211"/>
        <v>558182.67733333341</v>
      </c>
      <c r="BX286" s="137">
        <f t="shared" si="212"/>
        <v>372121.78488888894</v>
      </c>
      <c r="BY286" s="172">
        <v>180005.12</v>
      </c>
      <c r="BZ286" s="132">
        <f t="shared" si="213"/>
        <v>45001.279999999999</v>
      </c>
      <c r="CA286" s="132">
        <f t="shared" si="226"/>
        <v>1080030.72</v>
      </c>
      <c r="CB286" s="132">
        <f t="shared" si="214"/>
        <v>270007.67999999999</v>
      </c>
      <c r="CC286" s="137">
        <f t="shared" si="215"/>
        <v>180005.12</v>
      </c>
      <c r="CD286" s="172">
        <v>572490.04977777787</v>
      </c>
      <c r="CE286" s="132">
        <f t="shared" si="216"/>
        <v>143122.51244444447</v>
      </c>
      <c r="CF286" s="132">
        <f t="shared" si="227"/>
        <v>3434940.2986666672</v>
      </c>
      <c r="CG286" s="132">
        <f t="shared" si="217"/>
        <v>858735.0746666668</v>
      </c>
      <c r="CH286" s="137">
        <f t="shared" si="218"/>
        <v>572490.04977777787</v>
      </c>
      <c r="CI286" s="211">
        <f t="shared" si="219"/>
        <v>493335.6586666666</v>
      </c>
      <c r="CJ286" s="132">
        <f t="shared" si="220"/>
        <v>123333.91466666665</v>
      </c>
      <c r="CK286" s="132">
        <f t="shared" si="228"/>
        <v>2960013.9519999996</v>
      </c>
      <c r="CL286" s="132">
        <f t="shared" si="221"/>
        <v>740003.4879999999</v>
      </c>
      <c r="CM286" s="137">
        <f t="shared" si="222"/>
        <v>493335.6586666666</v>
      </c>
      <c r="CN286" s="172"/>
      <c r="CO286" s="132"/>
      <c r="CP286" s="132"/>
      <c r="CQ286" s="132"/>
      <c r="CR286" s="137"/>
      <c r="CS286" s="132"/>
    </row>
    <row r="287" spans="1:97" ht="13" x14ac:dyDescent="0.3">
      <c r="A287" s="5" t="s">
        <v>646</v>
      </c>
      <c r="B287" s="3"/>
      <c r="C287" s="3" t="s">
        <v>384</v>
      </c>
      <c r="D287" s="2" t="s">
        <v>290</v>
      </c>
      <c r="E287" s="5">
        <f t="shared" si="205"/>
        <v>65665</v>
      </c>
      <c r="F287" s="177">
        <v>214</v>
      </c>
      <c r="G287" s="17">
        <f t="shared" si="206"/>
        <v>391</v>
      </c>
      <c r="H287" s="201">
        <v>7.1983875611862942</v>
      </c>
      <c r="I287" s="189">
        <v>83</v>
      </c>
      <c r="J287"/>
      <c r="K287" s="183">
        <v>7358</v>
      </c>
      <c r="L287" s="183">
        <v>13133</v>
      </c>
      <c r="M287" s="183">
        <v>26359</v>
      </c>
      <c r="N287" s="183">
        <v>11468</v>
      </c>
      <c r="O287" s="183">
        <v>4443</v>
      </c>
      <c r="P287" s="183">
        <v>2079</v>
      </c>
      <c r="Q287" s="183">
        <v>784</v>
      </c>
      <c r="R287" s="183">
        <v>41</v>
      </c>
      <c r="S287" s="183">
        <v>65665</v>
      </c>
      <c r="T287" s="5"/>
      <c r="U287" s="9">
        <f t="shared" si="183"/>
        <v>0.1120536054214574</v>
      </c>
      <c r="V287" s="9">
        <f t="shared" si="184"/>
        <v>0.2</v>
      </c>
      <c r="W287" s="9">
        <f t="shared" si="185"/>
        <v>0.40141627960100512</v>
      </c>
      <c r="X287" s="9">
        <f t="shared" si="186"/>
        <v>0.17464402649813446</v>
      </c>
      <c r="Y287" s="9">
        <f t="shared" si="187"/>
        <v>6.7661615777050182E-2</v>
      </c>
      <c r="Z287" s="9">
        <f t="shared" si="188"/>
        <v>3.1660702048275334E-2</v>
      </c>
      <c r="AA287" s="9">
        <f t="shared" si="189"/>
        <v>1.1939389324602147E-2</v>
      </c>
      <c r="AB287" s="9">
        <f t="shared" si="190"/>
        <v>6.2438132947536737E-4</v>
      </c>
      <c r="AC287" s="9"/>
      <c r="AD287" s="183">
        <v>16</v>
      </c>
      <c r="AE287" s="183">
        <v>43</v>
      </c>
      <c r="AF287" s="183">
        <v>109</v>
      </c>
      <c r="AG287" s="183">
        <v>144</v>
      </c>
      <c r="AH287" s="183">
        <v>64</v>
      </c>
      <c r="AI287" s="183">
        <v>31</v>
      </c>
      <c r="AJ287" s="183">
        <v>6</v>
      </c>
      <c r="AK287" s="183">
        <v>0</v>
      </c>
      <c r="AL287" s="183">
        <v>413</v>
      </c>
      <c r="AM287" s="5"/>
      <c r="AN287" s="180">
        <v>-4</v>
      </c>
      <c r="AO287" s="180">
        <v>0</v>
      </c>
      <c r="AP287" s="180">
        <v>2</v>
      </c>
      <c r="AQ287" s="180">
        <v>14</v>
      </c>
      <c r="AR287" s="180">
        <v>12</v>
      </c>
      <c r="AS287" s="180">
        <v>-1</v>
      </c>
      <c r="AT287" s="180">
        <v>-1</v>
      </c>
      <c r="AU287" s="180">
        <v>0</v>
      </c>
      <c r="AV287" s="180">
        <v>22</v>
      </c>
      <c r="AW287">
        <f t="shared" si="191"/>
        <v>4</v>
      </c>
      <c r="AX287">
        <f t="shared" si="192"/>
        <v>0</v>
      </c>
      <c r="AY287">
        <f t="shared" si="193"/>
        <v>-2</v>
      </c>
      <c r="AZ287">
        <f t="shared" si="194"/>
        <v>-14</v>
      </c>
      <c r="BA287">
        <f t="shared" si="195"/>
        <v>-12</v>
      </c>
      <c r="BB287">
        <f t="shared" si="196"/>
        <v>1</v>
      </c>
      <c r="BC287">
        <f t="shared" si="197"/>
        <v>1</v>
      </c>
      <c r="BD287">
        <f t="shared" si="198"/>
        <v>0</v>
      </c>
      <c r="BE287">
        <f t="shared" si="199"/>
        <v>-22</v>
      </c>
      <c r="BH287" s="175">
        <v>235552.34</v>
      </c>
      <c r="BI287" s="106" t="str">
        <f t="shared" si="200"/>
        <v>0</v>
      </c>
      <c r="BJ287" s="107">
        <f t="shared" si="201"/>
        <v>1413314.04</v>
      </c>
      <c r="BK287" s="26">
        <f t="shared" si="202"/>
        <v>0</v>
      </c>
      <c r="BL287" s="24" t="str">
        <f t="shared" si="203"/>
        <v>100%</v>
      </c>
      <c r="BM287" s="25" t="str">
        <f t="shared" si="204"/>
        <v>0%</v>
      </c>
      <c r="BN287" s="137">
        <f t="shared" si="207"/>
        <v>235552.34</v>
      </c>
      <c r="BO287" s="173">
        <v>467341.68</v>
      </c>
      <c r="BP287" s="132" t="str">
        <f t="shared" si="208"/>
        <v>0</v>
      </c>
      <c r="BQ287" s="132">
        <f t="shared" si="223"/>
        <v>2804050.08</v>
      </c>
      <c r="BR287" s="132">
        <f t="shared" si="224"/>
        <v>0</v>
      </c>
      <c r="BS287" s="137">
        <f t="shared" si="209"/>
        <v>467341.68</v>
      </c>
      <c r="BT287" s="172">
        <v>364745.04333333339</v>
      </c>
      <c r="BU287" s="132" t="str">
        <f t="shared" si="210"/>
        <v>0</v>
      </c>
      <c r="BV287" s="132">
        <f t="shared" si="225"/>
        <v>2188470.2600000002</v>
      </c>
      <c r="BW287" s="132">
        <f t="shared" si="211"/>
        <v>0</v>
      </c>
      <c r="BX287" s="137">
        <f t="shared" si="212"/>
        <v>364745.04333333339</v>
      </c>
      <c r="BY287" s="172">
        <v>898778.53333333344</v>
      </c>
      <c r="BZ287" s="132" t="str">
        <f t="shared" si="213"/>
        <v>0</v>
      </c>
      <c r="CA287" s="132">
        <f t="shared" si="226"/>
        <v>5392671.2000000011</v>
      </c>
      <c r="CB287" s="132">
        <f t="shared" si="214"/>
        <v>0</v>
      </c>
      <c r="CC287" s="137">
        <f t="shared" si="215"/>
        <v>898778.53333333344</v>
      </c>
      <c r="CD287" s="172">
        <v>731291.21555555565</v>
      </c>
      <c r="CE287" s="132" t="str">
        <f t="shared" si="216"/>
        <v>0</v>
      </c>
      <c r="CF287" s="132">
        <f t="shared" si="227"/>
        <v>4387747.2933333339</v>
      </c>
      <c r="CG287" s="132">
        <f t="shared" si="217"/>
        <v>0</v>
      </c>
      <c r="CH287" s="137">
        <f t="shared" si="218"/>
        <v>731291.21555555565</v>
      </c>
      <c r="CI287" s="211">
        <f t="shared" si="219"/>
        <v>612591.46666666656</v>
      </c>
      <c r="CJ287" s="132" t="str">
        <f t="shared" si="220"/>
        <v>0</v>
      </c>
      <c r="CK287" s="132">
        <f t="shared" si="228"/>
        <v>3675548.7999999993</v>
      </c>
      <c r="CL287" s="132">
        <f t="shared" si="221"/>
        <v>0</v>
      </c>
      <c r="CM287" s="137">
        <f t="shared" si="222"/>
        <v>612591.46666666656</v>
      </c>
      <c r="CN287" s="172"/>
      <c r="CO287" s="132"/>
      <c r="CP287" s="132"/>
      <c r="CQ287" s="132"/>
      <c r="CR287" s="137"/>
      <c r="CS287" s="132"/>
    </row>
    <row r="288" spans="1:97" ht="13" x14ac:dyDescent="0.3">
      <c r="A288" s="5" t="s">
        <v>759</v>
      </c>
      <c r="B288" s="3" t="s">
        <v>381</v>
      </c>
      <c r="C288" s="3" t="s">
        <v>375</v>
      </c>
      <c r="D288" s="2" t="s">
        <v>291</v>
      </c>
      <c r="E288" s="5">
        <f t="shared" si="205"/>
        <v>51818</v>
      </c>
      <c r="F288" s="177">
        <v>355</v>
      </c>
      <c r="G288" s="17">
        <f t="shared" si="206"/>
        <v>538</v>
      </c>
      <c r="H288" s="201">
        <v>8.7880599113986353</v>
      </c>
      <c r="I288" s="189">
        <v>106</v>
      </c>
      <c r="J288"/>
      <c r="K288" s="183">
        <v>1683</v>
      </c>
      <c r="L288" s="183">
        <v>3865</v>
      </c>
      <c r="M288" s="183">
        <v>14770</v>
      </c>
      <c r="N288" s="183">
        <v>13008</v>
      </c>
      <c r="O288" s="183">
        <v>8676</v>
      </c>
      <c r="P288" s="183">
        <v>4909</v>
      </c>
      <c r="Q288" s="183">
        <v>4510</v>
      </c>
      <c r="R288" s="183">
        <v>397</v>
      </c>
      <c r="S288" s="183">
        <v>51818</v>
      </c>
      <c r="T288" s="5"/>
      <c r="U288" s="9">
        <f t="shared" si="183"/>
        <v>3.2479061330039756E-2</v>
      </c>
      <c r="V288" s="9">
        <f t="shared" si="184"/>
        <v>7.4587981010459686E-2</v>
      </c>
      <c r="W288" s="9">
        <f t="shared" si="185"/>
        <v>0.28503608784592227</v>
      </c>
      <c r="X288" s="9">
        <f t="shared" si="186"/>
        <v>0.25103245976301669</v>
      </c>
      <c r="Y288" s="9">
        <f t="shared" si="187"/>
        <v>0.16743216642865413</v>
      </c>
      <c r="Z288" s="9">
        <f t="shared" si="188"/>
        <v>9.4735420124281142E-2</v>
      </c>
      <c r="AA288" s="9">
        <f t="shared" si="189"/>
        <v>8.7035393106642475E-2</v>
      </c>
      <c r="AB288" s="9">
        <f t="shared" si="190"/>
        <v>7.6614303909838281E-3</v>
      </c>
      <c r="AC288" s="9"/>
      <c r="AD288" s="183">
        <v>15</v>
      </c>
      <c r="AE288" s="183">
        <v>34</v>
      </c>
      <c r="AF288" s="183">
        <v>208</v>
      </c>
      <c r="AG288" s="183">
        <v>111</v>
      </c>
      <c r="AH288" s="183">
        <v>73</v>
      </c>
      <c r="AI288" s="183">
        <v>44</v>
      </c>
      <c r="AJ288" s="183">
        <v>89</v>
      </c>
      <c r="AK288" s="183">
        <v>12</v>
      </c>
      <c r="AL288" s="183">
        <v>586</v>
      </c>
      <c r="AM288" s="5"/>
      <c r="AN288" s="180">
        <v>-8</v>
      </c>
      <c r="AO288" s="180">
        <v>15</v>
      </c>
      <c r="AP288" s="180">
        <v>23</v>
      </c>
      <c r="AQ288" s="180">
        <v>-2</v>
      </c>
      <c r="AR288" s="180">
        <v>1</v>
      </c>
      <c r="AS288" s="180">
        <v>6</v>
      </c>
      <c r="AT288" s="180">
        <v>10</v>
      </c>
      <c r="AU288" s="180">
        <v>3</v>
      </c>
      <c r="AV288" s="180">
        <v>48</v>
      </c>
      <c r="AW288">
        <f t="shared" si="191"/>
        <v>8</v>
      </c>
      <c r="AX288">
        <f t="shared" si="192"/>
        <v>-15</v>
      </c>
      <c r="AY288">
        <f t="shared" si="193"/>
        <v>-23</v>
      </c>
      <c r="AZ288">
        <f t="shared" si="194"/>
        <v>2</v>
      </c>
      <c r="BA288">
        <f t="shared" si="195"/>
        <v>-1</v>
      </c>
      <c r="BB288">
        <f t="shared" si="196"/>
        <v>-6</v>
      </c>
      <c r="BC288">
        <f t="shared" si="197"/>
        <v>-10</v>
      </c>
      <c r="BD288">
        <f t="shared" si="198"/>
        <v>-3</v>
      </c>
      <c r="BE288">
        <f t="shared" si="199"/>
        <v>-48</v>
      </c>
      <c r="BH288" s="175">
        <v>648352.61866666656</v>
      </c>
      <c r="BI288" s="106">
        <f t="shared" si="200"/>
        <v>162088.15466666664</v>
      </c>
      <c r="BJ288" s="107">
        <f t="shared" si="201"/>
        <v>3890115.7119999994</v>
      </c>
      <c r="BK288" s="26">
        <f t="shared" si="202"/>
        <v>972528.92799999984</v>
      </c>
      <c r="BL288" s="24">
        <f t="shared" si="203"/>
        <v>0.8</v>
      </c>
      <c r="BM288" s="25">
        <f t="shared" si="204"/>
        <v>0.2</v>
      </c>
      <c r="BN288" s="137">
        <f t="shared" si="207"/>
        <v>648352.61866666656</v>
      </c>
      <c r="BO288" s="173">
        <v>576124.06044444442</v>
      </c>
      <c r="BP288" s="132">
        <f t="shared" si="208"/>
        <v>144031.0151111111</v>
      </c>
      <c r="BQ288" s="132">
        <f t="shared" si="223"/>
        <v>3456744.3626666665</v>
      </c>
      <c r="BR288" s="132">
        <f t="shared" si="224"/>
        <v>864186.09066666663</v>
      </c>
      <c r="BS288" s="137">
        <f t="shared" si="209"/>
        <v>576124.06044444442</v>
      </c>
      <c r="BT288" s="172">
        <v>411739.88</v>
      </c>
      <c r="BU288" s="132">
        <f t="shared" si="210"/>
        <v>102934.97</v>
      </c>
      <c r="BV288" s="132">
        <f t="shared" si="225"/>
        <v>2470439.2800000003</v>
      </c>
      <c r="BW288" s="132">
        <f t="shared" si="211"/>
        <v>617609.82000000007</v>
      </c>
      <c r="BX288" s="137">
        <f t="shared" si="212"/>
        <v>411739.88</v>
      </c>
      <c r="BY288" s="172">
        <v>759657.28000000014</v>
      </c>
      <c r="BZ288" s="132">
        <f t="shared" si="213"/>
        <v>189914.32000000004</v>
      </c>
      <c r="CA288" s="132">
        <f t="shared" si="226"/>
        <v>4557943.6800000006</v>
      </c>
      <c r="CB288" s="132">
        <f t="shared" si="214"/>
        <v>1139485.9200000002</v>
      </c>
      <c r="CC288" s="137">
        <f t="shared" si="215"/>
        <v>759657.28000000014</v>
      </c>
      <c r="CD288" s="172">
        <v>705279.28</v>
      </c>
      <c r="CE288" s="132">
        <f t="shared" si="216"/>
        <v>176319.82</v>
      </c>
      <c r="CF288" s="132">
        <f t="shared" si="227"/>
        <v>4231675.68</v>
      </c>
      <c r="CG288" s="132">
        <f t="shared" si="217"/>
        <v>1057918.92</v>
      </c>
      <c r="CH288" s="137">
        <f t="shared" si="218"/>
        <v>705279.28</v>
      </c>
      <c r="CI288" s="211">
        <f t="shared" si="219"/>
        <v>741930.27377777791</v>
      </c>
      <c r="CJ288" s="132">
        <f t="shared" si="220"/>
        <v>185482.56844444448</v>
      </c>
      <c r="CK288" s="132">
        <f t="shared" si="228"/>
        <v>4451581.6426666677</v>
      </c>
      <c r="CL288" s="132">
        <f t="shared" si="221"/>
        <v>1112895.4106666669</v>
      </c>
      <c r="CM288" s="137">
        <f t="shared" si="222"/>
        <v>741930.27377777791</v>
      </c>
      <c r="CN288" s="172"/>
      <c r="CO288" s="132"/>
      <c r="CP288" s="132"/>
      <c r="CQ288" s="132"/>
      <c r="CR288" s="137"/>
      <c r="CS288" s="132"/>
    </row>
    <row r="289" spans="1:97" ht="13" x14ac:dyDescent="0.3">
      <c r="A289" s="5" t="s">
        <v>794</v>
      </c>
      <c r="B289" s="3"/>
      <c r="C289" s="3" t="s">
        <v>389</v>
      </c>
      <c r="D289" s="2" t="s">
        <v>292</v>
      </c>
      <c r="E289" s="5">
        <f t="shared" si="205"/>
        <v>66095</v>
      </c>
      <c r="F289" s="177">
        <v>1048</v>
      </c>
      <c r="G289" s="17">
        <f t="shared" si="206"/>
        <v>408</v>
      </c>
      <c r="H289" s="201">
        <v>7.7723936093652544</v>
      </c>
      <c r="I289" s="189">
        <v>61</v>
      </c>
      <c r="J289"/>
      <c r="K289" s="183">
        <v>13435</v>
      </c>
      <c r="L289" s="183">
        <v>17451</v>
      </c>
      <c r="M289" s="183">
        <v>16483</v>
      </c>
      <c r="N289" s="183">
        <v>10052</v>
      </c>
      <c r="O289" s="183">
        <v>4998</v>
      </c>
      <c r="P289" s="183">
        <v>2326</v>
      </c>
      <c r="Q289" s="183">
        <v>1216</v>
      </c>
      <c r="R289" s="183">
        <v>134</v>
      </c>
      <c r="S289" s="183">
        <v>66095</v>
      </c>
      <c r="T289" s="5"/>
      <c r="U289" s="9">
        <f t="shared" si="183"/>
        <v>0.20326802329979574</v>
      </c>
      <c r="V289" s="9">
        <f t="shared" si="184"/>
        <v>0.26402904909599817</v>
      </c>
      <c r="W289" s="9">
        <f t="shared" si="185"/>
        <v>0.24938346319691354</v>
      </c>
      <c r="X289" s="9">
        <f t="shared" si="186"/>
        <v>0.15208412134049473</v>
      </c>
      <c r="Y289" s="9">
        <f t="shared" si="187"/>
        <v>7.5618428020273853E-2</v>
      </c>
      <c r="Z289" s="9">
        <f t="shared" si="188"/>
        <v>3.5191769422800515E-2</v>
      </c>
      <c r="AA289" s="9">
        <f t="shared" si="189"/>
        <v>1.8397760798850141E-2</v>
      </c>
      <c r="AB289" s="9">
        <f t="shared" si="190"/>
        <v>2.0273848248732883E-3</v>
      </c>
      <c r="AC289" s="9"/>
      <c r="AD289" s="183">
        <v>82</v>
      </c>
      <c r="AE289" s="183">
        <v>97</v>
      </c>
      <c r="AF289" s="183">
        <v>92</v>
      </c>
      <c r="AG289" s="183">
        <v>100</v>
      </c>
      <c r="AH289" s="183">
        <v>-1</v>
      </c>
      <c r="AI289" s="183">
        <v>22</v>
      </c>
      <c r="AJ289" s="183">
        <v>2</v>
      </c>
      <c r="AK289" s="183">
        <v>-1</v>
      </c>
      <c r="AL289" s="183">
        <v>393</v>
      </c>
      <c r="AM289" s="5"/>
      <c r="AN289" s="180">
        <v>-35</v>
      </c>
      <c r="AO289" s="180">
        <v>12</v>
      </c>
      <c r="AP289" s="180">
        <v>13</v>
      </c>
      <c r="AQ289" s="180">
        <v>-4</v>
      </c>
      <c r="AR289" s="180">
        <v>-4</v>
      </c>
      <c r="AS289" s="180">
        <v>0</v>
      </c>
      <c r="AT289" s="180">
        <v>3</v>
      </c>
      <c r="AU289" s="180">
        <v>0</v>
      </c>
      <c r="AV289" s="180">
        <v>-15</v>
      </c>
      <c r="AW289">
        <f t="shared" si="191"/>
        <v>35</v>
      </c>
      <c r="AX289">
        <f t="shared" si="192"/>
        <v>-12</v>
      </c>
      <c r="AY289">
        <f t="shared" si="193"/>
        <v>-13</v>
      </c>
      <c r="AZ289">
        <f t="shared" si="194"/>
        <v>4</v>
      </c>
      <c r="BA289">
        <f t="shared" si="195"/>
        <v>4</v>
      </c>
      <c r="BB289">
        <f t="shared" si="196"/>
        <v>0</v>
      </c>
      <c r="BC289">
        <f t="shared" si="197"/>
        <v>-3</v>
      </c>
      <c r="BD289">
        <f t="shared" si="198"/>
        <v>0</v>
      </c>
      <c r="BE289">
        <f t="shared" si="199"/>
        <v>15</v>
      </c>
      <c r="BH289" s="175">
        <v>305114.64</v>
      </c>
      <c r="BI289" s="106" t="str">
        <f t="shared" si="200"/>
        <v>0</v>
      </c>
      <c r="BJ289" s="107">
        <f t="shared" si="201"/>
        <v>1830687.84</v>
      </c>
      <c r="BK289" s="26">
        <f t="shared" si="202"/>
        <v>0</v>
      </c>
      <c r="BL289" s="24" t="str">
        <f t="shared" si="203"/>
        <v>100%</v>
      </c>
      <c r="BM289" s="25" t="str">
        <f t="shared" si="204"/>
        <v>0%</v>
      </c>
      <c r="BN289" s="137">
        <f t="shared" si="207"/>
        <v>305114.64</v>
      </c>
      <c r="BO289" s="173">
        <v>789986.21555555554</v>
      </c>
      <c r="BP289" s="132" t="str">
        <f t="shared" si="208"/>
        <v>0</v>
      </c>
      <c r="BQ289" s="132">
        <f t="shared" si="223"/>
        <v>4739917.293333333</v>
      </c>
      <c r="BR289" s="132">
        <f t="shared" si="224"/>
        <v>0</v>
      </c>
      <c r="BS289" s="137">
        <f t="shared" si="209"/>
        <v>789986.21555555554</v>
      </c>
      <c r="BT289" s="172">
        <v>528153.39666666673</v>
      </c>
      <c r="BU289" s="132" t="str">
        <f t="shared" si="210"/>
        <v>0</v>
      </c>
      <c r="BV289" s="132">
        <f t="shared" si="225"/>
        <v>3168920.3800000004</v>
      </c>
      <c r="BW289" s="132">
        <f t="shared" si="211"/>
        <v>0</v>
      </c>
      <c r="BX289" s="137">
        <f t="shared" si="212"/>
        <v>528153.39666666673</v>
      </c>
      <c r="BY289" s="172">
        <v>476135.33333333337</v>
      </c>
      <c r="BZ289" s="132" t="str">
        <f t="shared" si="213"/>
        <v>0</v>
      </c>
      <c r="CA289" s="132">
        <f t="shared" si="226"/>
        <v>2856812</v>
      </c>
      <c r="CB289" s="132">
        <f t="shared" si="214"/>
        <v>0</v>
      </c>
      <c r="CC289" s="137">
        <f t="shared" si="215"/>
        <v>476135.33333333337</v>
      </c>
      <c r="CD289" s="172">
        <v>457325.51555555558</v>
      </c>
      <c r="CE289" s="132" t="str">
        <f t="shared" si="216"/>
        <v>0</v>
      </c>
      <c r="CF289" s="132">
        <f t="shared" si="227"/>
        <v>2743953.0933333337</v>
      </c>
      <c r="CG289" s="132">
        <f t="shared" si="217"/>
        <v>0</v>
      </c>
      <c r="CH289" s="137">
        <f t="shared" si="218"/>
        <v>457325.51555555558</v>
      </c>
      <c r="CI289" s="211">
        <f t="shared" si="219"/>
        <v>540767.84222222213</v>
      </c>
      <c r="CJ289" s="132" t="str">
        <f t="shared" si="220"/>
        <v>0</v>
      </c>
      <c r="CK289" s="132">
        <f t="shared" si="228"/>
        <v>3244607.0533333328</v>
      </c>
      <c r="CL289" s="132">
        <f t="shared" si="221"/>
        <v>0</v>
      </c>
      <c r="CM289" s="137">
        <f t="shared" si="222"/>
        <v>540767.84222222213</v>
      </c>
      <c r="CN289" s="172"/>
      <c r="CO289" s="132"/>
      <c r="CP289" s="132"/>
      <c r="CQ289" s="132"/>
      <c r="CR289" s="137"/>
      <c r="CS289" s="132"/>
    </row>
    <row r="290" spans="1:97" ht="13" x14ac:dyDescent="0.3">
      <c r="A290" s="5" t="s">
        <v>802</v>
      </c>
      <c r="B290" s="3" t="s">
        <v>405</v>
      </c>
      <c r="C290" s="3" t="s">
        <v>389</v>
      </c>
      <c r="D290" s="2" t="s">
        <v>293</v>
      </c>
      <c r="E290" s="5">
        <f t="shared" si="205"/>
        <v>31639</v>
      </c>
      <c r="F290" s="177">
        <v>349</v>
      </c>
      <c r="G290" s="17">
        <f t="shared" si="206"/>
        <v>390</v>
      </c>
      <c r="H290" s="201">
        <v>8.3088269616767025</v>
      </c>
      <c r="I290" s="189">
        <v>166</v>
      </c>
      <c r="J290"/>
      <c r="K290" s="183">
        <v>8066</v>
      </c>
      <c r="L290" s="183">
        <v>6940</v>
      </c>
      <c r="M290" s="183">
        <v>6563</v>
      </c>
      <c r="N290" s="183">
        <v>5476</v>
      </c>
      <c r="O290" s="183">
        <v>3137</v>
      </c>
      <c r="P290" s="183">
        <v>1065</v>
      </c>
      <c r="Q290" s="183">
        <v>366</v>
      </c>
      <c r="R290" s="183">
        <v>26</v>
      </c>
      <c r="S290" s="183">
        <v>31639</v>
      </c>
      <c r="T290" s="5"/>
      <c r="U290" s="9">
        <f t="shared" si="183"/>
        <v>0.25493852523783939</v>
      </c>
      <c r="V290" s="9">
        <f t="shared" si="184"/>
        <v>0.21934953696387369</v>
      </c>
      <c r="W290" s="9">
        <f t="shared" si="185"/>
        <v>0.20743386327001487</v>
      </c>
      <c r="X290" s="9">
        <f t="shared" si="186"/>
        <v>0.17307753089541389</v>
      </c>
      <c r="Y290" s="9">
        <f t="shared" si="187"/>
        <v>9.9149783495053573E-2</v>
      </c>
      <c r="Z290" s="9">
        <f t="shared" si="188"/>
        <v>3.3660988021113183E-2</v>
      </c>
      <c r="AA290" s="9">
        <f t="shared" si="189"/>
        <v>1.1568001517114953E-2</v>
      </c>
      <c r="AB290" s="9">
        <f t="shared" si="190"/>
        <v>8.2177059957647212E-4</v>
      </c>
      <c r="AC290" s="9"/>
      <c r="AD290" s="183">
        <v>95</v>
      </c>
      <c r="AE290" s="183">
        <v>135</v>
      </c>
      <c r="AF290" s="183">
        <v>111</v>
      </c>
      <c r="AG290" s="183">
        <v>66</v>
      </c>
      <c r="AH290" s="183">
        <v>40</v>
      </c>
      <c r="AI290" s="183">
        <v>8</v>
      </c>
      <c r="AJ290" s="183">
        <v>-5</v>
      </c>
      <c r="AK290" s="183">
        <v>-1</v>
      </c>
      <c r="AL290" s="183">
        <v>449</v>
      </c>
      <c r="AM290" s="5"/>
      <c r="AN290" s="180">
        <v>12</v>
      </c>
      <c r="AO290" s="180">
        <v>17</v>
      </c>
      <c r="AP290" s="180">
        <v>13</v>
      </c>
      <c r="AQ290" s="180">
        <v>14</v>
      </c>
      <c r="AR290" s="180">
        <v>0</v>
      </c>
      <c r="AS290" s="180">
        <v>2</v>
      </c>
      <c r="AT290" s="180">
        <v>1</v>
      </c>
      <c r="AU290" s="180">
        <v>0</v>
      </c>
      <c r="AV290" s="180">
        <v>59</v>
      </c>
      <c r="AW290">
        <f t="shared" si="191"/>
        <v>-12</v>
      </c>
      <c r="AX290">
        <f t="shared" si="192"/>
        <v>-17</v>
      </c>
      <c r="AY290">
        <f t="shared" si="193"/>
        <v>-13</v>
      </c>
      <c r="AZ290">
        <f t="shared" si="194"/>
        <v>-14</v>
      </c>
      <c r="BA290">
        <f t="shared" si="195"/>
        <v>0</v>
      </c>
      <c r="BB290">
        <f t="shared" si="196"/>
        <v>-2</v>
      </c>
      <c r="BC290">
        <f t="shared" si="197"/>
        <v>-1</v>
      </c>
      <c r="BD290">
        <f t="shared" si="198"/>
        <v>0</v>
      </c>
      <c r="BE290">
        <f t="shared" si="199"/>
        <v>-59</v>
      </c>
      <c r="BH290" s="175">
        <v>260466.83733333336</v>
      </c>
      <c r="BI290" s="106">
        <f t="shared" si="200"/>
        <v>65116.70933333334</v>
      </c>
      <c r="BJ290" s="107">
        <f t="shared" si="201"/>
        <v>1562801.0240000002</v>
      </c>
      <c r="BK290" s="26">
        <f t="shared" si="202"/>
        <v>390700.25600000005</v>
      </c>
      <c r="BL290" s="24">
        <f t="shared" si="203"/>
        <v>0.8</v>
      </c>
      <c r="BM290" s="25">
        <f t="shared" si="204"/>
        <v>0.2</v>
      </c>
      <c r="BN290" s="137">
        <f t="shared" si="207"/>
        <v>260466.83733333336</v>
      </c>
      <c r="BO290" s="173">
        <v>406950.16711111111</v>
      </c>
      <c r="BP290" s="132">
        <f t="shared" si="208"/>
        <v>101737.54177777778</v>
      </c>
      <c r="BQ290" s="132">
        <f t="shared" si="223"/>
        <v>2441701.0026666666</v>
      </c>
      <c r="BR290" s="132">
        <f t="shared" si="224"/>
        <v>610425.25066666666</v>
      </c>
      <c r="BS290" s="137">
        <f t="shared" si="209"/>
        <v>406950.16711111111</v>
      </c>
      <c r="BT290" s="172">
        <v>380736.7297777778</v>
      </c>
      <c r="BU290" s="132">
        <f t="shared" si="210"/>
        <v>95184.18244444445</v>
      </c>
      <c r="BV290" s="132">
        <f t="shared" si="225"/>
        <v>2284420.3786666668</v>
      </c>
      <c r="BW290" s="132">
        <f t="shared" si="211"/>
        <v>571105.0946666667</v>
      </c>
      <c r="BX290" s="137">
        <f t="shared" si="212"/>
        <v>380736.7297777778</v>
      </c>
      <c r="BY290" s="172">
        <v>213263.57333333336</v>
      </c>
      <c r="BZ290" s="132">
        <f t="shared" si="213"/>
        <v>53315.893333333341</v>
      </c>
      <c r="CA290" s="132">
        <f t="shared" si="226"/>
        <v>1279581.4400000002</v>
      </c>
      <c r="CB290" s="132">
        <f t="shared" si="214"/>
        <v>319895.36000000004</v>
      </c>
      <c r="CC290" s="137">
        <f t="shared" si="215"/>
        <v>213263.57333333336</v>
      </c>
      <c r="CD290" s="172">
        <v>326391.70311111119</v>
      </c>
      <c r="CE290" s="132">
        <f t="shared" si="216"/>
        <v>81597.925777777797</v>
      </c>
      <c r="CF290" s="132">
        <f t="shared" si="227"/>
        <v>1958350.2186666671</v>
      </c>
      <c r="CG290" s="132">
        <f t="shared" si="217"/>
        <v>489587.55466666678</v>
      </c>
      <c r="CH290" s="137">
        <f t="shared" si="218"/>
        <v>326391.70311111119</v>
      </c>
      <c r="CI290" s="211">
        <f t="shared" si="219"/>
        <v>440255.10044444446</v>
      </c>
      <c r="CJ290" s="132">
        <f t="shared" si="220"/>
        <v>110063.77511111111</v>
      </c>
      <c r="CK290" s="132">
        <f t="shared" si="228"/>
        <v>2641530.6026666667</v>
      </c>
      <c r="CL290" s="132">
        <f t="shared" si="221"/>
        <v>660382.65066666668</v>
      </c>
      <c r="CM290" s="137">
        <f t="shared" si="222"/>
        <v>440255.10044444446</v>
      </c>
      <c r="CN290" s="172"/>
      <c r="CO290" s="132"/>
      <c r="CP290" s="132"/>
      <c r="CQ290" s="132"/>
      <c r="CR290" s="137"/>
      <c r="CS290" s="132"/>
    </row>
    <row r="291" spans="1:97" ht="13" x14ac:dyDescent="0.3">
      <c r="A291" s="5" t="s">
        <v>695</v>
      </c>
      <c r="B291" s="3"/>
      <c r="C291" s="3" t="s">
        <v>385</v>
      </c>
      <c r="D291" s="2" t="s">
        <v>294</v>
      </c>
      <c r="E291" s="5">
        <f t="shared" si="205"/>
        <v>120645</v>
      </c>
      <c r="F291" s="177">
        <v>666</v>
      </c>
      <c r="G291" s="17">
        <f t="shared" si="206"/>
        <v>1949</v>
      </c>
      <c r="H291" s="201">
        <v>6.7499485914044826</v>
      </c>
      <c r="I291" s="189">
        <v>1218</v>
      </c>
      <c r="J291"/>
      <c r="K291" s="183">
        <v>3431</v>
      </c>
      <c r="L291" s="183">
        <v>25190</v>
      </c>
      <c r="M291" s="183">
        <v>36478</v>
      </c>
      <c r="N291" s="183">
        <v>24660</v>
      </c>
      <c r="O291" s="183">
        <v>18504</v>
      </c>
      <c r="P291" s="183">
        <v>8590</v>
      </c>
      <c r="Q291" s="183">
        <v>3268</v>
      </c>
      <c r="R291" s="183">
        <v>524</v>
      </c>
      <c r="S291" s="183">
        <v>120645</v>
      </c>
      <c r="T291" s="5"/>
      <c r="U291" s="9">
        <f t="shared" si="183"/>
        <v>2.8438808073272825E-2</v>
      </c>
      <c r="V291" s="9">
        <f t="shared" si="184"/>
        <v>0.20879439678395292</v>
      </c>
      <c r="W291" s="9">
        <f t="shared" si="185"/>
        <v>0.30235815823283185</v>
      </c>
      <c r="X291" s="9">
        <f t="shared" si="186"/>
        <v>0.20440134278254382</v>
      </c>
      <c r="Y291" s="9">
        <f t="shared" si="187"/>
        <v>0.15337560611712048</v>
      </c>
      <c r="Z291" s="9">
        <f t="shared" si="188"/>
        <v>7.1200629947366242E-2</v>
      </c>
      <c r="AA291" s="9">
        <f t="shared" si="189"/>
        <v>2.7087736748311161E-2</v>
      </c>
      <c r="AB291" s="9">
        <f t="shared" si="190"/>
        <v>4.3433213146006882E-3</v>
      </c>
      <c r="AC291" s="9"/>
      <c r="AD291" s="183">
        <v>-12</v>
      </c>
      <c r="AE291" s="183">
        <v>-148</v>
      </c>
      <c r="AF291" s="183">
        <v>416</v>
      </c>
      <c r="AG291" s="183">
        <v>750</v>
      </c>
      <c r="AH291" s="183">
        <v>613</v>
      </c>
      <c r="AI291" s="183">
        <v>306</v>
      </c>
      <c r="AJ291" s="183">
        <v>60</v>
      </c>
      <c r="AK291" s="183">
        <v>28</v>
      </c>
      <c r="AL291" s="183">
        <v>2013</v>
      </c>
      <c r="AM291" s="5"/>
      <c r="AN291" s="180">
        <v>2</v>
      </c>
      <c r="AO291" s="180">
        <v>13</v>
      </c>
      <c r="AP291" s="180">
        <v>-9</v>
      </c>
      <c r="AQ291" s="180">
        <v>19</v>
      </c>
      <c r="AR291" s="180">
        <v>48</v>
      </c>
      <c r="AS291" s="180">
        <v>-7</v>
      </c>
      <c r="AT291" s="180">
        <v>0</v>
      </c>
      <c r="AU291" s="180">
        <v>-2</v>
      </c>
      <c r="AV291" s="180">
        <v>64</v>
      </c>
      <c r="AW291">
        <f t="shared" si="191"/>
        <v>-2</v>
      </c>
      <c r="AX291">
        <f t="shared" si="192"/>
        <v>-13</v>
      </c>
      <c r="AY291">
        <f t="shared" si="193"/>
        <v>9</v>
      </c>
      <c r="AZ291">
        <f t="shared" si="194"/>
        <v>-19</v>
      </c>
      <c r="BA291">
        <f t="shared" si="195"/>
        <v>-48</v>
      </c>
      <c r="BB291">
        <f t="shared" si="196"/>
        <v>7</v>
      </c>
      <c r="BC291">
        <f t="shared" si="197"/>
        <v>0</v>
      </c>
      <c r="BD291">
        <f t="shared" si="198"/>
        <v>2</v>
      </c>
      <c r="BE291">
        <f t="shared" si="199"/>
        <v>-64</v>
      </c>
      <c r="BH291" s="175">
        <v>4287276.4666666668</v>
      </c>
      <c r="BI291" s="106" t="str">
        <f t="shared" si="200"/>
        <v>0</v>
      </c>
      <c r="BJ291" s="107">
        <f t="shared" si="201"/>
        <v>25723658.800000001</v>
      </c>
      <c r="BK291" s="26">
        <f t="shared" si="202"/>
        <v>0</v>
      </c>
      <c r="BL291" s="24" t="str">
        <f t="shared" si="203"/>
        <v>100%</v>
      </c>
      <c r="BM291" s="25" t="str">
        <f t="shared" si="204"/>
        <v>0%</v>
      </c>
      <c r="BN291" s="137">
        <f t="shared" si="207"/>
        <v>4287276.4666666668</v>
      </c>
      <c r="BO291" s="173">
        <v>5822532.7866666662</v>
      </c>
      <c r="BP291" s="132" t="str">
        <f t="shared" si="208"/>
        <v>0</v>
      </c>
      <c r="BQ291" s="132">
        <f t="shared" si="223"/>
        <v>34935196.719999999</v>
      </c>
      <c r="BR291" s="132">
        <f t="shared" si="224"/>
        <v>0</v>
      </c>
      <c r="BS291" s="137">
        <f t="shared" si="209"/>
        <v>5822532.7866666662</v>
      </c>
      <c r="BT291" s="172">
        <v>5961041.9944444448</v>
      </c>
      <c r="BU291" s="132" t="str">
        <f t="shared" si="210"/>
        <v>0</v>
      </c>
      <c r="BV291" s="132">
        <f t="shared" si="225"/>
        <v>35766251.966666669</v>
      </c>
      <c r="BW291" s="132">
        <f t="shared" si="211"/>
        <v>0</v>
      </c>
      <c r="BX291" s="137">
        <f t="shared" si="212"/>
        <v>5961041.9944444448</v>
      </c>
      <c r="BY291" s="172">
        <v>3407157.333333333</v>
      </c>
      <c r="BZ291" s="132" t="str">
        <f>IF($B291="","0",(25%*BY291))</f>
        <v>0</v>
      </c>
      <c r="CA291" s="132">
        <f t="shared" si="226"/>
        <v>20442944</v>
      </c>
      <c r="CB291" s="132">
        <f t="shared" si="214"/>
        <v>0</v>
      </c>
      <c r="CC291" s="137">
        <f t="shared" si="215"/>
        <v>3407157.333333333</v>
      </c>
      <c r="CD291" s="172">
        <v>5359512.8044444444</v>
      </c>
      <c r="CE291" s="132" t="str">
        <f t="shared" si="216"/>
        <v>0</v>
      </c>
      <c r="CF291" s="132">
        <f t="shared" si="227"/>
        <v>32157076.826666668</v>
      </c>
      <c r="CG291" s="132">
        <f t="shared" si="217"/>
        <v>0</v>
      </c>
      <c r="CH291" s="137">
        <f t="shared" si="218"/>
        <v>5359512.8044444444</v>
      </c>
      <c r="CI291" s="211">
        <f t="shared" si="219"/>
        <v>3804246.8177777776</v>
      </c>
      <c r="CJ291" s="132" t="str">
        <f t="shared" si="220"/>
        <v>0</v>
      </c>
      <c r="CK291" s="132">
        <f t="shared" si="228"/>
        <v>22825480.906666666</v>
      </c>
      <c r="CL291" s="132">
        <f t="shared" si="221"/>
        <v>0</v>
      </c>
      <c r="CM291" s="137">
        <f t="shared" si="222"/>
        <v>3804246.8177777776</v>
      </c>
      <c r="CN291" s="172"/>
      <c r="CO291" s="132"/>
      <c r="CP291" s="132"/>
      <c r="CQ291" s="132"/>
      <c r="CR291" s="137"/>
      <c r="CS291" s="132"/>
    </row>
    <row r="292" spans="1:97" ht="13" x14ac:dyDescent="0.3">
      <c r="A292" s="5" t="s">
        <v>531</v>
      </c>
      <c r="B292" s="3"/>
      <c r="C292" s="3" t="s">
        <v>377</v>
      </c>
      <c r="D292" s="2" t="s">
        <v>295</v>
      </c>
      <c r="E292" s="5">
        <f t="shared" si="205"/>
        <v>97645</v>
      </c>
      <c r="F292" s="177">
        <v>637</v>
      </c>
      <c r="G292" s="17">
        <f t="shared" si="206"/>
        <v>407</v>
      </c>
      <c r="H292" s="201">
        <v>7.3894425707681233</v>
      </c>
      <c r="I292" s="189">
        <v>90</v>
      </c>
      <c r="J292"/>
      <c r="K292" s="183">
        <v>18505</v>
      </c>
      <c r="L292" s="183">
        <v>20913</v>
      </c>
      <c r="M292" s="183">
        <v>26313</v>
      </c>
      <c r="N292" s="183">
        <v>14632</v>
      </c>
      <c r="O292" s="183">
        <v>7696</v>
      </c>
      <c r="P292" s="183">
        <v>4456</v>
      </c>
      <c r="Q292" s="183">
        <v>4141</v>
      </c>
      <c r="R292" s="183">
        <v>989</v>
      </c>
      <c r="S292" s="183">
        <v>97645</v>
      </c>
      <c r="T292" s="5"/>
      <c r="U292" s="9">
        <f t="shared" si="183"/>
        <v>0.18951303190127503</v>
      </c>
      <c r="V292" s="9">
        <f t="shared" si="184"/>
        <v>0.21417379282093296</v>
      </c>
      <c r="W292" s="9">
        <f t="shared" si="185"/>
        <v>0.26947616365405297</v>
      </c>
      <c r="X292" s="9">
        <f t="shared" si="186"/>
        <v>0.14984894259818732</v>
      </c>
      <c r="Y292" s="9">
        <f t="shared" si="187"/>
        <v>7.8816119616979874E-2</v>
      </c>
      <c r="Z292" s="9">
        <f t="shared" si="188"/>
        <v>4.5634697117107888E-2</v>
      </c>
      <c r="AA292" s="9">
        <f t="shared" si="189"/>
        <v>4.2408725485175894E-2</v>
      </c>
      <c r="AB292" s="9">
        <f t="shared" si="190"/>
        <v>1.0128526806288084E-2</v>
      </c>
      <c r="AC292" s="9"/>
      <c r="AD292" s="183">
        <v>71</v>
      </c>
      <c r="AE292" s="183">
        <v>65</v>
      </c>
      <c r="AF292" s="183">
        <v>123</v>
      </c>
      <c r="AG292" s="183">
        <v>41</v>
      </c>
      <c r="AH292" s="183">
        <v>60</v>
      </c>
      <c r="AI292" s="183">
        <v>42</v>
      </c>
      <c r="AJ292" s="183">
        <v>14</v>
      </c>
      <c r="AK292" s="183">
        <v>11</v>
      </c>
      <c r="AL292" s="183">
        <v>427</v>
      </c>
      <c r="AM292" s="5"/>
      <c r="AN292" s="180">
        <v>-2</v>
      </c>
      <c r="AO292" s="180">
        <v>35</v>
      </c>
      <c r="AP292" s="180">
        <v>10</v>
      </c>
      <c r="AQ292" s="180">
        <v>-21</v>
      </c>
      <c r="AR292" s="180">
        <v>-2</v>
      </c>
      <c r="AS292" s="180">
        <v>0</v>
      </c>
      <c r="AT292" s="180">
        <v>1</v>
      </c>
      <c r="AU292" s="180">
        <v>-1</v>
      </c>
      <c r="AV292" s="180">
        <v>20</v>
      </c>
      <c r="AW292">
        <f t="shared" si="191"/>
        <v>2</v>
      </c>
      <c r="AX292">
        <f t="shared" si="192"/>
        <v>-35</v>
      </c>
      <c r="AY292">
        <f t="shared" si="193"/>
        <v>-10</v>
      </c>
      <c r="AZ292">
        <f t="shared" si="194"/>
        <v>21</v>
      </c>
      <c r="BA292">
        <f t="shared" si="195"/>
        <v>2</v>
      </c>
      <c r="BB292">
        <f t="shared" si="196"/>
        <v>0</v>
      </c>
      <c r="BC292">
        <f t="shared" si="197"/>
        <v>-1</v>
      </c>
      <c r="BD292">
        <f t="shared" si="198"/>
        <v>1</v>
      </c>
      <c r="BE292">
        <f t="shared" si="199"/>
        <v>-20</v>
      </c>
      <c r="BH292" s="175">
        <v>625261.1333333333</v>
      </c>
      <c r="BI292" s="106" t="str">
        <f t="shared" si="200"/>
        <v>0</v>
      </c>
      <c r="BJ292" s="107">
        <f t="shared" si="201"/>
        <v>3751566.8</v>
      </c>
      <c r="BK292" s="26">
        <f t="shared" si="202"/>
        <v>0</v>
      </c>
      <c r="BL292" s="24" t="str">
        <f t="shared" si="203"/>
        <v>100%</v>
      </c>
      <c r="BM292" s="25" t="str">
        <f t="shared" si="204"/>
        <v>0%</v>
      </c>
      <c r="BN292" s="137">
        <f t="shared" si="207"/>
        <v>625261.1333333333</v>
      </c>
      <c r="BO292" s="173">
        <v>329715.25555555557</v>
      </c>
      <c r="BP292" s="132" t="str">
        <f t="shared" si="208"/>
        <v>0</v>
      </c>
      <c r="BQ292" s="132">
        <f t="shared" si="223"/>
        <v>1978291.5333333334</v>
      </c>
      <c r="BR292" s="132">
        <f t="shared" si="224"/>
        <v>0</v>
      </c>
      <c r="BS292" s="137">
        <f t="shared" si="209"/>
        <v>329715.25555555557</v>
      </c>
      <c r="BT292" s="172">
        <v>391323.05444444448</v>
      </c>
      <c r="BU292" s="132" t="str">
        <f t="shared" si="210"/>
        <v>0</v>
      </c>
      <c r="BV292" s="132">
        <f t="shared" si="225"/>
        <v>2347938.3266666671</v>
      </c>
      <c r="BW292" s="132">
        <f t="shared" si="211"/>
        <v>0</v>
      </c>
      <c r="BX292" s="137">
        <f t="shared" si="212"/>
        <v>391323.05444444448</v>
      </c>
      <c r="BY292" s="172">
        <v>424620.66666666663</v>
      </c>
      <c r="BZ292" s="132" t="str">
        <f t="shared" si="213"/>
        <v>0</v>
      </c>
      <c r="CA292" s="132">
        <f t="shared" si="226"/>
        <v>2547724</v>
      </c>
      <c r="CB292" s="132">
        <f t="shared" si="214"/>
        <v>0</v>
      </c>
      <c r="CC292" s="137">
        <f t="shared" si="215"/>
        <v>424620.66666666663</v>
      </c>
      <c r="CD292" s="172">
        <v>578237.19777777768</v>
      </c>
      <c r="CE292" s="132" t="str">
        <f t="shared" si="216"/>
        <v>0</v>
      </c>
      <c r="CF292" s="132">
        <f t="shared" si="227"/>
        <v>3469423.1866666661</v>
      </c>
      <c r="CG292" s="132">
        <f t="shared" si="217"/>
        <v>0</v>
      </c>
      <c r="CH292" s="137">
        <f t="shared" si="218"/>
        <v>578237.19777777768</v>
      </c>
      <c r="CI292" s="211">
        <f t="shared" si="219"/>
        <v>649493.49111111113</v>
      </c>
      <c r="CJ292" s="132" t="str">
        <f t="shared" si="220"/>
        <v>0</v>
      </c>
      <c r="CK292" s="132">
        <f t="shared" si="228"/>
        <v>3896960.9466666668</v>
      </c>
      <c r="CL292" s="132">
        <f t="shared" si="221"/>
        <v>0</v>
      </c>
      <c r="CM292" s="137">
        <f t="shared" si="222"/>
        <v>649493.49111111113</v>
      </c>
      <c r="CN292" s="172"/>
      <c r="CO292" s="132"/>
      <c r="CP292" s="132"/>
      <c r="CQ292" s="132"/>
      <c r="CR292" s="137"/>
      <c r="CS292" s="132"/>
    </row>
    <row r="293" spans="1:97" ht="13" x14ac:dyDescent="0.3">
      <c r="A293" s="5" t="s">
        <v>760</v>
      </c>
      <c r="B293" s="3" t="s">
        <v>381</v>
      </c>
      <c r="C293" s="3" t="s">
        <v>375</v>
      </c>
      <c r="D293" s="2" t="s">
        <v>296</v>
      </c>
      <c r="E293" s="5">
        <f t="shared" si="205"/>
        <v>48192</v>
      </c>
      <c r="F293" s="177">
        <v>276</v>
      </c>
      <c r="G293" s="17">
        <f t="shared" si="206"/>
        <v>376</v>
      </c>
      <c r="H293" s="201">
        <v>9.369963644541059</v>
      </c>
      <c r="I293" s="189">
        <v>296</v>
      </c>
      <c r="J293"/>
      <c r="K293" s="183">
        <v>3401</v>
      </c>
      <c r="L293" s="183">
        <v>5095</v>
      </c>
      <c r="M293" s="183">
        <v>13398</v>
      </c>
      <c r="N293" s="183">
        <v>9843</v>
      </c>
      <c r="O293" s="183">
        <v>6425</v>
      </c>
      <c r="P293" s="183">
        <v>4463</v>
      </c>
      <c r="Q293" s="183">
        <v>5053</v>
      </c>
      <c r="R293" s="183">
        <v>514</v>
      </c>
      <c r="S293" s="183">
        <v>48192</v>
      </c>
      <c r="T293" s="5"/>
      <c r="U293" s="9">
        <f t="shared" si="183"/>
        <v>7.0571879150066408E-2</v>
      </c>
      <c r="V293" s="9">
        <f t="shared" si="184"/>
        <v>0.10572294156706508</v>
      </c>
      <c r="W293" s="9">
        <f t="shared" si="185"/>
        <v>0.27801294820717132</v>
      </c>
      <c r="X293" s="9">
        <f t="shared" si="186"/>
        <v>0.20424551792828685</v>
      </c>
      <c r="Y293" s="9">
        <f t="shared" si="187"/>
        <v>0.13332088313413015</v>
      </c>
      <c r="Z293" s="9">
        <f t="shared" si="188"/>
        <v>9.2608731739707836E-2</v>
      </c>
      <c r="AA293" s="9">
        <f t="shared" si="189"/>
        <v>0.10485142762284197</v>
      </c>
      <c r="AB293" s="9">
        <f t="shared" si="190"/>
        <v>1.0665670650730411E-2</v>
      </c>
      <c r="AC293" s="9"/>
      <c r="AD293" s="183">
        <v>23</v>
      </c>
      <c r="AE293" s="183">
        <v>-8</v>
      </c>
      <c r="AF293" s="183">
        <v>118</v>
      </c>
      <c r="AG293" s="183">
        <v>80</v>
      </c>
      <c r="AH293" s="183">
        <v>33</v>
      </c>
      <c r="AI293" s="183">
        <v>18</v>
      </c>
      <c r="AJ293" s="183">
        <v>41</v>
      </c>
      <c r="AK293" s="183">
        <v>13</v>
      </c>
      <c r="AL293" s="183">
        <v>318</v>
      </c>
      <c r="AM293" s="5"/>
      <c r="AN293" s="180">
        <v>-44</v>
      </c>
      <c r="AO293" s="180">
        <v>-5</v>
      </c>
      <c r="AP293" s="180">
        <v>-7</v>
      </c>
      <c r="AQ293" s="180">
        <v>-1</v>
      </c>
      <c r="AR293" s="180">
        <v>3</v>
      </c>
      <c r="AS293" s="180">
        <v>-4</v>
      </c>
      <c r="AT293" s="180">
        <v>-2</v>
      </c>
      <c r="AU293" s="180">
        <v>2</v>
      </c>
      <c r="AV293" s="180">
        <v>-58</v>
      </c>
      <c r="AW293">
        <f t="shared" si="191"/>
        <v>44</v>
      </c>
      <c r="AX293">
        <f t="shared" si="192"/>
        <v>5</v>
      </c>
      <c r="AY293">
        <f t="shared" si="193"/>
        <v>7</v>
      </c>
      <c r="AZ293">
        <f t="shared" si="194"/>
        <v>1</v>
      </c>
      <c r="BA293">
        <f t="shared" si="195"/>
        <v>-3</v>
      </c>
      <c r="BB293">
        <f t="shared" si="196"/>
        <v>4</v>
      </c>
      <c r="BC293">
        <f t="shared" si="197"/>
        <v>2</v>
      </c>
      <c r="BD293">
        <f t="shared" si="198"/>
        <v>-2</v>
      </c>
      <c r="BE293">
        <f t="shared" si="199"/>
        <v>58</v>
      </c>
      <c r="BH293" s="175">
        <v>258931.66933333335</v>
      </c>
      <c r="BI293" s="106">
        <f t="shared" si="200"/>
        <v>64732.917333333338</v>
      </c>
      <c r="BJ293" s="107">
        <f t="shared" si="201"/>
        <v>1553590.0160000001</v>
      </c>
      <c r="BK293" s="26">
        <f t="shared" si="202"/>
        <v>388397.50400000002</v>
      </c>
      <c r="BL293" s="24">
        <f t="shared" si="203"/>
        <v>0.8</v>
      </c>
      <c r="BM293" s="25">
        <f t="shared" si="204"/>
        <v>0.2</v>
      </c>
      <c r="BN293" s="137">
        <f t="shared" si="207"/>
        <v>258931.66933333335</v>
      </c>
      <c r="BO293" s="173">
        <v>338670.8631111111</v>
      </c>
      <c r="BP293" s="132">
        <f t="shared" si="208"/>
        <v>84667.715777777776</v>
      </c>
      <c r="BQ293" s="132">
        <f t="shared" si="223"/>
        <v>2032025.1786666666</v>
      </c>
      <c r="BR293" s="132">
        <f t="shared" si="224"/>
        <v>508006.29466666665</v>
      </c>
      <c r="BS293" s="137">
        <f t="shared" si="209"/>
        <v>338670.8631111111</v>
      </c>
      <c r="BT293" s="172">
        <v>390037.73155555566</v>
      </c>
      <c r="BU293" s="132">
        <f t="shared" si="210"/>
        <v>97509.432888888914</v>
      </c>
      <c r="BV293" s="132">
        <f t="shared" si="225"/>
        <v>2340226.3893333338</v>
      </c>
      <c r="BW293" s="132">
        <f t="shared" si="211"/>
        <v>585056.59733333346</v>
      </c>
      <c r="BX293" s="137">
        <f t="shared" si="212"/>
        <v>390037.73155555566</v>
      </c>
      <c r="BY293" s="172">
        <v>96353.600000000006</v>
      </c>
      <c r="BZ293" s="132">
        <f t="shared" si="213"/>
        <v>24088.400000000001</v>
      </c>
      <c r="CA293" s="132">
        <f t="shared" si="226"/>
        <v>578121.60000000009</v>
      </c>
      <c r="CB293" s="132">
        <f t="shared" si="214"/>
        <v>144530.40000000002</v>
      </c>
      <c r="CC293" s="137">
        <f t="shared" si="215"/>
        <v>96353.600000000006</v>
      </c>
      <c r="CD293" s="172">
        <v>135478.11377777779</v>
      </c>
      <c r="CE293" s="132">
        <f t="shared" si="216"/>
        <v>33869.528444444448</v>
      </c>
      <c r="CF293" s="132">
        <f t="shared" si="227"/>
        <v>812868.68266666681</v>
      </c>
      <c r="CG293" s="132">
        <f t="shared" si="217"/>
        <v>203217.1706666667</v>
      </c>
      <c r="CH293" s="137">
        <f t="shared" si="218"/>
        <v>135478.11377777779</v>
      </c>
      <c r="CI293" s="211">
        <f t="shared" si="219"/>
        <v>553537.51288888883</v>
      </c>
      <c r="CJ293" s="132">
        <f t="shared" si="220"/>
        <v>138384.37822222221</v>
      </c>
      <c r="CK293" s="132">
        <f t="shared" si="228"/>
        <v>3321225.077333333</v>
      </c>
      <c r="CL293" s="132">
        <f t="shared" si="221"/>
        <v>830306.26933333324</v>
      </c>
      <c r="CM293" s="137">
        <f t="shared" si="222"/>
        <v>553537.51288888883</v>
      </c>
      <c r="CN293" s="172"/>
      <c r="CO293" s="132"/>
      <c r="CP293" s="132"/>
      <c r="CQ293" s="132"/>
      <c r="CR293" s="137"/>
      <c r="CS293" s="132"/>
    </row>
    <row r="294" spans="1:97" ht="13" x14ac:dyDescent="0.3">
      <c r="A294" s="5" t="s">
        <v>663</v>
      </c>
      <c r="B294" s="3" t="s">
        <v>387</v>
      </c>
      <c r="C294" s="3" t="s">
        <v>384</v>
      </c>
      <c r="D294" s="2" t="s">
        <v>297</v>
      </c>
      <c r="E294" s="5">
        <f t="shared" si="205"/>
        <v>34809</v>
      </c>
      <c r="F294" s="177">
        <v>168</v>
      </c>
      <c r="G294" s="17">
        <f t="shared" si="206"/>
        <v>501</v>
      </c>
      <c r="H294" s="201">
        <v>11.23976916984121</v>
      </c>
      <c r="I294" s="189">
        <v>110</v>
      </c>
      <c r="J294"/>
      <c r="K294" s="183">
        <v>1183</v>
      </c>
      <c r="L294" s="183">
        <v>3809</v>
      </c>
      <c r="M294" s="183">
        <v>7962</v>
      </c>
      <c r="N294" s="183">
        <v>6794</v>
      </c>
      <c r="O294" s="183">
        <v>6193</v>
      </c>
      <c r="P294" s="183">
        <v>4335</v>
      </c>
      <c r="Q294" s="183">
        <v>4110</v>
      </c>
      <c r="R294" s="183">
        <v>423</v>
      </c>
      <c r="S294" s="183">
        <v>34809</v>
      </c>
      <c r="T294" s="5"/>
      <c r="U294" s="9">
        <f t="shared" si="183"/>
        <v>3.3985463529546955E-2</v>
      </c>
      <c r="V294" s="9">
        <f t="shared" si="184"/>
        <v>0.10942572323249734</v>
      </c>
      <c r="W294" s="9">
        <f t="shared" si="185"/>
        <v>0.22873394811686631</v>
      </c>
      <c r="X294" s="9">
        <f t="shared" si="186"/>
        <v>0.19517940762446492</v>
      </c>
      <c r="Y294" s="9">
        <f t="shared" si="187"/>
        <v>0.17791375793616593</v>
      </c>
      <c r="Z294" s="9">
        <f t="shared" si="188"/>
        <v>0.12453675773506852</v>
      </c>
      <c r="AA294" s="9">
        <f t="shared" si="189"/>
        <v>0.11807291217788503</v>
      </c>
      <c r="AB294" s="9">
        <f t="shared" si="190"/>
        <v>1.2152029647504956E-2</v>
      </c>
      <c r="AC294" s="9"/>
      <c r="AD294" s="183">
        <v>14</v>
      </c>
      <c r="AE294" s="183">
        <v>51</v>
      </c>
      <c r="AF294" s="183">
        <v>44</v>
      </c>
      <c r="AG294" s="183">
        <v>132</v>
      </c>
      <c r="AH294" s="183">
        <v>90</v>
      </c>
      <c r="AI294" s="183">
        <v>49</v>
      </c>
      <c r="AJ294" s="183">
        <v>41</v>
      </c>
      <c r="AK294" s="183">
        <v>2</v>
      </c>
      <c r="AL294" s="183">
        <v>423</v>
      </c>
      <c r="AM294" s="5"/>
      <c r="AN294" s="180">
        <v>-30</v>
      </c>
      <c r="AO294" s="180">
        <v>-16</v>
      </c>
      <c r="AP294" s="180">
        <v>-9</v>
      </c>
      <c r="AQ294" s="180">
        <v>-2</v>
      </c>
      <c r="AR294" s="180">
        <v>-5</v>
      </c>
      <c r="AS294" s="180">
        <v>-6</v>
      </c>
      <c r="AT294" s="180">
        <v>-7</v>
      </c>
      <c r="AU294" s="180">
        <v>-3</v>
      </c>
      <c r="AV294" s="180">
        <v>-78</v>
      </c>
      <c r="AW294">
        <f t="shared" si="191"/>
        <v>30</v>
      </c>
      <c r="AX294">
        <f t="shared" si="192"/>
        <v>16</v>
      </c>
      <c r="AY294">
        <f t="shared" si="193"/>
        <v>9</v>
      </c>
      <c r="AZ294">
        <f t="shared" si="194"/>
        <v>2</v>
      </c>
      <c r="BA294">
        <f t="shared" si="195"/>
        <v>5</v>
      </c>
      <c r="BB294">
        <f t="shared" si="196"/>
        <v>6</v>
      </c>
      <c r="BC294">
        <f t="shared" si="197"/>
        <v>7</v>
      </c>
      <c r="BD294">
        <f t="shared" si="198"/>
        <v>3</v>
      </c>
      <c r="BE294">
        <f t="shared" si="199"/>
        <v>78</v>
      </c>
      <c r="BH294" s="175">
        <v>714364.84266666672</v>
      </c>
      <c r="BI294" s="106">
        <f t="shared" si="200"/>
        <v>178591.21066666668</v>
      </c>
      <c r="BJ294" s="107">
        <f t="shared" si="201"/>
        <v>4286189.0559999999</v>
      </c>
      <c r="BK294" s="26">
        <f t="shared" si="202"/>
        <v>1071547.264</v>
      </c>
      <c r="BL294" s="24">
        <f t="shared" si="203"/>
        <v>0.8</v>
      </c>
      <c r="BM294" s="25">
        <f t="shared" si="204"/>
        <v>0.2</v>
      </c>
      <c r="BN294" s="137">
        <f t="shared" si="207"/>
        <v>714364.84266666672</v>
      </c>
      <c r="BO294" s="173">
        <v>533561.87733333325</v>
      </c>
      <c r="BP294" s="132">
        <f t="shared" si="208"/>
        <v>133390.46933333331</v>
      </c>
      <c r="BQ294" s="132">
        <f t="shared" si="223"/>
        <v>3201371.2639999995</v>
      </c>
      <c r="BR294" s="132">
        <f t="shared" si="224"/>
        <v>800342.81599999988</v>
      </c>
      <c r="BS294" s="137">
        <f t="shared" si="209"/>
        <v>533561.87733333325</v>
      </c>
      <c r="BT294" s="172">
        <v>794502.47555555543</v>
      </c>
      <c r="BU294" s="132">
        <f t="shared" si="210"/>
        <v>198625.61888888886</v>
      </c>
      <c r="BV294" s="132">
        <f t="shared" si="225"/>
        <v>4767014.8533333326</v>
      </c>
      <c r="BW294" s="132">
        <f t="shared" si="211"/>
        <v>1191753.7133333331</v>
      </c>
      <c r="BX294" s="137">
        <f t="shared" si="212"/>
        <v>794502.47555555543</v>
      </c>
      <c r="BY294" s="172">
        <v>834634.87999999989</v>
      </c>
      <c r="BZ294" s="132">
        <f t="shared" si="213"/>
        <v>208658.71999999997</v>
      </c>
      <c r="CA294" s="132">
        <f t="shared" si="226"/>
        <v>5007809.2799999993</v>
      </c>
      <c r="CB294" s="132">
        <f t="shared" si="214"/>
        <v>1251952.3199999998</v>
      </c>
      <c r="CC294" s="137">
        <f t="shared" si="215"/>
        <v>834634.87999999989</v>
      </c>
      <c r="CD294" s="172">
        <v>721234.58311111107</v>
      </c>
      <c r="CE294" s="132">
        <f t="shared" si="216"/>
        <v>180308.64577777777</v>
      </c>
      <c r="CF294" s="132">
        <f t="shared" si="227"/>
        <v>4327407.4986666664</v>
      </c>
      <c r="CG294" s="132">
        <f t="shared" si="217"/>
        <v>1081851.8746666666</v>
      </c>
      <c r="CH294" s="137">
        <f t="shared" si="218"/>
        <v>721234.58311111107</v>
      </c>
      <c r="CI294" s="211">
        <f t="shared" si="219"/>
        <v>681333.34577777784</v>
      </c>
      <c r="CJ294" s="132">
        <f t="shared" si="220"/>
        <v>170333.33644444446</v>
      </c>
      <c r="CK294" s="132">
        <f t="shared" si="228"/>
        <v>4088000.0746666668</v>
      </c>
      <c r="CL294" s="132">
        <f t="shared" si="221"/>
        <v>1022000.0186666667</v>
      </c>
      <c r="CM294" s="137">
        <f t="shared" si="222"/>
        <v>681333.34577777784</v>
      </c>
      <c r="CN294" s="172"/>
      <c r="CO294" s="132"/>
      <c r="CP294" s="132"/>
      <c r="CQ294" s="132"/>
      <c r="CR294" s="137"/>
      <c r="CS294" s="132"/>
    </row>
    <row r="295" spans="1:97" ht="13" x14ac:dyDescent="0.3">
      <c r="A295" s="5" t="s">
        <v>764</v>
      </c>
      <c r="B295" s="3" t="s">
        <v>400</v>
      </c>
      <c r="C295" s="3" t="s">
        <v>375</v>
      </c>
      <c r="D295" s="2" t="s">
        <v>298</v>
      </c>
      <c r="E295" s="5">
        <f t="shared" si="205"/>
        <v>53354</v>
      </c>
      <c r="F295" s="177">
        <v>296</v>
      </c>
      <c r="G295" s="17">
        <f t="shared" si="206"/>
        <v>813</v>
      </c>
      <c r="H295" s="201">
        <v>7.6908878360917985</v>
      </c>
      <c r="I295" s="189">
        <v>255</v>
      </c>
      <c r="J295"/>
      <c r="K295" s="183">
        <v>1655</v>
      </c>
      <c r="L295" s="183">
        <v>5560</v>
      </c>
      <c r="M295" s="183">
        <v>15842</v>
      </c>
      <c r="N295" s="183">
        <v>11985</v>
      </c>
      <c r="O295" s="183">
        <v>8883</v>
      </c>
      <c r="P295" s="183">
        <v>4996</v>
      </c>
      <c r="Q295" s="183">
        <v>4000</v>
      </c>
      <c r="R295" s="183">
        <v>433</v>
      </c>
      <c r="S295" s="183">
        <v>53354</v>
      </c>
      <c r="T295" s="5"/>
      <c r="U295" s="9">
        <f t="shared" si="183"/>
        <v>3.1019230048356262E-2</v>
      </c>
      <c r="V295" s="9">
        <f t="shared" si="184"/>
        <v>0.10420961877272557</v>
      </c>
      <c r="W295" s="9">
        <f t="shared" si="185"/>
        <v>0.29692244255351052</v>
      </c>
      <c r="X295" s="9">
        <f t="shared" si="186"/>
        <v>0.22463170521422948</v>
      </c>
      <c r="Y295" s="9">
        <f t="shared" si="187"/>
        <v>0.1664917344528995</v>
      </c>
      <c r="Z295" s="9">
        <f t="shared" si="188"/>
        <v>9.3638714997938299E-2</v>
      </c>
      <c r="AA295" s="9">
        <f t="shared" si="189"/>
        <v>7.497094875735652E-2</v>
      </c>
      <c r="AB295" s="9">
        <f t="shared" si="190"/>
        <v>8.115605202983843E-3</v>
      </c>
      <c r="AC295" s="9"/>
      <c r="AD295" s="183">
        <v>30</v>
      </c>
      <c r="AE295" s="183">
        <v>76</v>
      </c>
      <c r="AF295" s="183">
        <v>261</v>
      </c>
      <c r="AG295" s="183">
        <v>175</v>
      </c>
      <c r="AH295" s="183">
        <v>101</v>
      </c>
      <c r="AI295" s="183">
        <v>91</v>
      </c>
      <c r="AJ295" s="183">
        <v>68</v>
      </c>
      <c r="AK295" s="183">
        <v>10</v>
      </c>
      <c r="AL295" s="183">
        <v>812</v>
      </c>
      <c r="AM295" s="5"/>
      <c r="AN295" s="180">
        <v>-6</v>
      </c>
      <c r="AO295" s="180">
        <v>4</v>
      </c>
      <c r="AP295" s="180">
        <v>-9</v>
      </c>
      <c r="AQ295" s="180">
        <v>12</v>
      </c>
      <c r="AR295" s="180">
        <v>-6</v>
      </c>
      <c r="AS295" s="180">
        <v>2</v>
      </c>
      <c r="AT295" s="180">
        <v>1</v>
      </c>
      <c r="AU295" s="180">
        <v>1</v>
      </c>
      <c r="AV295" s="180">
        <v>-1</v>
      </c>
      <c r="AW295">
        <f t="shared" si="191"/>
        <v>6</v>
      </c>
      <c r="AX295">
        <f t="shared" si="192"/>
        <v>-4</v>
      </c>
      <c r="AY295">
        <f t="shared" si="193"/>
        <v>9</v>
      </c>
      <c r="AZ295">
        <f t="shared" si="194"/>
        <v>-12</v>
      </c>
      <c r="BA295">
        <f t="shared" si="195"/>
        <v>6</v>
      </c>
      <c r="BB295">
        <f t="shared" si="196"/>
        <v>-2</v>
      </c>
      <c r="BC295">
        <f t="shared" si="197"/>
        <v>-1</v>
      </c>
      <c r="BD295">
        <f t="shared" si="198"/>
        <v>-1</v>
      </c>
      <c r="BE295">
        <f t="shared" si="199"/>
        <v>1</v>
      </c>
      <c r="BH295" s="175">
        <v>451595.25333333336</v>
      </c>
      <c r="BI295" s="106">
        <f t="shared" si="200"/>
        <v>112898.81333333334</v>
      </c>
      <c r="BJ295" s="107">
        <f t="shared" si="201"/>
        <v>2709571.52</v>
      </c>
      <c r="BK295" s="26">
        <f t="shared" si="202"/>
        <v>677392.88</v>
      </c>
      <c r="BL295" s="24">
        <f t="shared" si="203"/>
        <v>0.8</v>
      </c>
      <c r="BM295" s="25">
        <f t="shared" si="204"/>
        <v>0.2</v>
      </c>
      <c r="BN295" s="137">
        <f t="shared" si="207"/>
        <v>451595.25333333336</v>
      </c>
      <c r="BO295" s="173">
        <v>546049.61955555563</v>
      </c>
      <c r="BP295" s="132">
        <f t="shared" si="208"/>
        <v>136512.40488888891</v>
      </c>
      <c r="BQ295" s="132">
        <f t="shared" si="223"/>
        <v>3276297.7173333336</v>
      </c>
      <c r="BR295" s="132">
        <f t="shared" si="224"/>
        <v>819074.42933333339</v>
      </c>
      <c r="BS295" s="137">
        <f t="shared" si="209"/>
        <v>546049.61955555563</v>
      </c>
      <c r="BT295" s="172">
        <v>376308.93600000005</v>
      </c>
      <c r="BU295" s="132">
        <f t="shared" si="210"/>
        <v>94077.234000000011</v>
      </c>
      <c r="BV295" s="132">
        <f t="shared" si="225"/>
        <v>2257853.6160000004</v>
      </c>
      <c r="BW295" s="132">
        <f t="shared" si="211"/>
        <v>564463.4040000001</v>
      </c>
      <c r="BX295" s="137">
        <f t="shared" si="212"/>
        <v>376308.93600000005</v>
      </c>
      <c r="BY295" s="172">
        <v>712973.97333333327</v>
      </c>
      <c r="BZ295" s="132">
        <f t="shared" si="213"/>
        <v>178243.49333333332</v>
      </c>
      <c r="CA295" s="132">
        <f t="shared" si="226"/>
        <v>4277843.84</v>
      </c>
      <c r="CB295" s="132">
        <f t="shared" si="214"/>
        <v>1069460.96</v>
      </c>
      <c r="CC295" s="137">
        <f t="shared" si="215"/>
        <v>712973.97333333327</v>
      </c>
      <c r="CD295" s="172">
        <v>736167.1911111112</v>
      </c>
      <c r="CE295" s="132">
        <f t="shared" si="216"/>
        <v>184041.7977777778</v>
      </c>
      <c r="CF295" s="132">
        <f t="shared" si="227"/>
        <v>4417003.1466666674</v>
      </c>
      <c r="CG295" s="132">
        <f t="shared" si="217"/>
        <v>1104250.7866666669</v>
      </c>
      <c r="CH295" s="137">
        <f t="shared" si="218"/>
        <v>736167.1911111112</v>
      </c>
      <c r="CI295" s="211">
        <f t="shared" si="219"/>
        <v>1106345.4080000001</v>
      </c>
      <c r="CJ295" s="132">
        <f t="shared" si="220"/>
        <v>276586.35200000001</v>
      </c>
      <c r="CK295" s="132">
        <f t="shared" si="228"/>
        <v>6638072.4480000008</v>
      </c>
      <c r="CL295" s="132">
        <f t="shared" si="221"/>
        <v>1659518.1120000002</v>
      </c>
      <c r="CM295" s="137">
        <f t="shared" si="222"/>
        <v>1106345.4080000001</v>
      </c>
      <c r="CN295" s="172"/>
      <c r="CO295" s="132"/>
      <c r="CP295" s="132"/>
      <c r="CQ295" s="132"/>
      <c r="CR295" s="137"/>
      <c r="CS295" s="132"/>
    </row>
    <row r="296" spans="1:97" ht="13" x14ac:dyDescent="0.3">
      <c r="A296" s="5" t="s">
        <v>570</v>
      </c>
      <c r="B296" s="3"/>
      <c r="C296" s="3" t="s">
        <v>386</v>
      </c>
      <c r="D296" s="2" t="s">
        <v>299</v>
      </c>
      <c r="E296" s="5">
        <f t="shared" si="205"/>
        <v>150560</v>
      </c>
      <c r="F296" s="177">
        <v>1588</v>
      </c>
      <c r="G296" s="17">
        <f t="shared" si="206"/>
        <v>1193</v>
      </c>
      <c r="H296" s="201">
        <v>4.9293192650833095</v>
      </c>
      <c r="I296" s="189">
        <v>250</v>
      </c>
      <c r="J296"/>
      <c r="K296" s="183">
        <v>78283</v>
      </c>
      <c r="L296" s="183">
        <v>27759</v>
      </c>
      <c r="M296" s="183">
        <v>21122</v>
      </c>
      <c r="N296" s="183">
        <v>13438</v>
      </c>
      <c r="O296" s="183">
        <v>6629</v>
      </c>
      <c r="P296" s="183">
        <v>2214</v>
      </c>
      <c r="Q296" s="183">
        <v>1032</v>
      </c>
      <c r="R296" s="183">
        <v>83</v>
      </c>
      <c r="S296" s="183">
        <v>150560</v>
      </c>
      <c r="T296" s="5"/>
      <c r="U296" s="9">
        <f t="shared" si="183"/>
        <v>0.51994553666312437</v>
      </c>
      <c r="V296" s="9">
        <f t="shared" si="184"/>
        <v>0.18437167906482466</v>
      </c>
      <c r="W296" s="9">
        <f t="shared" si="185"/>
        <v>0.14028958554729012</v>
      </c>
      <c r="X296" s="9">
        <f t="shared" si="186"/>
        <v>8.9253453772582356E-2</v>
      </c>
      <c r="Y296" s="9">
        <f t="shared" si="187"/>
        <v>4.4028958554729013E-2</v>
      </c>
      <c r="Z296" s="9">
        <f t="shared" si="188"/>
        <v>1.470510095642933E-2</v>
      </c>
      <c r="AA296" s="9">
        <f t="shared" si="189"/>
        <v>6.8544102019128588E-3</v>
      </c>
      <c r="AB296" s="9">
        <f t="shared" si="190"/>
        <v>5.5127523910733262E-4</v>
      </c>
      <c r="AC296" s="9"/>
      <c r="AD296" s="183">
        <v>485</v>
      </c>
      <c r="AE296" s="183">
        <v>267</v>
      </c>
      <c r="AF296" s="183">
        <v>248</v>
      </c>
      <c r="AG296" s="183">
        <v>223</v>
      </c>
      <c r="AH296" s="183">
        <v>114</v>
      </c>
      <c r="AI296" s="183">
        <v>40</v>
      </c>
      <c r="AJ296" s="183">
        <v>-1</v>
      </c>
      <c r="AK296" s="183">
        <v>3</v>
      </c>
      <c r="AL296" s="183">
        <v>1379</v>
      </c>
      <c r="AM296" s="5"/>
      <c r="AN296" s="180">
        <v>138</v>
      </c>
      <c r="AO296" s="180">
        <v>36</v>
      </c>
      <c r="AP296" s="180">
        <v>12</v>
      </c>
      <c r="AQ296" s="180">
        <v>13</v>
      </c>
      <c r="AR296" s="180">
        <v>-8</v>
      </c>
      <c r="AS296" s="180">
        <v>-8</v>
      </c>
      <c r="AT296" s="180">
        <v>2</v>
      </c>
      <c r="AU296" s="180">
        <v>1</v>
      </c>
      <c r="AV296" s="180">
        <v>186</v>
      </c>
      <c r="AW296">
        <f t="shared" si="191"/>
        <v>-138</v>
      </c>
      <c r="AX296">
        <f t="shared" si="192"/>
        <v>-36</v>
      </c>
      <c r="AY296">
        <f t="shared" si="193"/>
        <v>-12</v>
      </c>
      <c r="AZ296">
        <f t="shared" si="194"/>
        <v>-13</v>
      </c>
      <c r="BA296">
        <f t="shared" si="195"/>
        <v>8</v>
      </c>
      <c r="BB296">
        <f t="shared" si="196"/>
        <v>8</v>
      </c>
      <c r="BC296">
        <f t="shared" si="197"/>
        <v>-2</v>
      </c>
      <c r="BD296">
        <f t="shared" si="198"/>
        <v>-1</v>
      </c>
      <c r="BE296">
        <f t="shared" si="199"/>
        <v>-186</v>
      </c>
      <c r="BH296" s="175">
        <v>1198710.3466666669</v>
      </c>
      <c r="BI296" s="106" t="str">
        <f t="shared" si="200"/>
        <v>0</v>
      </c>
      <c r="BJ296" s="107">
        <f t="shared" si="201"/>
        <v>7192262.0800000019</v>
      </c>
      <c r="BK296" s="26">
        <f t="shared" si="202"/>
        <v>0</v>
      </c>
      <c r="BL296" s="24" t="str">
        <f t="shared" si="203"/>
        <v>100%</v>
      </c>
      <c r="BM296" s="25" t="str">
        <f t="shared" si="204"/>
        <v>0%</v>
      </c>
      <c r="BN296" s="137">
        <f t="shared" si="207"/>
        <v>1198710.3466666669</v>
      </c>
      <c r="BO296" s="173">
        <v>1838923.2955555553</v>
      </c>
      <c r="BP296" s="132" t="str">
        <f t="shared" si="208"/>
        <v>0</v>
      </c>
      <c r="BQ296" s="132">
        <f t="shared" si="223"/>
        <v>11033539.773333332</v>
      </c>
      <c r="BR296" s="132">
        <f t="shared" si="224"/>
        <v>0</v>
      </c>
      <c r="BS296" s="137">
        <f t="shared" si="209"/>
        <v>1838923.2955555553</v>
      </c>
      <c r="BT296" s="172">
        <v>1334297.5366666669</v>
      </c>
      <c r="BU296" s="132" t="str">
        <f t="shared" si="210"/>
        <v>0</v>
      </c>
      <c r="BV296" s="132">
        <f t="shared" si="225"/>
        <v>8005785.2200000007</v>
      </c>
      <c r="BW296" s="132">
        <f t="shared" si="211"/>
        <v>0</v>
      </c>
      <c r="BX296" s="137">
        <f t="shared" si="212"/>
        <v>1334297.5366666669</v>
      </c>
      <c r="BY296" s="172">
        <v>825003.99999999988</v>
      </c>
      <c r="BZ296" s="132" t="str">
        <f t="shared" si="213"/>
        <v>0</v>
      </c>
      <c r="CA296" s="132">
        <f t="shared" si="226"/>
        <v>4950023.9999999991</v>
      </c>
      <c r="CB296" s="132">
        <f t="shared" si="214"/>
        <v>0</v>
      </c>
      <c r="CC296" s="137">
        <f t="shared" si="215"/>
        <v>825003.99999999988</v>
      </c>
      <c r="CD296" s="172">
        <v>1811105.5111111111</v>
      </c>
      <c r="CE296" s="132" t="str">
        <f t="shared" si="216"/>
        <v>0</v>
      </c>
      <c r="CF296" s="132">
        <f t="shared" si="227"/>
        <v>10866633.066666666</v>
      </c>
      <c r="CG296" s="132">
        <f t="shared" si="217"/>
        <v>0</v>
      </c>
      <c r="CH296" s="137">
        <f t="shared" si="218"/>
        <v>1811105.5111111111</v>
      </c>
      <c r="CI296" s="211">
        <f t="shared" si="219"/>
        <v>1642621.5244444446</v>
      </c>
      <c r="CJ296" s="132" t="str">
        <f t="shared" si="220"/>
        <v>0</v>
      </c>
      <c r="CK296" s="132">
        <f t="shared" si="228"/>
        <v>9855729.1466666684</v>
      </c>
      <c r="CL296" s="132">
        <f t="shared" si="221"/>
        <v>0</v>
      </c>
      <c r="CM296" s="137">
        <f t="shared" si="222"/>
        <v>1642621.5244444446</v>
      </c>
      <c r="CN296" s="172"/>
      <c r="CO296" s="132"/>
      <c r="CP296" s="132"/>
      <c r="CQ296" s="132"/>
      <c r="CR296" s="137"/>
      <c r="CS296" s="132"/>
    </row>
    <row r="297" spans="1:97" ht="13" x14ac:dyDescent="0.3">
      <c r="A297" s="5" t="s">
        <v>633</v>
      </c>
      <c r="B297" s="3"/>
      <c r="C297" s="3" t="s">
        <v>390</v>
      </c>
      <c r="D297" s="2" t="s">
        <v>300</v>
      </c>
      <c r="E297" s="5">
        <f t="shared" si="205"/>
        <v>113533</v>
      </c>
      <c r="F297" s="177">
        <v>1148</v>
      </c>
      <c r="G297" s="17">
        <f t="shared" si="206"/>
        <v>679</v>
      </c>
      <c r="H297" s="201">
        <v>4.9956038685956354</v>
      </c>
      <c r="I297" s="189">
        <v>386</v>
      </c>
      <c r="J297"/>
      <c r="K297" s="183">
        <v>50653</v>
      </c>
      <c r="L297" s="183">
        <v>26292</v>
      </c>
      <c r="M297" s="183">
        <v>17762</v>
      </c>
      <c r="N297" s="183">
        <v>10067</v>
      </c>
      <c r="O297" s="183">
        <v>5572</v>
      </c>
      <c r="P297" s="183">
        <v>2370</v>
      </c>
      <c r="Q297" s="183">
        <v>764</v>
      </c>
      <c r="R297" s="183">
        <v>53</v>
      </c>
      <c r="S297" s="183">
        <v>113533</v>
      </c>
      <c r="T297" s="5"/>
      <c r="U297" s="9">
        <f t="shared" si="183"/>
        <v>0.446152220059366</v>
      </c>
      <c r="V297" s="9">
        <f t="shared" si="184"/>
        <v>0.23158024539120783</v>
      </c>
      <c r="W297" s="9">
        <f t="shared" si="185"/>
        <v>0.15644790501440109</v>
      </c>
      <c r="X297" s="9">
        <f t="shared" si="186"/>
        <v>8.8670254463459969E-2</v>
      </c>
      <c r="Y297" s="9">
        <f t="shared" si="187"/>
        <v>4.9078241568530738E-2</v>
      </c>
      <c r="Z297" s="9">
        <f t="shared" si="188"/>
        <v>2.0874987888983818E-2</v>
      </c>
      <c r="AA297" s="9">
        <f t="shared" si="189"/>
        <v>6.7293209903728432E-3</v>
      </c>
      <c r="AB297" s="9">
        <f t="shared" si="190"/>
        <v>4.6682462367769723E-4</v>
      </c>
      <c r="AC297" s="9"/>
      <c r="AD297" s="183">
        <v>155</v>
      </c>
      <c r="AE297" s="183">
        <v>283</v>
      </c>
      <c r="AF297" s="183">
        <v>164</v>
      </c>
      <c r="AG297" s="183">
        <v>6</v>
      </c>
      <c r="AH297" s="183">
        <v>40</v>
      </c>
      <c r="AI297" s="183">
        <v>4</v>
      </c>
      <c r="AJ297" s="183">
        <v>7</v>
      </c>
      <c r="AK297" s="183">
        <v>0</v>
      </c>
      <c r="AL297" s="183">
        <v>659</v>
      </c>
      <c r="AM297" s="5"/>
      <c r="AN297" s="180">
        <v>-21</v>
      </c>
      <c r="AO297" s="180">
        <v>19</v>
      </c>
      <c r="AP297" s="180">
        <v>-8</v>
      </c>
      <c r="AQ297" s="180">
        <v>-4</v>
      </c>
      <c r="AR297" s="180">
        <v>-3</v>
      </c>
      <c r="AS297" s="180">
        <v>-1</v>
      </c>
      <c r="AT297" s="180">
        <v>-2</v>
      </c>
      <c r="AU297" s="180">
        <v>0</v>
      </c>
      <c r="AV297" s="180">
        <v>-20</v>
      </c>
      <c r="AW297">
        <f t="shared" si="191"/>
        <v>21</v>
      </c>
      <c r="AX297">
        <f t="shared" si="192"/>
        <v>-19</v>
      </c>
      <c r="AY297">
        <f t="shared" si="193"/>
        <v>8</v>
      </c>
      <c r="AZ297">
        <f t="shared" si="194"/>
        <v>4</v>
      </c>
      <c r="BA297">
        <f t="shared" si="195"/>
        <v>3</v>
      </c>
      <c r="BB297">
        <f t="shared" si="196"/>
        <v>1</v>
      </c>
      <c r="BC297">
        <f t="shared" si="197"/>
        <v>2</v>
      </c>
      <c r="BD297">
        <f t="shared" si="198"/>
        <v>0</v>
      </c>
      <c r="BE297">
        <f t="shared" si="199"/>
        <v>20</v>
      </c>
      <c r="BH297" s="175">
        <v>911506</v>
      </c>
      <c r="BI297" s="106" t="str">
        <f t="shared" si="200"/>
        <v>0</v>
      </c>
      <c r="BJ297" s="107">
        <f t="shared" si="201"/>
        <v>5469036</v>
      </c>
      <c r="BK297" s="26">
        <f t="shared" si="202"/>
        <v>0</v>
      </c>
      <c r="BL297" s="24" t="str">
        <f t="shared" si="203"/>
        <v>100%</v>
      </c>
      <c r="BM297" s="25" t="str">
        <f t="shared" si="204"/>
        <v>0%</v>
      </c>
      <c r="BN297" s="137">
        <f t="shared" si="207"/>
        <v>911506</v>
      </c>
      <c r="BO297" s="173">
        <v>1095219.3400000001</v>
      </c>
      <c r="BP297" s="132" t="str">
        <f t="shared" si="208"/>
        <v>0</v>
      </c>
      <c r="BQ297" s="132">
        <f t="shared" si="223"/>
        <v>6571316.040000001</v>
      </c>
      <c r="BR297" s="132">
        <f t="shared" si="224"/>
        <v>0</v>
      </c>
      <c r="BS297" s="137">
        <f t="shared" si="209"/>
        <v>1095219.3400000001</v>
      </c>
      <c r="BT297" s="172">
        <v>576926.81888888893</v>
      </c>
      <c r="BU297" s="132" t="str">
        <f t="shared" si="210"/>
        <v>0</v>
      </c>
      <c r="BV297" s="132">
        <f t="shared" si="225"/>
        <v>3461560.9133333336</v>
      </c>
      <c r="BW297" s="132">
        <f t="shared" si="211"/>
        <v>0</v>
      </c>
      <c r="BX297" s="137">
        <f t="shared" si="212"/>
        <v>576926.81888888893</v>
      </c>
      <c r="BY297" s="172">
        <v>1261903.7333333334</v>
      </c>
      <c r="BZ297" s="132" t="str">
        <f t="shared" si="213"/>
        <v>0</v>
      </c>
      <c r="CA297" s="132">
        <f t="shared" si="226"/>
        <v>7571422.4000000004</v>
      </c>
      <c r="CB297" s="132">
        <f t="shared" si="214"/>
        <v>0</v>
      </c>
      <c r="CC297" s="137">
        <f t="shared" si="215"/>
        <v>1261903.7333333334</v>
      </c>
      <c r="CD297" s="172">
        <v>1173987.8622222221</v>
      </c>
      <c r="CE297" s="132" t="str">
        <f t="shared" si="216"/>
        <v>0</v>
      </c>
      <c r="CF297" s="132">
        <f t="shared" si="227"/>
        <v>7043927.1733333329</v>
      </c>
      <c r="CG297" s="132">
        <f t="shared" si="217"/>
        <v>0</v>
      </c>
      <c r="CH297" s="137">
        <f t="shared" si="218"/>
        <v>1173987.8622222221</v>
      </c>
      <c r="CI297" s="211">
        <f t="shared" si="219"/>
        <v>966399.32666666666</v>
      </c>
      <c r="CJ297" s="132" t="str">
        <f t="shared" si="220"/>
        <v>0</v>
      </c>
      <c r="CK297" s="132">
        <f t="shared" si="228"/>
        <v>5798395.96</v>
      </c>
      <c r="CL297" s="132">
        <f t="shared" si="221"/>
        <v>0</v>
      </c>
      <c r="CM297" s="137">
        <f t="shared" si="222"/>
        <v>966399.32666666666</v>
      </c>
      <c r="CN297" s="172"/>
      <c r="CO297" s="132"/>
      <c r="CP297" s="132"/>
      <c r="CQ297" s="132"/>
      <c r="CR297" s="137"/>
      <c r="CS297" s="132"/>
    </row>
    <row r="298" spans="1:97" ht="13" x14ac:dyDescent="0.3">
      <c r="A298" s="5" t="s">
        <v>716</v>
      </c>
      <c r="B298" s="3"/>
      <c r="C298" s="3" t="s">
        <v>385</v>
      </c>
      <c r="D298" s="2" t="s">
        <v>301</v>
      </c>
      <c r="E298" s="5">
        <f t="shared" si="205"/>
        <v>101506</v>
      </c>
      <c r="F298" s="177">
        <v>419</v>
      </c>
      <c r="G298" s="17">
        <f t="shared" si="206"/>
        <v>801</v>
      </c>
      <c r="H298" s="201">
        <v>9.9317892211978105</v>
      </c>
      <c r="I298" s="189">
        <v>1012</v>
      </c>
      <c r="J298"/>
      <c r="K298" s="183">
        <v>4076</v>
      </c>
      <c r="L298" s="183">
        <v>29327</v>
      </c>
      <c r="M298" s="183">
        <v>34913</v>
      </c>
      <c r="N298" s="183">
        <v>22784</v>
      </c>
      <c r="O298" s="183">
        <v>8161</v>
      </c>
      <c r="P298" s="183">
        <v>1789</v>
      </c>
      <c r="Q298" s="183">
        <v>427</v>
      </c>
      <c r="R298" s="183">
        <v>29</v>
      </c>
      <c r="S298" s="183">
        <v>101506</v>
      </c>
      <c r="T298" s="5"/>
      <c r="U298" s="9">
        <f t="shared" si="183"/>
        <v>4.0155261757925637E-2</v>
      </c>
      <c r="V298" s="9">
        <f t="shared" si="184"/>
        <v>0.28891888164246449</v>
      </c>
      <c r="W298" s="9">
        <f t="shared" si="185"/>
        <v>0.34395011132346859</v>
      </c>
      <c r="X298" s="9">
        <f t="shared" si="186"/>
        <v>0.22445963785391995</v>
      </c>
      <c r="Y298" s="9">
        <f t="shared" si="187"/>
        <v>8.0399188225326587E-2</v>
      </c>
      <c r="Z298" s="9">
        <f t="shared" si="188"/>
        <v>1.76245739168128E-2</v>
      </c>
      <c r="AA298" s="9">
        <f t="shared" si="189"/>
        <v>4.2066478828837704E-3</v>
      </c>
      <c r="AB298" s="9">
        <f t="shared" si="190"/>
        <v>2.8569739719819519E-4</v>
      </c>
      <c r="AC298" s="9"/>
      <c r="AD298" s="183">
        <v>118</v>
      </c>
      <c r="AE298" s="183">
        <v>92</v>
      </c>
      <c r="AF298" s="183">
        <v>335</v>
      </c>
      <c r="AG298" s="183">
        <v>217</v>
      </c>
      <c r="AH298" s="183">
        <v>18</v>
      </c>
      <c r="AI298" s="183">
        <v>2</v>
      </c>
      <c r="AJ298" s="183">
        <v>3</v>
      </c>
      <c r="AK298" s="183">
        <v>0</v>
      </c>
      <c r="AL298" s="183">
        <v>785</v>
      </c>
      <c r="AM298" s="5"/>
      <c r="AN298" s="180">
        <v>8</v>
      </c>
      <c r="AO298" s="180">
        <v>-8</v>
      </c>
      <c r="AP298" s="180">
        <v>-4</v>
      </c>
      <c r="AQ298" s="180">
        <v>-8</v>
      </c>
      <c r="AR298" s="180">
        <v>-3</v>
      </c>
      <c r="AS298" s="180">
        <v>-1</v>
      </c>
      <c r="AT298" s="180">
        <v>-1</v>
      </c>
      <c r="AU298" s="180">
        <v>1</v>
      </c>
      <c r="AV298" s="180">
        <v>-16</v>
      </c>
      <c r="AW298">
        <f t="shared" si="191"/>
        <v>-8</v>
      </c>
      <c r="AX298">
        <f t="shared" si="192"/>
        <v>8</v>
      </c>
      <c r="AY298">
        <f t="shared" si="193"/>
        <v>4</v>
      </c>
      <c r="AZ298">
        <f t="shared" si="194"/>
        <v>8</v>
      </c>
      <c r="BA298">
        <f t="shared" si="195"/>
        <v>3</v>
      </c>
      <c r="BB298">
        <f t="shared" si="196"/>
        <v>1</v>
      </c>
      <c r="BC298">
        <f t="shared" si="197"/>
        <v>1</v>
      </c>
      <c r="BD298">
        <f t="shared" si="198"/>
        <v>-1</v>
      </c>
      <c r="BE298">
        <f t="shared" si="199"/>
        <v>16</v>
      </c>
      <c r="BH298" s="175">
        <v>643011.51333333331</v>
      </c>
      <c r="BI298" s="106" t="str">
        <f t="shared" si="200"/>
        <v>0</v>
      </c>
      <c r="BJ298" s="107">
        <f t="shared" si="201"/>
        <v>3858069.08</v>
      </c>
      <c r="BK298" s="26">
        <f t="shared" si="202"/>
        <v>0</v>
      </c>
      <c r="BL298" s="24" t="str">
        <f t="shared" si="203"/>
        <v>100%</v>
      </c>
      <c r="BM298" s="25" t="str">
        <f t="shared" si="204"/>
        <v>0%</v>
      </c>
      <c r="BN298" s="137">
        <f t="shared" si="207"/>
        <v>643011.51333333331</v>
      </c>
      <c r="BO298" s="173">
        <v>792165.87</v>
      </c>
      <c r="BP298" s="132" t="str">
        <f t="shared" si="208"/>
        <v>0</v>
      </c>
      <c r="BQ298" s="132">
        <f t="shared" si="223"/>
        <v>4752995.22</v>
      </c>
      <c r="BR298" s="132">
        <f t="shared" si="224"/>
        <v>0</v>
      </c>
      <c r="BS298" s="137">
        <f t="shared" si="209"/>
        <v>792165.87</v>
      </c>
      <c r="BT298" s="172">
        <v>1063185.9544444445</v>
      </c>
      <c r="BU298" s="132" t="str">
        <f t="shared" si="210"/>
        <v>0</v>
      </c>
      <c r="BV298" s="132">
        <f t="shared" si="225"/>
        <v>6379115.7266666666</v>
      </c>
      <c r="BW298" s="132">
        <f t="shared" si="211"/>
        <v>0</v>
      </c>
      <c r="BX298" s="137">
        <f t="shared" si="212"/>
        <v>1063185.9544444445</v>
      </c>
      <c r="BY298" s="172">
        <v>1045821.7333333333</v>
      </c>
      <c r="BZ298" s="132" t="str">
        <f t="shared" si="213"/>
        <v>0</v>
      </c>
      <c r="CA298" s="132">
        <f t="shared" si="226"/>
        <v>6274930.3999999994</v>
      </c>
      <c r="CB298" s="132">
        <f t="shared" si="214"/>
        <v>0</v>
      </c>
      <c r="CC298" s="137">
        <f t="shared" si="215"/>
        <v>1045821.7333333333</v>
      </c>
      <c r="CD298" s="172">
        <v>1032780.8400000001</v>
      </c>
      <c r="CE298" s="132" t="str">
        <f t="shared" si="216"/>
        <v>0</v>
      </c>
      <c r="CF298" s="132">
        <f t="shared" si="227"/>
        <v>6196685.040000001</v>
      </c>
      <c r="CG298" s="132">
        <f t="shared" si="217"/>
        <v>0</v>
      </c>
      <c r="CH298" s="137">
        <f t="shared" si="218"/>
        <v>1032780.8400000001</v>
      </c>
      <c r="CI298" s="211">
        <f t="shared" si="219"/>
        <v>1410673.8022222221</v>
      </c>
      <c r="CJ298" s="132" t="str">
        <f t="shared" si="220"/>
        <v>0</v>
      </c>
      <c r="CK298" s="132">
        <f t="shared" si="228"/>
        <v>8464042.8133333325</v>
      </c>
      <c r="CL298" s="132">
        <f t="shared" si="221"/>
        <v>0</v>
      </c>
      <c r="CM298" s="137">
        <f t="shared" si="222"/>
        <v>1410673.8022222221</v>
      </c>
      <c r="CN298" s="172"/>
      <c r="CO298" s="132"/>
      <c r="CP298" s="132"/>
      <c r="CQ298" s="132"/>
      <c r="CR298" s="137"/>
      <c r="CS298" s="132"/>
    </row>
    <row r="299" spans="1:97" ht="13" x14ac:dyDescent="0.3">
      <c r="A299" s="5" t="s">
        <v>696</v>
      </c>
      <c r="B299" s="3"/>
      <c r="C299" s="3" t="s">
        <v>385</v>
      </c>
      <c r="D299" s="2" t="s">
        <v>302</v>
      </c>
      <c r="E299" s="5">
        <f t="shared" si="205"/>
        <v>139811</v>
      </c>
      <c r="F299" s="177">
        <v>263</v>
      </c>
      <c r="G299" s="17">
        <f t="shared" si="206"/>
        <v>1971</v>
      </c>
      <c r="H299" s="201">
        <v>14.803736523881122</v>
      </c>
      <c r="I299" s="189">
        <v>600</v>
      </c>
      <c r="J299"/>
      <c r="K299" s="183">
        <v>6586</v>
      </c>
      <c r="L299" s="183">
        <v>12378</v>
      </c>
      <c r="M299" s="183">
        <v>36261</v>
      </c>
      <c r="N299" s="183">
        <v>32432</v>
      </c>
      <c r="O299" s="183">
        <v>21801</v>
      </c>
      <c r="P299" s="183">
        <v>14981</v>
      </c>
      <c r="Q299" s="183">
        <v>12731</v>
      </c>
      <c r="R299" s="183">
        <v>2641</v>
      </c>
      <c r="S299" s="183">
        <v>139811</v>
      </c>
      <c r="T299" s="5"/>
      <c r="U299" s="9">
        <f t="shared" si="183"/>
        <v>4.7106450851506679E-2</v>
      </c>
      <c r="V299" s="9">
        <f t="shared" si="184"/>
        <v>8.8533806352862079E-2</v>
      </c>
      <c r="W299" s="9">
        <f t="shared" si="185"/>
        <v>0.25935727517863399</v>
      </c>
      <c r="X299" s="9">
        <f t="shared" si="186"/>
        <v>0.2319703027658768</v>
      </c>
      <c r="Y299" s="9">
        <f t="shared" si="187"/>
        <v>0.15593193668595462</v>
      </c>
      <c r="Z299" s="9">
        <f t="shared" si="188"/>
        <v>0.10715179778415146</v>
      </c>
      <c r="AA299" s="9">
        <f t="shared" si="189"/>
        <v>9.1058643454377697E-2</v>
      </c>
      <c r="AB299" s="9">
        <f t="shared" si="190"/>
        <v>1.8889786926636672E-2</v>
      </c>
      <c r="AC299" s="9"/>
      <c r="AD299" s="183">
        <v>-17</v>
      </c>
      <c r="AE299" s="183">
        <v>49</v>
      </c>
      <c r="AF299" s="183">
        <v>226</v>
      </c>
      <c r="AG299" s="183">
        <v>385</v>
      </c>
      <c r="AH299" s="183">
        <v>373</v>
      </c>
      <c r="AI299" s="183">
        <v>448</v>
      </c>
      <c r="AJ299" s="183">
        <v>296</v>
      </c>
      <c r="AK299" s="183">
        <v>37</v>
      </c>
      <c r="AL299" s="183">
        <v>1797</v>
      </c>
      <c r="AM299" s="5"/>
      <c r="AN299" s="180">
        <v>-3</v>
      </c>
      <c r="AO299" s="180">
        <v>-3</v>
      </c>
      <c r="AP299" s="180">
        <v>-36</v>
      </c>
      <c r="AQ299" s="180">
        <v>-37</v>
      </c>
      <c r="AR299" s="180">
        <v>-48</v>
      </c>
      <c r="AS299" s="180">
        <v>-17</v>
      </c>
      <c r="AT299" s="180">
        <v>-27</v>
      </c>
      <c r="AU299" s="180">
        <v>-3</v>
      </c>
      <c r="AV299" s="180">
        <v>-174</v>
      </c>
      <c r="AW299">
        <f t="shared" si="191"/>
        <v>3</v>
      </c>
      <c r="AX299">
        <f t="shared" si="192"/>
        <v>3</v>
      </c>
      <c r="AY299">
        <f t="shared" si="193"/>
        <v>36</v>
      </c>
      <c r="AZ299">
        <f t="shared" si="194"/>
        <v>37</v>
      </c>
      <c r="BA299">
        <f t="shared" si="195"/>
        <v>48</v>
      </c>
      <c r="BB299">
        <f t="shared" si="196"/>
        <v>17</v>
      </c>
      <c r="BC299">
        <f t="shared" si="197"/>
        <v>27</v>
      </c>
      <c r="BD299">
        <f t="shared" si="198"/>
        <v>3</v>
      </c>
      <c r="BE299">
        <f t="shared" si="199"/>
        <v>174</v>
      </c>
      <c r="BH299" s="175">
        <v>1081014.1333333335</v>
      </c>
      <c r="BI299" s="106" t="str">
        <f t="shared" si="200"/>
        <v>0</v>
      </c>
      <c r="BJ299" s="107">
        <f t="shared" si="201"/>
        <v>6486084.8000000007</v>
      </c>
      <c r="BK299" s="26">
        <f t="shared" si="202"/>
        <v>0</v>
      </c>
      <c r="BL299" s="24" t="str">
        <f t="shared" si="203"/>
        <v>100%</v>
      </c>
      <c r="BM299" s="25" t="str">
        <f t="shared" si="204"/>
        <v>0%</v>
      </c>
      <c r="BN299" s="137">
        <f t="shared" si="207"/>
        <v>1081014.1333333335</v>
      </c>
      <c r="BO299" s="173">
        <v>1729622.18</v>
      </c>
      <c r="BP299" s="132" t="str">
        <f t="shared" si="208"/>
        <v>0</v>
      </c>
      <c r="BQ299" s="132">
        <f t="shared" si="223"/>
        <v>10377733.08</v>
      </c>
      <c r="BR299" s="132">
        <f t="shared" si="224"/>
        <v>0</v>
      </c>
      <c r="BS299" s="137">
        <f t="shared" si="209"/>
        <v>1729622.18</v>
      </c>
      <c r="BT299" s="172">
        <v>2392958.1155555556</v>
      </c>
      <c r="BU299" s="132" t="str">
        <f t="shared" si="210"/>
        <v>0</v>
      </c>
      <c r="BV299" s="132">
        <f t="shared" si="225"/>
        <v>14357748.693333333</v>
      </c>
      <c r="BW299" s="132">
        <f t="shared" si="211"/>
        <v>0</v>
      </c>
      <c r="BX299" s="137">
        <f t="shared" si="212"/>
        <v>2392958.1155555556</v>
      </c>
      <c r="BY299" s="172">
        <v>1318848</v>
      </c>
      <c r="BZ299" s="132" t="str">
        <f t="shared" si="213"/>
        <v>0</v>
      </c>
      <c r="CA299" s="132">
        <f t="shared" si="226"/>
        <v>7913088</v>
      </c>
      <c r="CB299" s="132">
        <f t="shared" si="214"/>
        <v>0</v>
      </c>
      <c r="CC299" s="137">
        <f t="shared" si="215"/>
        <v>1318848</v>
      </c>
      <c r="CD299" s="172">
        <v>2530945.868888889</v>
      </c>
      <c r="CE299" s="132" t="str">
        <f t="shared" si="216"/>
        <v>0</v>
      </c>
      <c r="CF299" s="132">
        <f t="shared" si="227"/>
        <v>15185675.213333335</v>
      </c>
      <c r="CG299" s="132">
        <f t="shared" si="217"/>
        <v>0</v>
      </c>
      <c r="CH299" s="137">
        <f t="shared" si="218"/>
        <v>2530945.868888889</v>
      </c>
      <c r="CI299" s="211">
        <f t="shared" si="219"/>
        <v>3904938.4111111108</v>
      </c>
      <c r="CJ299" s="132" t="str">
        <f t="shared" si="220"/>
        <v>0</v>
      </c>
      <c r="CK299" s="132">
        <f t="shared" si="228"/>
        <v>23429630.466666665</v>
      </c>
      <c r="CL299" s="132">
        <f t="shared" si="221"/>
        <v>0</v>
      </c>
      <c r="CM299" s="137">
        <f t="shared" si="222"/>
        <v>3904938.4111111108</v>
      </c>
      <c r="CN299" s="172"/>
      <c r="CO299" s="132"/>
      <c r="CP299" s="132"/>
      <c r="CQ299" s="132"/>
      <c r="CR299" s="137"/>
      <c r="CS299" s="132"/>
    </row>
    <row r="300" spans="1:97" ht="13" x14ac:dyDescent="0.3">
      <c r="A300" s="5" t="s">
        <v>516</v>
      </c>
      <c r="B300" s="3"/>
      <c r="C300" s="3" t="s">
        <v>377</v>
      </c>
      <c r="D300" s="2" t="s">
        <v>303</v>
      </c>
      <c r="E300" s="5">
        <f t="shared" si="205"/>
        <v>91354</v>
      </c>
      <c r="F300" s="177">
        <v>781</v>
      </c>
      <c r="G300" s="17">
        <f t="shared" si="206"/>
        <v>695</v>
      </c>
      <c r="H300" s="201">
        <v>5.5861815509004042</v>
      </c>
      <c r="I300" s="189">
        <v>105</v>
      </c>
      <c r="J300"/>
      <c r="K300" s="183">
        <v>26490</v>
      </c>
      <c r="L300" s="183">
        <v>20075</v>
      </c>
      <c r="M300" s="183">
        <v>19075</v>
      </c>
      <c r="N300" s="183">
        <v>11587</v>
      </c>
      <c r="O300" s="183">
        <v>6929</v>
      </c>
      <c r="P300" s="183">
        <v>4403</v>
      </c>
      <c r="Q300" s="183">
        <v>2592</v>
      </c>
      <c r="R300" s="183">
        <v>203</v>
      </c>
      <c r="S300" s="183">
        <v>91354</v>
      </c>
      <c r="T300" s="5"/>
      <c r="U300" s="9">
        <f t="shared" si="183"/>
        <v>0.28997088250103992</v>
      </c>
      <c r="V300" s="9">
        <f t="shared" si="184"/>
        <v>0.21974954572323052</v>
      </c>
      <c r="W300" s="9">
        <f t="shared" si="185"/>
        <v>0.2088031175427458</v>
      </c>
      <c r="X300" s="9">
        <f t="shared" si="186"/>
        <v>0.12683626332727632</v>
      </c>
      <c r="Y300" s="9">
        <f t="shared" si="187"/>
        <v>7.5847800862578543E-2</v>
      </c>
      <c r="Z300" s="9">
        <f t="shared" si="188"/>
        <v>4.8197123278674169E-2</v>
      </c>
      <c r="AA300" s="9">
        <f t="shared" si="189"/>
        <v>2.8373141843816362E-2</v>
      </c>
      <c r="AB300" s="9">
        <f t="shared" si="190"/>
        <v>2.2221249206383956E-3</v>
      </c>
      <c r="AC300" s="9"/>
      <c r="AD300" s="183">
        <v>110</v>
      </c>
      <c r="AE300" s="183">
        <v>216</v>
      </c>
      <c r="AF300" s="183">
        <v>82</v>
      </c>
      <c r="AG300" s="183">
        <v>105</v>
      </c>
      <c r="AH300" s="183">
        <v>108</v>
      </c>
      <c r="AI300" s="183">
        <v>23</v>
      </c>
      <c r="AJ300" s="183">
        <v>19</v>
      </c>
      <c r="AK300" s="183">
        <v>6</v>
      </c>
      <c r="AL300" s="183">
        <v>669</v>
      </c>
      <c r="AM300" s="5"/>
      <c r="AN300" s="180">
        <v>34</v>
      </c>
      <c r="AO300" s="180">
        <v>-24</v>
      </c>
      <c r="AP300" s="180">
        <v>-5</v>
      </c>
      <c r="AQ300" s="180">
        <v>-13</v>
      </c>
      <c r="AR300" s="180">
        <v>-12</v>
      </c>
      <c r="AS300" s="180">
        <v>1</v>
      </c>
      <c r="AT300" s="180">
        <v>-7</v>
      </c>
      <c r="AU300" s="180">
        <v>0</v>
      </c>
      <c r="AV300" s="180">
        <v>-26</v>
      </c>
      <c r="AW300">
        <f t="shared" si="191"/>
        <v>-34</v>
      </c>
      <c r="AX300">
        <f t="shared" si="192"/>
        <v>24</v>
      </c>
      <c r="AY300">
        <f t="shared" si="193"/>
        <v>5</v>
      </c>
      <c r="AZ300">
        <f t="shared" si="194"/>
        <v>13</v>
      </c>
      <c r="BA300">
        <f t="shared" si="195"/>
        <v>12</v>
      </c>
      <c r="BB300">
        <f t="shared" si="196"/>
        <v>-1</v>
      </c>
      <c r="BC300">
        <f t="shared" si="197"/>
        <v>7</v>
      </c>
      <c r="BD300">
        <f t="shared" si="198"/>
        <v>0</v>
      </c>
      <c r="BE300">
        <f t="shared" si="199"/>
        <v>26</v>
      </c>
      <c r="BH300" s="175">
        <v>670516.60666666657</v>
      </c>
      <c r="BI300" s="106" t="str">
        <f t="shared" si="200"/>
        <v>0</v>
      </c>
      <c r="BJ300" s="107">
        <f t="shared" si="201"/>
        <v>4023099.6399999997</v>
      </c>
      <c r="BK300" s="26">
        <f t="shared" si="202"/>
        <v>0</v>
      </c>
      <c r="BL300" s="24" t="str">
        <f t="shared" si="203"/>
        <v>100%</v>
      </c>
      <c r="BM300" s="25" t="str">
        <f t="shared" si="204"/>
        <v>0%</v>
      </c>
      <c r="BN300" s="137">
        <f t="shared" si="207"/>
        <v>670516.60666666657</v>
      </c>
      <c r="BO300" s="173">
        <v>1027541.0511111111</v>
      </c>
      <c r="BP300" s="132" t="str">
        <f t="shared" si="208"/>
        <v>0</v>
      </c>
      <c r="BQ300" s="132">
        <f t="shared" si="223"/>
        <v>6165246.3066666666</v>
      </c>
      <c r="BR300" s="132">
        <f t="shared" si="224"/>
        <v>0</v>
      </c>
      <c r="BS300" s="137">
        <f t="shared" si="209"/>
        <v>1027541.0511111111</v>
      </c>
      <c r="BT300" s="172">
        <v>883469.41555555549</v>
      </c>
      <c r="BU300" s="132" t="str">
        <f t="shared" si="210"/>
        <v>0</v>
      </c>
      <c r="BV300" s="132">
        <f t="shared" si="225"/>
        <v>5300816.4933333332</v>
      </c>
      <c r="BW300" s="132">
        <f t="shared" si="211"/>
        <v>0</v>
      </c>
      <c r="BX300" s="137">
        <f t="shared" si="212"/>
        <v>883469.41555555549</v>
      </c>
      <c r="BY300" s="172">
        <v>1296816.8</v>
      </c>
      <c r="BZ300" s="132" t="str">
        <f t="shared" si="213"/>
        <v>0</v>
      </c>
      <c r="CA300" s="132">
        <f t="shared" si="226"/>
        <v>7780900.8000000007</v>
      </c>
      <c r="CB300" s="132">
        <f t="shared" si="214"/>
        <v>0</v>
      </c>
      <c r="CC300" s="137">
        <f t="shared" si="215"/>
        <v>1296816.8</v>
      </c>
      <c r="CD300" s="172">
        <v>606098.08666666679</v>
      </c>
      <c r="CE300" s="132" t="str">
        <f t="shared" si="216"/>
        <v>0</v>
      </c>
      <c r="CF300" s="132">
        <f t="shared" si="227"/>
        <v>3636588.5200000005</v>
      </c>
      <c r="CG300" s="132">
        <f t="shared" si="217"/>
        <v>0</v>
      </c>
      <c r="CH300" s="137">
        <f t="shared" si="218"/>
        <v>606098.08666666679</v>
      </c>
      <c r="CI300" s="211">
        <f t="shared" si="219"/>
        <v>1025473.6488888887</v>
      </c>
      <c r="CJ300" s="132" t="str">
        <f t="shared" si="220"/>
        <v>0</v>
      </c>
      <c r="CK300" s="132">
        <f t="shared" si="228"/>
        <v>6152841.8933333317</v>
      </c>
      <c r="CL300" s="132">
        <f t="shared" si="221"/>
        <v>0</v>
      </c>
      <c r="CM300" s="137">
        <f t="shared" si="222"/>
        <v>1025473.6488888887</v>
      </c>
      <c r="CN300" s="172"/>
      <c r="CO300" s="132"/>
      <c r="CP300" s="132"/>
      <c r="CQ300" s="132"/>
      <c r="CR300" s="137"/>
      <c r="CS300" s="132"/>
    </row>
    <row r="301" spans="1:97" ht="13" x14ac:dyDescent="0.3">
      <c r="A301" s="5" t="s">
        <v>627</v>
      </c>
      <c r="B301" s="3" t="s">
        <v>409</v>
      </c>
      <c r="C301" s="3" t="s">
        <v>390</v>
      </c>
      <c r="D301" s="2" t="s">
        <v>304</v>
      </c>
      <c r="E301" s="5">
        <f t="shared" si="205"/>
        <v>61386</v>
      </c>
      <c r="F301" s="177">
        <v>497</v>
      </c>
      <c r="G301" s="17">
        <f t="shared" si="206"/>
        <v>455</v>
      </c>
      <c r="H301" s="201">
        <v>7.8689462765576934</v>
      </c>
      <c r="I301" s="189">
        <v>209</v>
      </c>
      <c r="J301"/>
      <c r="K301" s="183">
        <v>4709</v>
      </c>
      <c r="L301" s="183">
        <v>11482</v>
      </c>
      <c r="M301" s="183">
        <v>16567</v>
      </c>
      <c r="N301" s="183">
        <v>12371</v>
      </c>
      <c r="O301" s="183">
        <v>7040</v>
      </c>
      <c r="P301" s="183">
        <v>4866</v>
      </c>
      <c r="Q301" s="183">
        <v>3933</v>
      </c>
      <c r="R301" s="183">
        <v>418</v>
      </c>
      <c r="S301" s="183">
        <v>61386</v>
      </c>
      <c r="T301" s="5"/>
      <c r="U301" s="9">
        <f t="shared" si="183"/>
        <v>7.6711302251327662E-2</v>
      </c>
      <c r="V301" s="9">
        <f t="shared" si="184"/>
        <v>0.18704590623269149</v>
      </c>
      <c r="W301" s="9">
        <f t="shared" si="185"/>
        <v>0.26988238360538236</v>
      </c>
      <c r="X301" s="9">
        <f t="shared" si="186"/>
        <v>0.20152803570846772</v>
      </c>
      <c r="Y301" s="9">
        <f t="shared" si="187"/>
        <v>0.1146841299319063</v>
      </c>
      <c r="Z301" s="9">
        <f t="shared" si="188"/>
        <v>7.9268888671684093E-2</v>
      </c>
      <c r="AA301" s="9">
        <f t="shared" si="189"/>
        <v>6.4069983383833448E-2</v>
      </c>
      <c r="AB301" s="9">
        <f t="shared" si="190"/>
        <v>6.8093702147069366E-3</v>
      </c>
      <c r="AC301" s="9"/>
      <c r="AD301" s="183">
        <v>-5</v>
      </c>
      <c r="AE301" s="183">
        <v>72</v>
      </c>
      <c r="AF301" s="183">
        <v>133</v>
      </c>
      <c r="AG301" s="183">
        <v>96</v>
      </c>
      <c r="AH301" s="183">
        <v>43</v>
      </c>
      <c r="AI301" s="183">
        <v>50</v>
      </c>
      <c r="AJ301" s="183">
        <v>49</v>
      </c>
      <c r="AK301" s="183">
        <v>2</v>
      </c>
      <c r="AL301" s="183">
        <v>440</v>
      </c>
      <c r="AM301" s="5"/>
      <c r="AN301" s="180">
        <v>-6</v>
      </c>
      <c r="AO301" s="180">
        <v>1</v>
      </c>
      <c r="AP301" s="180">
        <v>-9</v>
      </c>
      <c r="AQ301" s="180">
        <v>-2</v>
      </c>
      <c r="AR301" s="180">
        <v>-11</v>
      </c>
      <c r="AS301" s="180">
        <v>11</v>
      </c>
      <c r="AT301" s="180">
        <v>-2</v>
      </c>
      <c r="AU301" s="180">
        <v>3</v>
      </c>
      <c r="AV301" s="180">
        <v>-15</v>
      </c>
      <c r="AW301">
        <f t="shared" si="191"/>
        <v>6</v>
      </c>
      <c r="AX301">
        <f t="shared" si="192"/>
        <v>-1</v>
      </c>
      <c r="AY301">
        <f t="shared" si="193"/>
        <v>9</v>
      </c>
      <c r="AZ301">
        <f t="shared" si="194"/>
        <v>2</v>
      </c>
      <c r="BA301">
        <f t="shared" si="195"/>
        <v>11</v>
      </c>
      <c r="BB301">
        <f t="shared" si="196"/>
        <v>-11</v>
      </c>
      <c r="BC301">
        <f t="shared" si="197"/>
        <v>2</v>
      </c>
      <c r="BD301">
        <f t="shared" si="198"/>
        <v>-3</v>
      </c>
      <c r="BE301">
        <f t="shared" si="199"/>
        <v>15</v>
      </c>
      <c r="BH301" s="175">
        <v>292449.50400000002</v>
      </c>
      <c r="BI301" s="106">
        <f t="shared" si="200"/>
        <v>73112.376000000004</v>
      </c>
      <c r="BJ301" s="107">
        <f t="shared" si="201"/>
        <v>1754697.0240000002</v>
      </c>
      <c r="BK301" s="26">
        <f t="shared" si="202"/>
        <v>438674.25600000005</v>
      </c>
      <c r="BL301" s="24">
        <f t="shared" si="203"/>
        <v>0.8</v>
      </c>
      <c r="BM301" s="25">
        <f t="shared" si="204"/>
        <v>0.2</v>
      </c>
      <c r="BN301" s="137">
        <f t="shared" si="207"/>
        <v>292449.50400000002</v>
      </c>
      <c r="BO301" s="173">
        <v>525479.69333333336</v>
      </c>
      <c r="BP301" s="132">
        <f t="shared" si="208"/>
        <v>131369.92333333334</v>
      </c>
      <c r="BQ301" s="132">
        <f t="shared" si="223"/>
        <v>3152878.16</v>
      </c>
      <c r="BR301" s="132">
        <f t="shared" si="224"/>
        <v>788219.54</v>
      </c>
      <c r="BS301" s="137">
        <f t="shared" si="209"/>
        <v>525479.69333333336</v>
      </c>
      <c r="BT301" s="172">
        <v>191404.96888888892</v>
      </c>
      <c r="BU301" s="132">
        <f t="shared" si="210"/>
        <v>47851.24222222223</v>
      </c>
      <c r="BV301" s="132">
        <f t="shared" si="225"/>
        <v>1148429.8133333335</v>
      </c>
      <c r="BW301" s="132">
        <f t="shared" si="211"/>
        <v>287107.45333333337</v>
      </c>
      <c r="BX301" s="137">
        <f t="shared" si="212"/>
        <v>191404.96888888892</v>
      </c>
      <c r="BY301" s="172">
        <v>212430.61333333334</v>
      </c>
      <c r="BZ301" s="132">
        <f t="shared" si="213"/>
        <v>53107.653333333335</v>
      </c>
      <c r="CA301" s="132">
        <f t="shared" si="226"/>
        <v>1274583.6800000002</v>
      </c>
      <c r="CB301" s="132">
        <f t="shared" si="214"/>
        <v>318645.92000000004</v>
      </c>
      <c r="CC301" s="137">
        <f t="shared" si="215"/>
        <v>212430.61333333334</v>
      </c>
      <c r="CD301" s="172">
        <v>401122.76622222224</v>
      </c>
      <c r="CE301" s="132">
        <f t="shared" si="216"/>
        <v>100280.69155555556</v>
      </c>
      <c r="CF301" s="132">
        <f t="shared" si="227"/>
        <v>2406736.5973333335</v>
      </c>
      <c r="CG301" s="132">
        <f t="shared" si="217"/>
        <v>601684.14933333336</v>
      </c>
      <c r="CH301" s="137">
        <f t="shared" si="218"/>
        <v>401122.76622222224</v>
      </c>
      <c r="CI301" s="211">
        <f t="shared" si="219"/>
        <v>634676.53511111112</v>
      </c>
      <c r="CJ301" s="132">
        <f t="shared" si="220"/>
        <v>158669.13377777778</v>
      </c>
      <c r="CK301" s="132">
        <f t="shared" si="228"/>
        <v>3808059.2106666667</v>
      </c>
      <c r="CL301" s="132">
        <f t="shared" si="221"/>
        <v>952014.80266666668</v>
      </c>
      <c r="CM301" s="137">
        <f t="shared" si="222"/>
        <v>634676.53511111112</v>
      </c>
      <c r="CN301" s="172"/>
      <c r="CO301" s="132"/>
      <c r="CP301" s="132"/>
      <c r="CQ301" s="132"/>
      <c r="CR301" s="137"/>
      <c r="CS301" s="132"/>
    </row>
    <row r="302" spans="1:97" ht="13" x14ac:dyDescent="0.3">
      <c r="A302" s="5" t="s">
        <v>669</v>
      </c>
      <c r="B302" s="3" t="s">
        <v>395</v>
      </c>
      <c r="C302" s="3" t="s">
        <v>384</v>
      </c>
      <c r="D302" s="2" t="s">
        <v>305</v>
      </c>
      <c r="E302" s="5">
        <f t="shared" si="205"/>
        <v>38528</v>
      </c>
      <c r="F302" s="177">
        <v>133</v>
      </c>
      <c r="G302" s="17">
        <f t="shared" si="206"/>
        <v>190</v>
      </c>
      <c r="H302" s="201">
        <v>7.7391733904165978</v>
      </c>
      <c r="I302" s="189">
        <v>98</v>
      </c>
      <c r="J302"/>
      <c r="K302" s="183">
        <v>293</v>
      </c>
      <c r="L302" s="183">
        <v>3979</v>
      </c>
      <c r="M302" s="183">
        <v>14086</v>
      </c>
      <c r="N302" s="183">
        <v>12454</v>
      </c>
      <c r="O302" s="183">
        <v>3624</v>
      </c>
      <c r="P302" s="183">
        <v>2139</v>
      </c>
      <c r="Q302" s="183">
        <v>1872</v>
      </c>
      <c r="R302" s="183">
        <v>81</v>
      </c>
      <c r="S302" s="183">
        <v>38528</v>
      </c>
      <c r="T302" s="5"/>
      <c r="U302" s="9">
        <f t="shared" si="183"/>
        <v>7.6048588039867113E-3</v>
      </c>
      <c r="V302" s="9">
        <f t="shared" si="184"/>
        <v>0.10327553986710963</v>
      </c>
      <c r="W302" s="9">
        <f t="shared" si="185"/>
        <v>0.3656042358803987</v>
      </c>
      <c r="X302" s="9">
        <f t="shared" si="186"/>
        <v>0.32324543189368771</v>
      </c>
      <c r="Y302" s="9">
        <f t="shared" si="187"/>
        <v>9.4061461794019932E-2</v>
      </c>
      <c r="Z302" s="9">
        <f t="shared" si="188"/>
        <v>5.5518064784053155E-2</v>
      </c>
      <c r="AA302" s="9">
        <f t="shared" si="189"/>
        <v>4.8588039867109634E-2</v>
      </c>
      <c r="AB302" s="9">
        <f t="shared" si="190"/>
        <v>2.1023671096345514E-3</v>
      </c>
      <c r="AC302" s="9"/>
      <c r="AD302" s="183">
        <v>14</v>
      </c>
      <c r="AE302" s="183">
        <v>48</v>
      </c>
      <c r="AF302" s="183">
        <v>88</v>
      </c>
      <c r="AG302" s="183">
        <v>69</v>
      </c>
      <c r="AH302" s="183">
        <v>-2</v>
      </c>
      <c r="AI302" s="183">
        <v>5</v>
      </c>
      <c r="AJ302" s="183">
        <v>4</v>
      </c>
      <c r="AK302" s="183">
        <v>0</v>
      </c>
      <c r="AL302" s="183">
        <v>226</v>
      </c>
      <c r="AM302" s="5"/>
      <c r="AN302" s="180">
        <v>4</v>
      </c>
      <c r="AO302" s="180">
        <v>21</v>
      </c>
      <c r="AP302" s="180">
        <v>2</v>
      </c>
      <c r="AQ302" s="180">
        <v>-2</v>
      </c>
      <c r="AR302" s="180">
        <v>3</v>
      </c>
      <c r="AS302" s="180">
        <v>3</v>
      </c>
      <c r="AT302" s="180">
        <v>5</v>
      </c>
      <c r="AU302" s="180">
        <v>0</v>
      </c>
      <c r="AV302" s="180">
        <v>36</v>
      </c>
      <c r="AW302">
        <f t="shared" si="191"/>
        <v>-4</v>
      </c>
      <c r="AX302">
        <f t="shared" si="192"/>
        <v>-21</v>
      </c>
      <c r="AY302">
        <f t="shared" si="193"/>
        <v>-2</v>
      </c>
      <c r="AZ302">
        <f t="shared" si="194"/>
        <v>2</v>
      </c>
      <c r="BA302">
        <f t="shared" si="195"/>
        <v>-3</v>
      </c>
      <c r="BB302">
        <f t="shared" si="196"/>
        <v>-3</v>
      </c>
      <c r="BC302">
        <f t="shared" si="197"/>
        <v>-5</v>
      </c>
      <c r="BD302">
        <f t="shared" si="198"/>
        <v>0</v>
      </c>
      <c r="BE302">
        <f t="shared" si="199"/>
        <v>-36</v>
      </c>
      <c r="BH302" s="175">
        <v>419612.58666666673</v>
      </c>
      <c r="BI302" s="106">
        <f t="shared" si="200"/>
        <v>104903.14666666668</v>
      </c>
      <c r="BJ302" s="107">
        <f t="shared" si="201"/>
        <v>2517675.5200000005</v>
      </c>
      <c r="BK302" s="26">
        <f t="shared" si="202"/>
        <v>629418.88000000012</v>
      </c>
      <c r="BL302" s="24">
        <f t="shared" si="203"/>
        <v>0.8</v>
      </c>
      <c r="BM302" s="25">
        <f t="shared" si="204"/>
        <v>0.2</v>
      </c>
      <c r="BN302" s="137">
        <f t="shared" si="207"/>
        <v>419612.58666666673</v>
      </c>
      <c r="BO302" s="173">
        <v>1096748.1715555559</v>
      </c>
      <c r="BP302" s="132">
        <f t="shared" si="208"/>
        <v>274187.04288888897</v>
      </c>
      <c r="BQ302" s="132">
        <f t="shared" si="223"/>
        <v>6580489.0293333353</v>
      </c>
      <c r="BR302" s="132">
        <f t="shared" si="224"/>
        <v>1645122.2573333338</v>
      </c>
      <c r="BS302" s="137">
        <f t="shared" si="209"/>
        <v>1096748.1715555559</v>
      </c>
      <c r="BT302" s="172">
        <v>531769.49244444445</v>
      </c>
      <c r="BU302" s="132">
        <f t="shared" si="210"/>
        <v>132942.37311111111</v>
      </c>
      <c r="BV302" s="132">
        <f t="shared" si="225"/>
        <v>3190616.9546666667</v>
      </c>
      <c r="BW302" s="132">
        <f t="shared" si="211"/>
        <v>797654.23866666667</v>
      </c>
      <c r="BX302" s="137">
        <f t="shared" si="212"/>
        <v>531769.49244444445</v>
      </c>
      <c r="BY302" s="172">
        <v>683324.15999999992</v>
      </c>
      <c r="BZ302" s="132">
        <f t="shared" si="213"/>
        <v>170831.03999999998</v>
      </c>
      <c r="CA302" s="132">
        <f t="shared" si="226"/>
        <v>4099944.9599999995</v>
      </c>
      <c r="CB302" s="132">
        <f t="shared" si="214"/>
        <v>1024986.2399999999</v>
      </c>
      <c r="CC302" s="137">
        <f t="shared" si="215"/>
        <v>683324.15999999992</v>
      </c>
      <c r="CD302" s="172">
        <v>548477.90044444439</v>
      </c>
      <c r="CE302" s="132">
        <f t="shared" si="216"/>
        <v>137119.4751111111</v>
      </c>
      <c r="CF302" s="132">
        <f t="shared" si="227"/>
        <v>3290867.4026666665</v>
      </c>
      <c r="CG302" s="132">
        <f t="shared" si="217"/>
        <v>822716.85066666664</v>
      </c>
      <c r="CH302" s="137">
        <f t="shared" si="218"/>
        <v>548477.90044444439</v>
      </c>
      <c r="CI302" s="211">
        <f t="shared" si="219"/>
        <v>229470.62755555555</v>
      </c>
      <c r="CJ302" s="132">
        <f t="shared" si="220"/>
        <v>57367.656888888887</v>
      </c>
      <c r="CK302" s="132">
        <f t="shared" si="228"/>
        <v>1376823.7653333333</v>
      </c>
      <c r="CL302" s="132">
        <f t="shared" si="221"/>
        <v>344205.94133333332</v>
      </c>
      <c r="CM302" s="137">
        <f t="shared" si="222"/>
        <v>229470.62755555555</v>
      </c>
      <c r="CN302" s="172"/>
      <c r="CO302" s="132"/>
      <c r="CP302" s="132"/>
      <c r="CQ302" s="132"/>
      <c r="CR302" s="137"/>
      <c r="CS302" s="132"/>
    </row>
    <row r="303" spans="1:97" ht="13" x14ac:dyDescent="0.3">
      <c r="A303" s="5" t="s">
        <v>683</v>
      </c>
      <c r="B303" s="3" t="s">
        <v>383</v>
      </c>
      <c r="C303" s="3" t="s">
        <v>384</v>
      </c>
      <c r="D303" s="2" t="s">
        <v>306</v>
      </c>
      <c r="E303" s="5">
        <f t="shared" si="205"/>
        <v>55610</v>
      </c>
      <c r="F303" s="177">
        <v>535</v>
      </c>
      <c r="G303" s="17">
        <f t="shared" si="206"/>
        <v>117</v>
      </c>
      <c r="H303" s="201">
        <v>6.3227663192778962</v>
      </c>
      <c r="I303" s="189">
        <v>73</v>
      </c>
      <c r="J303"/>
      <c r="K303" s="183">
        <v>18875</v>
      </c>
      <c r="L303" s="183">
        <v>15226</v>
      </c>
      <c r="M303" s="183">
        <v>10484</v>
      </c>
      <c r="N303" s="183">
        <v>6379</v>
      </c>
      <c r="O303" s="183">
        <v>3029</v>
      </c>
      <c r="P303" s="183">
        <v>999</v>
      </c>
      <c r="Q303" s="183">
        <v>575</v>
      </c>
      <c r="R303" s="183">
        <v>43</v>
      </c>
      <c r="S303" s="183">
        <v>55610</v>
      </c>
      <c r="T303" s="5"/>
      <c r="U303" s="9">
        <f>K303/S303</f>
        <v>0.33941737097644309</v>
      </c>
      <c r="V303" s="9">
        <f t="shared" si="184"/>
        <v>0.27379967631720914</v>
      </c>
      <c r="W303" s="9">
        <f t="shared" si="185"/>
        <v>0.18852724330156448</v>
      </c>
      <c r="X303" s="9">
        <f t="shared" si="186"/>
        <v>0.11470958460708505</v>
      </c>
      <c r="Y303" s="9">
        <f t="shared" si="187"/>
        <v>5.4468620751663373E-2</v>
      </c>
      <c r="Z303" s="9">
        <f t="shared" si="188"/>
        <v>1.7964394893004856E-2</v>
      </c>
      <c r="AA303" s="9">
        <f t="shared" si="189"/>
        <v>1.03398669304082E-2</v>
      </c>
      <c r="AB303" s="9">
        <f t="shared" si="190"/>
        <v>7.7324222262183063E-4</v>
      </c>
      <c r="AC303" s="9"/>
      <c r="AD303" s="183">
        <v>33</v>
      </c>
      <c r="AE303" s="183">
        <v>-7</v>
      </c>
      <c r="AF303" s="183">
        <v>31</v>
      </c>
      <c r="AG303" s="183">
        <v>7</v>
      </c>
      <c r="AH303" s="183">
        <v>43</v>
      </c>
      <c r="AI303" s="183">
        <v>15</v>
      </c>
      <c r="AJ303" s="183">
        <v>4</v>
      </c>
      <c r="AK303" s="183">
        <v>1</v>
      </c>
      <c r="AL303" s="183">
        <v>127</v>
      </c>
      <c r="AM303" s="5"/>
      <c r="AN303" s="180">
        <v>-2</v>
      </c>
      <c r="AO303" s="180">
        <v>6</v>
      </c>
      <c r="AP303" s="180">
        <v>1</v>
      </c>
      <c r="AQ303" s="180">
        <v>1</v>
      </c>
      <c r="AR303" s="180">
        <v>4</v>
      </c>
      <c r="AS303" s="180">
        <v>3</v>
      </c>
      <c r="AT303" s="180">
        <v>-3</v>
      </c>
      <c r="AU303" s="180">
        <v>0</v>
      </c>
      <c r="AV303" s="180">
        <v>10</v>
      </c>
      <c r="AW303">
        <f t="shared" si="191"/>
        <v>2</v>
      </c>
      <c r="AX303">
        <f t="shared" si="192"/>
        <v>-6</v>
      </c>
      <c r="AY303">
        <f t="shared" si="193"/>
        <v>-1</v>
      </c>
      <c r="AZ303">
        <f t="shared" si="194"/>
        <v>-1</v>
      </c>
      <c r="BA303">
        <f t="shared" si="195"/>
        <v>-4</v>
      </c>
      <c r="BB303">
        <f t="shared" si="196"/>
        <v>-3</v>
      </c>
      <c r="BC303">
        <f t="shared" si="197"/>
        <v>3</v>
      </c>
      <c r="BD303">
        <f t="shared" si="198"/>
        <v>0</v>
      </c>
      <c r="BE303">
        <f t="shared" si="199"/>
        <v>-10</v>
      </c>
      <c r="BH303" s="175">
        <v>200851.14666666667</v>
      </c>
      <c r="BI303" s="106">
        <f t="shared" si="200"/>
        <v>50212.786666666667</v>
      </c>
      <c r="BJ303" s="107">
        <f t="shared" si="201"/>
        <v>1205106.8799999999</v>
      </c>
      <c r="BK303" s="26">
        <f t="shared" si="202"/>
        <v>301276.71999999997</v>
      </c>
      <c r="BL303" s="24">
        <f t="shared" si="203"/>
        <v>0.8</v>
      </c>
      <c r="BM303" s="25">
        <f t="shared" si="204"/>
        <v>0.2</v>
      </c>
      <c r="BN303" s="137">
        <f t="shared" si="207"/>
        <v>200851.14666666667</v>
      </c>
      <c r="BO303" s="173">
        <v>330020.14400000003</v>
      </c>
      <c r="BP303" s="132">
        <f t="shared" si="208"/>
        <v>82505.036000000007</v>
      </c>
      <c r="BQ303" s="132">
        <f t="shared" si="223"/>
        <v>1980120.8640000001</v>
      </c>
      <c r="BR303" s="132">
        <f t="shared" si="224"/>
        <v>495030.21600000001</v>
      </c>
      <c r="BS303" s="137">
        <f t="shared" si="209"/>
        <v>330020.14400000003</v>
      </c>
      <c r="BT303" s="172">
        <v>238409.78666666668</v>
      </c>
      <c r="BU303" s="132">
        <f t="shared" si="210"/>
        <v>59602.44666666667</v>
      </c>
      <c r="BV303" s="132">
        <f t="shared" si="225"/>
        <v>1430458.7200000002</v>
      </c>
      <c r="BW303" s="132">
        <f t="shared" si="211"/>
        <v>357614.68000000005</v>
      </c>
      <c r="BX303" s="137">
        <f t="shared" si="212"/>
        <v>238409.78666666668</v>
      </c>
      <c r="BY303" s="172">
        <v>435185.91999999993</v>
      </c>
      <c r="BZ303" s="132">
        <f t="shared" si="213"/>
        <v>108796.47999999998</v>
      </c>
      <c r="CA303" s="132">
        <f t="shared" si="226"/>
        <v>2611115.5199999996</v>
      </c>
      <c r="CB303" s="132">
        <f t="shared" si="214"/>
        <v>652778.87999999989</v>
      </c>
      <c r="CC303" s="137">
        <f t="shared" si="215"/>
        <v>435185.91999999993</v>
      </c>
      <c r="CD303" s="172">
        <v>327334.73955555563</v>
      </c>
      <c r="CE303" s="132">
        <f t="shared" si="216"/>
        <v>81833.684888888907</v>
      </c>
      <c r="CF303" s="132">
        <f t="shared" si="227"/>
        <v>1964008.4373333338</v>
      </c>
      <c r="CG303" s="132">
        <f t="shared" si="217"/>
        <v>491002.10933333344</v>
      </c>
      <c r="CH303" s="137">
        <f t="shared" si="218"/>
        <v>327334.73955555563</v>
      </c>
      <c r="CI303" s="211">
        <f t="shared" si="219"/>
        <v>168270.50488888891</v>
      </c>
      <c r="CJ303" s="132">
        <f t="shared" si="220"/>
        <v>42067.626222222229</v>
      </c>
      <c r="CK303" s="132">
        <f t="shared" si="228"/>
        <v>1009623.0293333335</v>
      </c>
      <c r="CL303" s="132">
        <f t="shared" si="221"/>
        <v>252405.75733333337</v>
      </c>
      <c r="CM303" s="137">
        <f t="shared" si="222"/>
        <v>168270.50488888891</v>
      </c>
      <c r="CN303" s="172"/>
      <c r="CO303" s="132"/>
      <c r="CP303" s="132"/>
      <c r="CQ303" s="132"/>
      <c r="CR303" s="137"/>
      <c r="CS303" s="132"/>
    </row>
    <row r="304" spans="1:97" ht="13" x14ac:dyDescent="0.3">
      <c r="A304" s="5" t="s">
        <v>775</v>
      </c>
      <c r="B304" s="3" t="s">
        <v>407</v>
      </c>
      <c r="C304" s="3" t="s">
        <v>375</v>
      </c>
      <c r="D304" s="2" t="s">
        <v>307</v>
      </c>
      <c r="E304" s="5">
        <f t="shared" si="205"/>
        <v>52138</v>
      </c>
      <c r="F304" s="177">
        <v>468</v>
      </c>
      <c r="G304" s="17">
        <f t="shared" si="206"/>
        <v>371</v>
      </c>
      <c r="H304" s="201">
        <v>12.925790754257907</v>
      </c>
      <c r="I304" s="189">
        <v>112</v>
      </c>
      <c r="J304"/>
      <c r="K304" s="183">
        <v>916</v>
      </c>
      <c r="L304" s="183">
        <v>3261</v>
      </c>
      <c r="M304" s="183">
        <v>9563</v>
      </c>
      <c r="N304" s="183">
        <v>12299</v>
      </c>
      <c r="O304" s="183">
        <v>9256</v>
      </c>
      <c r="P304" s="183">
        <v>6722</v>
      </c>
      <c r="Q304" s="183">
        <v>8109</v>
      </c>
      <c r="R304" s="183">
        <v>2012</v>
      </c>
      <c r="S304" s="183">
        <v>52138</v>
      </c>
      <c r="T304" s="5"/>
      <c r="U304" s="9">
        <f>K304/S304</f>
        <v>1.7568759829682767E-2</v>
      </c>
      <c r="V304" s="9">
        <f t="shared" si="184"/>
        <v>6.2545552188423031E-2</v>
      </c>
      <c r="W304" s="9">
        <f t="shared" si="185"/>
        <v>0.18341708542713567</v>
      </c>
      <c r="X304" s="9">
        <f t="shared" si="186"/>
        <v>0.23589320649046761</v>
      </c>
      <c r="Y304" s="9">
        <f t="shared" si="187"/>
        <v>0.1775288657025586</v>
      </c>
      <c r="Z304" s="9">
        <f t="shared" si="188"/>
        <v>0.12892707813878554</v>
      </c>
      <c r="AA304" s="9">
        <f t="shared" si="189"/>
        <v>0.15552955617783573</v>
      </c>
      <c r="AB304" s="9">
        <f t="shared" si="190"/>
        <v>3.8589896045111052E-2</v>
      </c>
      <c r="AC304" s="9"/>
      <c r="AD304" s="183">
        <v>-1</v>
      </c>
      <c r="AE304" s="183">
        <v>53</v>
      </c>
      <c r="AF304" s="183">
        <v>72</v>
      </c>
      <c r="AG304" s="183">
        <v>54</v>
      </c>
      <c r="AH304" s="183">
        <v>16</v>
      </c>
      <c r="AI304" s="183">
        <v>38</v>
      </c>
      <c r="AJ304" s="183">
        <v>57</v>
      </c>
      <c r="AK304" s="183">
        <v>38</v>
      </c>
      <c r="AL304" s="183">
        <v>327</v>
      </c>
      <c r="AM304" s="5"/>
      <c r="AN304" s="180">
        <v>-19</v>
      </c>
      <c r="AO304" s="180">
        <v>-1</v>
      </c>
      <c r="AP304" s="180">
        <v>3</v>
      </c>
      <c r="AQ304" s="180">
        <v>-4</v>
      </c>
      <c r="AR304" s="180">
        <v>-21</v>
      </c>
      <c r="AS304" s="180">
        <v>3</v>
      </c>
      <c r="AT304" s="180">
        <v>4</v>
      </c>
      <c r="AU304" s="180">
        <v>-9</v>
      </c>
      <c r="AV304" s="180">
        <v>-44</v>
      </c>
      <c r="AW304">
        <f t="shared" si="191"/>
        <v>19</v>
      </c>
      <c r="AX304">
        <f t="shared" si="192"/>
        <v>1</v>
      </c>
      <c r="AY304">
        <f t="shared" si="193"/>
        <v>-3</v>
      </c>
      <c r="AZ304">
        <f t="shared" si="194"/>
        <v>4</v>
      </c>
      <c r="BA304">
        <f t="shared" si="195"/>
        <v>21</v>
      </c>
      <c r="BB304">
        <f t="shared" si="196"/>
        <v>-3</v>
      </c>
      <c r="BC304">
        <f t="shared" si="197"/>
        <v>-4</v>
      </c>
      <c r="BD304">
        <f t="shared" si="198"/>
        <v>9</v>
      </c>
      <c r="BE304">
        <f t="shared" si="199"/>
        <v>44</v>
      </c>
      <c r="BH304" s="175">
        <v>311255.31200000003</v>
      </c>
      <c r="BI304" s="106">
        <f t="shared" si="200"/>
        <v>77813.828000000009</v>
      </c>
      <c r="BJ304" s="107">
        <f t="shared" si="201"/>
        <v>1867531.8720000002</v>
      </c>
      <c r="BK304" s="26">
        <f t="shared" si="202"/>
        <v>466882.96800000005</v>
      </c>
      <c r="BL304" s="24">
        <f t="shared" si="203"/>
        <v>0.8</v>
      </c>
      <c r="BM304" s="25">
        <f t="shared" si="204"/>
        <v>0.2</v>
      </c>
      <c r="BN304" s="137">
        <f t="shared" si="207"/>
        <v>311255.31200000003</v>
      </c>
      <c r="BO304" s="173">
        <v>336507.48800000001</v>
      </c>
      <c r="BP304" s="132">
        <f t="shared" si="208"/>
        <v>84126.872000000003</v>
      </c>
      <c r="BQ304" s="132">
        <f t="shared" si="223"/>
        <v>2019044.9280000001</v>
      </c>
      <c r="BR304" s="132">
        <f t="shared" si="224"/>
        <v>504761.23200000002</v>
      </c>
      <c r="BS304" s="137">
        <f t="shared" si="209"/>
        <v>336507.48800000001</v>
      </c>
      <c r="BT304" s="172">
        <v>357219.97244444449</v>
      </c>
      <c r="BU304" s="132">
        <f t="shared" si="210"/>
        <v>89304.993111111122</v>
      </c>
      <c r="BV304" s="132">
        <f t="shared" si="225"/>
        <v>2143319.834666667</v>
      </c>
      <c r="BW304" s="132">
        <f t="shared" si="211"/>
        <v>535829.95866666676</v>
      </c>
      <c r="BX304" s="137">
        <f t="shared" si="212"/>
        <v>357219.97244444449</v>
      </c>
      <c r="BY304" s="172">
        <v>377921.17333333334</v>
      </c>
      <c r="BZ304" s="132">
        <f t="shared" si="213"/>
        <v>94480.293333333335</v>
      </c>
      <c r="CA304" s="132">
        <f t="shared" si="226"/>
        <v>2267527.04</v>
      </c>
      <c r="CB304" s="132">
        <f t="shared" si="214"/>
        <v>566881.76</v>
      </c>
      <c r="CC304" s="137">
        <f t="shared" si="215"/>
        <v>377921.17333333334</v>
      </c>
      <c r="CD304" s="172">
        <v>279454.39466666663</v>
      </c>
      <c r="CE304" s="132">
        <f t="shared" si="216"/>
        <v>69863.598666666658</v>
      </c>
      <c r="CF304" s="132">
        <f t="shared" si="227"/>
        <v>1676726.3679999998</v>
      </c>
      <c r="CG304" s="132">
        <f t="shared" si="217"/>
        <v>419181.59199999995</v>
      </c>
      <c r="CH304" s="137">
        <f t="shared" si="218"/>
        <v>279454.39466666663</v>
      </c>
      <c r="CI304" s="211">
        <f t="shared" si="219"/>
        <v>567163.15911111108</v>
      </c>
      <c r="CJ304" s="132">
        <f t="shared" si="220"/>
        <v>141790.78977777777</v>
      </c>
      <c r="CK304" s="132">
        <f t="shared" si="228"/>
        <v>3402978.9546666667</v>
      </c>
      <c r="CL304" s="132">
        <f t="shared" si="221"/>
        <v>850744.73866666667</v>
      </c>
      <c r="CM304" s="137">
        <f t="shared" si="222"/>
        <v>567163.15911111108</v>
      </c>
      <c r="CN304" s="172"/>
      <c r="CO304" s="132"/>
      <c r="CP304" s="132"/>
      <c r="CQ304" s="132"/>
      <c r="CR304" s="137"/>
      <c r="CS304" s="132"/>
    </row>
    <row r="305" spans="1:97" ht="13" x14ac:dyDescent="0.3">
      <c r="A305" s="5" t="s">
        <v>737</v>
      </c>
      <c r="B305" s="3" t="s">
        <v>406</v>
      </c>
      <c r="C305" s="3" t="s">
        <v>375</v>
      </c>
      <c r="D305" s="2" t="s">
        <v>308</v>
      </c>
      <c r="E305" s="5">
        <f t="shared" si="205"/>
        <v>67694</v>
      </c>
      <c r="F305" s="177">
        <v>588</v>
      </c>
      <c r="G305" s="17">
        <f t="shared" si="206"/>
        <v>558</v>
      </c>
      <c r="H305" s="201">
        <v>11.237533361427166</v>
      </c>
      <c r="I305" s="189">
        <v>217</v>
      </c>
      <c r="J305"/>
      <c r="K305" s="183">
        <v>3913</v>
      </c>
      <c r="L305" s="183">
        <v>7631</v>
      </c>
      <c r="M305" s="183">
        <v>16537</v>
      </c>
      <c r="N305" s="183">
        <v>13932</v>
      </c>
      <c r="O305" s="183">
        <v>10764</v>
      </c>
      <c r="P305" s="183">
        <v>7377</v>
      </c>
      <c r="Q305" s="183">
        <v>6659</v>
      </c>
      <c r="R305" s="183">
        <v>881</v>
      </c>
      <c r="S305" s="183">
        <v>67694</v>
      </c>
      <c r="T305" s="5"/>
      <c r="U305" s="9">
        <f t="shared" si="183"/>
        <v>5.7804236712264014E-2</v>
      </c>
      <c r="V305" s="9">
        <f t="shared" si="184"/>
        <v>0.11272786362159128</v>
      </c>
      <c r="W305" s="9">
        <f t="shared" si="185"/>
        <v>0.24429048364699973</v>
      </c>
      <c r="X305" s="9">
        <f t="shared" si="186"/>
        <v>0.20580849115135758</v>
      </c>
      <c r="Y305" s="9">
        <f t="shared" si="187"/>
        <v>0.15900966112210832</v>
      </c>
      <c r="Z305" s="9">
        <f t="shared" si="188"/>
        <v>0.10897568469879163</v>
      </c>
      <c r="AA305" s="9">
        <f t="shared" si="189"/>
        <v>9.8369131680798888E-2</v>
      </c>
      <c r="AB305" s="9">
        <f t="shared" si="190"/>
        <v>1.3014447366088575E-2</v>
      </c>
      <c r="AC305" s="9"/>
      <c r="AD305" s="183">
        <v>-66</v>
      </c>
      <c r="AE305" s="183">
        <v>211</v>
      </c>
      <c r="AF305" s="183">
        <v>138</v>
      </c>
      <c r="AG305" s="183">
        <v>192</v>
      </c>
      <c r="AH305" s="183">
        <v>90</v>
      </c>
      <c r="AI305" s="183">
        <v>43</v>
      </c>
      <c r="AJ305" s="183">
        <v>45</v>
      </c>
      <c r="AK305" s="183">
        <v>16</v>
      </c>
      <c r="AL305" s="183">
        <v>669</v>
      </c>
      <c r="AM305" s="5"/>
      <c r="AN305" s="180">
        <v>11</v>
      </c>
      <c r="AO305" s="180">
        <v>-6</v>
      </c>
      <c r="AP305" s="180">
        <v>34</v>
      </c>
      <c r="AQ305" s="180">
        <v>20</v>
      </c>
      <c r="AR305" s="180">
        <v>15</v>
      </c>
      <c r="AS305" s="180">
        <v>12</v>
      </c>
      <c r="AT305" s="180">
        <v>15</v>
      </c>
      <c r="AU305" s="180">
        <v>10</v>
      </c>
      <c r="AV305" s="180">
        <v>111</v>
      </c>
      <c r="AW305">
        <f t="shared" si="191"/>
        <v>-11</v>
      </c>
      <c r="AX305">
        <f t="shared" si="192"/>
        <v>6</v>
      </c>
      <c r="AY305">
        <f t="shared" si="193"/>
        <v>-34</v>
      </c>
      <c r="AZ305">
        <f t="shared" si="194"/>
        <v>-20</v>
      </c>
      <c r="BA305">
        <f t="shared" si="195"/>
        <v>-15</v>
      </c>
      <c r="BB305">
        <f t="shared" si="196"/>
        <v>-12</v>
      </c>
      <c r="BC305">
        <f t="shared" si="197"/>
        <v>-15</v>
      </c>
      <c r="BD305">
        <f t="shared" si="198"/>
        <v>-10</v>
      </c>
      <c r="BE305">
        <f t="shared" si="199"/>
        <v>-111</v>
      </c>
      <c r="BH305" s="175">
        <v>522340.91200000013</v>
      </c>
      <c r="BI305" s="106">
        <f t="shared" si="200"/>
        <v>130585.22800000003</v>
      </c>
      <c r="BJ305" s="107">
        <f t="shared" si="201"/>
        <v>3134045.472000001</v>
      </c>
      <c r="BK305" s="26">
        <f t="shared" si="202"/>
        <v>783511.36800000025</v>
      </c>
      <c r="BL305" s="24">
        <f t="shared" si="203"/>
        <v>0.8</v>
      </c>
      <c r="BM305" s="25">
        <f t="shared" si="204"/>
        <v>0.2</v>
      </c>
      <c r="BN305" s="137">
        <f t="shared" si="207"/>
        <v>522340.91200000013</v>
      </c>
      <c r="BO305" s="173">
        <v>908878.19911111111</v>
      </c>
      <c r="BP305" s="132">
        <f t="shared" si="208"/>
        <v>227219.54977777778</v>
      </c>
      <c r="BQ305" s="132">
        <f t="shared" si="223"/>
        <v>5453269.1946666669</v>
      </c>
      <c r="BR305" s="132">
        <f t="shared" si="224"/>
        <v>1363317.2986666667</v>
      </c>
      <c r="BS305" s="137">
        <f t="shared" si="209"/>
        <v>908878.19911111111</v>
      </c>
      <c r="BT305" s="172">
        <v>1058835.122666667</v>
      </c>
      <c r="BU305" s="132">
        <f t="shared" si="210"/>
        <v>264708.78066666675</v>
      </c>
      <c r="BV305" s="132">
        <f t="shared" si="225"/>
        <v>6353010.7360000014</v>
      </c>
      <c r="BW305" s="132">
        <f t="shared" si="211"/>
        <v>1588252.6840000004</v>
      </c>
      <c r="BX305" s="137">
        <f t="shared" si="212"/>
        <v>1058835.122666667</v>
      </c>
      <c r="BY305" s="172">
        <v>798144.7466666667</v>
      </c>
      <c r="BZ305" s="132">
        <f t="shared" si="213"/>
        <v>199536.18666666668</v>
      </c>
      <c r="CA305" s="132">
        <f t="shared" si="226"/>
        <v>4788868.4800000004</v>
      </c>
      <c r="CB305" s="132">
        <f t="shared" si="214"/>
        <v>1197217.1200000001</v>
      </c>
      <c r="CC305" s="137">
        <f t="shared" si="215"/>
        <v>798144.7466666667</v>
      </c>
      <c r="CD305" s="172">
        <v>1042245.9982222222</v>
      </c>
      <c r="CE305" s="132">
        <f t="shared" si="216"/>
        <v>260561.49955555555</v>
      </c>
      <c r="CF305" s="132">
        <f t="shared" si="227"/>
        <v>6253475.9893333334</v>
      </c>
      <c r="CG305" s="132">
        <f t="shared" si="217"/>
        <v>1563368.9973333334</v>
      </c>
      <c r="CH305" s="137">
        <f t="shared" si="218"/>
        <v>1042245.9982222222</v>
      </c>
      <c r="CI305" s="211">
        <f t="shared" si="219"/>
        <v>749536.74133333331</v>
      </c>
      <c r="CJ305" s="132">
        <f t="shared" si="220"/>
        <v>187384.18533333333</v>
      </c>
      <c r="CK305" s="132">
        <f t="shared" si="228"/>
        <v>4497220.4479999999</v>
      </c>
      <c r="CL305" s="132">
        <f t="shared" si="221"/>
        <v>1124305.112</v>
      </c>
      <c r="CM305" s="137">
        <f t="shared" si="222"/>
        <v>749536.74133333331</v>
      </c>
      <c r="CN305" s="172"/>
      <c r="CO305" s="132"/>
      <c r="CP305" s="132"/>
      <c r="CQ305" s="132"/>
      <c r="CR305" s="137"/>
      <c r="CS305" s="132"/>
    </row>
    <row r="306" spans="1:97" ht="13" x14ac:dyDescent="0.3">
      <c r="A306" s="5" t="s">
        <v>603</v>
      </c>
      <c r="B306" s="3" t="s">
        <v>402</v>
      </c>
      <c r="C306" s="3" t="s">
        <v>379</v>
      </c>
      <c r="D306" s="2" t="s">
        <v>309</v>
      </c>
      <c r="E306" s="5">
        <f t="shared" si="205"/>
        <v>34080</v>
      </c>
      <c r="F306" s="177">
        <v>246</v>
      </c>
      <c r="G306" s="17">
        <f t="shared" si="206"/>
        <v>440</v>
      </c>
      <c r="H306" s="201">
        <v>6.1013627861405544</v>
      </c>
      <c r="I306" s="189">
        <v>71</v>
      </c>
      <c r="J306"/>
      <c r="K306" s="183">
        <v>10458</v>
      </c>
      <c r="L306" s="183">
        <v>9869</v>
      </c>
      <c r="M306" s="183">
        <v>6788</v>
      </c>
      <c r="N306" s="183">
        <v>3581</v>
      </c>
      <c r="O306" s="183">
        <v>2101</v>
      </c>
      <c r="P306" s="183">
        <v>782</v>
      </c>
      <c r="Q306" s="183">
        <v>462</v>
      </c>
      <c r="R306" s="183">
        <v>39</v>
      </c>
      <c r="S306" s="183">
        <v>34080</v>
      </c>
      <c r="T306" s="5"/>
      <c r="U306" s="9">
        <f t="shared" si="183"/>
        <v>0.3068661971830986</v>
      </c>
      <c r="V306" s="9">
        <f t="shared" si="184"/>
        <v>0.28958333333333336</v>
      </c>
      <c r="W306" s="9">
        <f t="shared" si="185"/>
        <v>0.19917840375586854</v>
      </c>
      <c r="X306" s="9">
        <f t="shared" si="186"/>
        <v>0.1050762910798122</v>
      </c>
      <c r="Y306" s="9">
        <f t="shared" si="187"/>
        <v>6.1649061032863849E-2</v>
      </c>
      <c r="Z306" s="9">
        <f t="shared" si="188"/>
        <v>2.2946009389671361E-2</v>
      </c>
      <c r="AA306" s="9">
        <f t="shared" si="189"/>
        <v>1.3556338028169013E-2</v>
      </c>
      <c r="AB306" s="9">
        <f t="shared" si="190"/>
        <v>1.1443661971830986E-3</v>
      </c>
      <c r="AC306" s="9"/>
      <c r="AD306" s="183">
        <v>104</v>
      </c>
      <c r="AE306" s="183">
        <v>171</v>
      </c>
      <c r="AF306" s="183">
        <v>53</v>
      </c>
      <c r="AG306" s="183">
        <v>10</v>
      </c>
      <c r="AH306" s="183">
        <v>23</v>
      </c>
      <c r="AI306" s="183">
        <v>7</v>
      </c>
      <c r="AJ306" s="183">
        <v>17</v>
      </c>
      <c r="AK306" s="183">
        <v>1</v>
      </c>
      <c r="AL306" s="183">
        <v>386</v>
      </c>
      <c r="AM306" s="5"/>
      <c r="AN306" s="180">
        <v>-31</v>
      </c>
      <c r="AO306" s="180">
        <v>-30</v>
      </c>
      <c r="AP306" s="180">
        <v>11</v>
      </c>
      <c r="AQ306" s="180">
        <v>0</v>
      </c>
      <c r="AR306" s="180">
        <v>-1</v>
      </c>
      <c r="AS306" s="180">
        <v>-3</v>
      </c>
      <c r="AT306" s="180">
        <v>0</v>
      </c>
      <c r="AU306" s="180">
        <v>0</v>
      </c>
      <c r="AV306" s="180">
        <v>-54</v>
      </c>
      <c r="AW306">
        <f t="shared" si="191"/>
        <v>31</v>
      </c>
      <c r="AX306">
        <f t="shared" si="192"/>
        <v>30</v>
      </c>
      <c r="AY306">
        <f t="shared" si="193"/>
        <v>-11</v>
      </c>
      <c r="AZ306">
        <f t="shared" si="194"/>
        <v>0</v>
      </c>
      <c r="BA306">
        <f t="shared" si="195"/>
        <v>1</v>
      </c>
      <c r="BB306">
        <f t="shared" si="196"/>
        <v>3</v>
      </c>
      <c r="BC306">
        <f t="shared" si="197"/>
        <v>0</v>
      </c>
      <c r="BD306">
        <f t="shared" si="198"/>
        <v>0</v>
      </c>
      <c r="BE306">
        <f t="shared" si="199"/>
        <v>54</v>
      </c>
      <c r="BH306" s="175">
        <v>244987.22666666668</v>
      </c>
      <c r="BI306" s="106">
        <f t="shared" si="200"/>
        <v>61246.806666666671</v>
      </c>
      <c r="BJ306" s="107">
        <f t="shared" si="201"/>
        <v>1469923.36</v>
      </c>
      <c r="BK306" s="26">
        <f t="shared" si="202"/>
        <v>367480.84</v>
      </c>
      <c r="BL306" s="24">
        <f t="shared" si="203"/>
        <v>0.8</v>
      </c>
      <c r="BM306" s="25">
        <f t="shared" si="204"/>
        <v>0.2</v>
      </c>
      <c r="BN306" s="137">
        <f t="shared" si="207"/>
        <v>244987.22666666668</v>
      </c>
      <c r="BO306" s="173">
        <v>215618.35911111115</v>
      </c>
      <c r="BP306" s="132">
        <f t="shared" si="208"/>
        <v>53904.589777777786</v>
      </c>
      <c r="BQ306" s="132">
        <f t="shared" si="223"/>
        <v>1293710.1546666669</v>
      </c>
      <c r="BR306" s="132">
        <f t="shared" si="224"/>
        <v>323427.53866666672</v>
      </c>
      <c r="BS306" s="137">
        <f t="shared" si="209"/>
        <v>215618.35911111115</v>
      </c>
      <c r="BT306" s="172">
        <v>154152.80888888889</v>
      </c>
      <c r="BU306" s="132">
        <f t="shared" si="210"/>
        <v>38538.202222222222</v>
      </c>
      <c r="BV306" s="132">
        <f t="shared" si="225"/>
        <v>924916.85333333327</v>
      </c>
      <c r="BW306" s="132">
        <f t="shared" si="211"/>
        <v>231229.21333333332</v>
      </c>
      <c r="BX306" s="137">
        <f t="shared" si="212"/>
        <v>154152.80888888889</v>
      </c>
      <c r="BY306" s="172">
        <v>233425.6</v>
      </c>
      <c r="BZ306" s="132">
        <f t="shared" si="213"/>
        <v>58356.4</v>
      </c>
      <c r="CA306" s="132">
        <f t="shared" si="226"/>
        <v>1400553.6</v>
      </c>
      <c r="CB306" s="132">
        <f t="shared" si="214"/>
        <v>350138.4</v>
      </c>
      <c r="CC306" s="137">
        <f t="shared" si="215"/>
        <v>233425.6</v>
      </c>
      <c r="CD306" s="172">
        <v>152800.06222222222</v>
      </c>
      <c r="CE306" s="132">
        <f t="shared" si="216"/>
        <v>38200.015555555554</v>
      </c>
      <c r="CF306" s="132">
        <f t="shared" si="227"/>
        <v>916800.37333333329</v>
      </c>
      <c r="CG306" s="132">
        <f t="shared" si="217"/>
        <v>229200.09333333332</v>
      </c>
      <c r="CH306" s="137">
        <f t="shared" si="218"/>
        <v>152800.06222222222</v>
      </c>
      <c r="CI306" s="211">
        <f t="shared" si="219"/>
        <v>456382.20444444439</v>
      </c>
      <c r="CJ306" s="132">
        <f t="shared" si="220"/>
        <v>114095.5511111111</v>
      </c>
      <c r="CK306" s="132">
        <f t="shared" si="228"/>
        <v>2738293.2266666666</v>
      </c>
      <c r="CL306" s="132">
        <f t="shared" si="221"/>
        <v>684573.30666666664</v>
      </c>
      <c r="CM306" s="137">
        <f t="shared" si="222"/>
        <v>456382.20444444439</v>
      </c>
      <c r="CN306" s="172"/>
      <c r="CO306" s="132"/>
      <c r="CP306" s="132"/>
      <c r="CQ306" s="132"/>
      <c r="CR306" s="137"/>
      <c r="CS306" s="132"/>
    </row>
    <row r="307" spans="1:97" ht="13" x14ac:dyDescent="0.3">
      <c r="A307" s="5" t="s">
        <v>826</v>
      </c>
      <c r="B307" s="3" t="s">
        <v>395</v>
      </c>
      <c r="C307" s="3" t="s">
        <v>384</v>
      </c>
      <c r="D307" s="20" t="s">
        <v>310</v>
      </c>
      <c r="E307" s="5">
        <f t="shared" si="205"/>
        <v>47019</v>
      </c>
      <c r="F307" s="177">
        <v>187</v>
      </c>
      <c r="G307" s="17">
        <f t="shared" si="206"/>
        <v>367</v>
      </c>
      <c r="H307" s="201" t="e">
        <v>#N/A</v>
      </c>
      <c r="I307" s="189">
        <v>119</v>
      </c>
      <c r="K307" s="183">
        <v>752</v>
      </c>
      <c r="L307" s="183">
        <v>5068</v>
      </c>
      <c r="M307" s="183">
        <v>15344</v>
      </c>
      <c r="N307" s="183">
        <v>11810</v>
      </c>
      <c r="O307" s="183">
        <v>5258</v>
      </c>
      <c r="P307" s="183">
        <v>4350</v>
      </c>
      <c r="Q307" s="183">
        <v>3787</v>
      </c>
      <c r="R307" s="183">
        <v>650</v>
      </c>
      <c r="S307" s="183">
        <v>47019</v>
      </c>
      <c r="T307" s="5"/>
      <c r="U307" s="9">
        <f t="shared" si="183"/>
        <v>1.5993534528594824E-2</v>
      </c>
      <c r="V307" s="9">
        <f t="shared" si="184"/>
        <v>0.1077862140836683</v>
      </c>
      <c r="W307" s="9">
        <f t="shared" si="185"/>
        <v>0.3263361619770731</v>
      </c>
      <c r="X307" s="9">
        <f t="shared" si="186"/>
        <v>0.25117505689189479</v>
      </c>
      <c r="Y307" s="9">
        <f t="shared" si="187"/>
        <v>0.1118271337119037</v>
      </c>
      <c r="Z307" s="9">
        <f t="shared" si="188"/>
        <v>9.2515791488547189E-2</v>
      </c>
      <c r="AA307" s="9">
        <f t="shared" si="189"/>
        <v>8.0541908590144415E-2</v>
      </c>
      <c r="AB307" s="9">
        <f t="shared" si="190"/>
        <v>1.3824198728173717E-2</v>
      </c>
      <c r="AC307" s="9"/>
      <c r="AD307" s="183">
        <v>20</v>
      </c>
      <c r="AE307" s="183">
        <v>30</v>
      </c>
      <c r="AF307" s="183">
        <v>97</v>
      </c>
      <c r="AG307" s="183">
        <v>98</v>
      </c>
      <c r="AH307" s="183">
        <v>55</v>
      </c>
      <c r="AI307" s="183">
        <v>22</v>
      </c>
      <c r="AJ307" s="183">
        <v>33</v>
      </c>
      <c r="AK307" s="183">
        <v>16</v>
      </c>
      <c r="AL307" s="183">
        <v>371</v>
      </c>
      <c r="AM307" s="5"/>
      <c r="AN307" s="183">
        <v>2</v>
      </c>
      <c r="AO307" s="183">
        <v>4</v>
      </c>
      <c r="AP307" s="183">
        <v>-7</v>
      </c>
      <c r="AQ307" s="183">
        <v>5</v>
      </c>
      <c r="AR307" s="183">
        <v>6</v>
      </c>
      <c r="AS307" s="183">
        <v>0</v>
      </c>
      <c r="AT307" s="183">
        <v>-3</v>
      </c>
      <c r="AU307" s="183">
        <v>-3</v>
      </c>
      <c r="AV307" s="183">
        <v>4</v>
      </c>
      <c r="AW307" s="3">
        <f t="shared" si="191"/>
        <v>-2</v>
      </c>
      <c r="AX307" s="3">
        <f t="shared" si="192"/>
        <v>-4</v>
      </c>
      <c r="AY307" s="3">
        <f t="shared" si="193"/>
        <v>7</v>
      </c>
      <c r="AZ307" s="3">
        <f t="shared" si="194"/>
        <v>-5</v>
      </c>
      <c r="BA307" s="3">
        <f t="shared" si="195"/>
        <v>-6</v>
      </c>
      <c r="BB307" s="3">
        <f t="shared" si="196"/>
        <v>0</v>
      </c>
      <c r="BC307" s="3">
        <f t="shared" si="197"/>
        <v>3</v>
      </c>
      <c r="BD307" s="3">
        <f t="shared" si="198"/>
        <v>3</v>
      </c>
      <c r="BE307" s="3">
        <f t="shared" si="199"/>
        <v>-4</v>
      </c>
      <c r="BF307" s="3"/>
      <c r="BG307" s="3"/>
      <c r="BH307" s="175">
        <v>221831.77599999998</v>
      </c>
      <c r="BI307" s="106">
        <f t="shared" si="200"/>
        <v>55457.943999999996</v>
      </c>
      <c r="BJ307" s="107">
        <f t="shared" si="201"/>
        <v>1330990.656</v>
      </c>
      <c r="BK307" s="26">
        <f t="shared" si="202"/>
        <v>332747.66399999999</v>
      </c>
      <c r="BL307" s="24">
        <f t="shared" si="203"/>
        <v>0.8</v>
      </c>
      <c r="BM307" s="25">
        <f t="shared" si="204"/>
        <v>0.2</v>
      </c>
      <c r="BN307" s="137">
        <f t="shared" si="207"/>
        <v>221831.77599999998</v>
      </c>
      <c r="BO307" s="173">
        <v>424527.33777777781</v>
      </c>
      <c r="BP307" s="132">
        <f t="shared" si="208"/>
        <v>106131.83444444445</v>
      </c>
      <c r="BQ307" s="132">
        <f t="shared" si="223"/>
        <v>2547164.0266666668</v>
      </c>
      <c r="BR307" s="132">
        <f t="shared" si="224"/>
        <v>636791.00666666671</v>
      </c>
      <c r="BS307" s="137">
        <f t="shared" si="209"/>
        <v>424527.33777777781</v>
      </c>
      <c r="BT307" s="172">
        <v>420731.94133333332</v>
      </c>
      <c r="BU307" s="132">
        <f t="shared" si="210"/>
        <v>105182.98533333333</v>
      </c>
      <c r="BV307" s="132">
        <f t="shared" si="225"/>
        <v>2524391.648</v>
      </c>
      <c r="BW307" s="132">
        <f t="shared" si="211"/>
        <v>631097.91200000001</v>
      </c>
      <c r="BX307" s="137">
        <f t="shared" si="212"/>
        <v>420731.94133333332</v>
      </c>
      <c r="BY307" s="172">
        <v>293676.37333333335</v>
      </c>
      <c r="BZ307" s="132">
        <f t="shared" si="213"/>
        <v>73419.093333333338</v>
      </c>
      <c r="CA307" s="132">
        <f t="shared" si="226"/>
        <v>1762058.2400000002</v>
      </c>
      <c r="CB307" s="132">
        <f t="shared" si="214"/>
        <v>440514.56000000006</v>
      </c>
      <c r="CC307" s="137">
        <f t="shared" si="215"/>
        <v>293676.37333333335</v>
      </c>
      <c r="CD307" s="172">
        <v>365646.60444444447</v>
      </c>
      <c r="CE307" s="132">
        <f t="shared" si="216"/>
        <v>91411.651111111118</v>
      </c>
      <c r="CF307" s="132">
        <f t="shared" si="227"/>
        <v>2193879.6266666669</v>
      </c>
      <c r="CG307" s="132">
        <f t="shared" si="217"/>
        <v>548469.90666666673</v>
      </c>
      <c r="CH307" s="137">
        <f t="shared" si="218"/>
        <v>365646.60444444447</v>
      </c>
      <c r="CI307" s="211">
        <f t="shared" si="219"/>
        <v>516769.26933333348</v>
      </c>
      <c r="CJ307" s="132">
        <f t="shared" si="220"/>
        <v>129192.31733333337</v>
      </c>
      <c r="CK307" s="132">
        <f t="shared" si="228"/>
        <v>3100615.6160000009</v>
      </c>
      <c r="CL307" s="132">
        <f t="shared" si="221"/>
        <v>775153.90400000021</v>
      </c>
      <c r="CM307" s="137">
        <f t="shared" si="222"/>
        <v>516769.26933333348</v>
      </c>
      <c r="CN307" s="172"/>
      <c r="CO307" s="132"/>
      <c r="CP307" s="132"/>
      <c r="CQ307" s="132"/>
      <c r="CR307" s="137"/>
      <c r="CS307" s="132"/>
    </row>
    <row r="308" spans="1:97" ht="13" x14ac:dyDescent="0.3">
      <c r="A308" s="5" t="s">
        <v>726</v>
      </c>
      <c r="B308" s="3"/>
      <c r="C308" s="3" t="s">
        <v>375</v>
      </c>
      <c r="D308" s="2" t="s">
        <v>311</v>
      </c>
      <c r="E308" s="5">
        <f t="shared" si="205"/>
        <v>66845</v>
      </c>
      <c r="F308" s="177">
        <v>415</v>
      </c>
      <c r="G308" s="17">
        <f t="shared" si="206"/>
        <v>542</v>
      </c>
      <c r="H308" s="201">
        <v>7.6797530181550089</v>
      </c>
      <c r="I308" s="189">
        <v>77</v>
      </c>
      <c r="J308"/>
      <c r="K308" s="183">
        <v>2469</v>
      </c>
      <c r="L308" s="183">
        <v>6373</v>
      </c>
      <c r="M308" s="183">
        <v>19035</v>
      </c>
      <c r="N308" s="183">
        <v>17061</v>
      </c>
      <c r="O308" s="183">
        <v>10219</v>
      </c>
      <c r="P308" s="183">
        <v>6597</v>
      </c>
      <c r="Q308" s="183">
        <v>4395</v>
      </c>
      <c r="R308" s="183">
        <v>696</v>
      </c>
      <c r="S308" s="183">
        <v>66845</v>
      </c>
      <c r="T308" s="5"/>
      <c r="U308" s="9">
        <f t="shared" si="183"/>
        <v>3.6936195676565191E-2</v>
      </c>
      <c r="V308" s="9">
        <f t="shared" si="184"/>
        <v>9.533996559204129E-2</v>
      </c>
      <c r="W308" s="9">
        <f t="shared" si="185"/>
        <v>0.28476325828409005</v>
      </c>
      <c r="X308" s="9">
        <f t="shared" si="186"/>
        <v>0.25523225372129554</v>
      </c>
      <c r="Y308" s="9">
        <f t="shared" si="187"/>
        <v>0.15287605654873215</v>
      </c>
      <c r="Z308" s="9">
        <f t="shared" si="188"/>
        <v>9.8691001570798118E-2</v>
      </c>
      <c r="AA308" s="9">
        <f t="shared" si="189"/>
        <v>6.5749121101054672E-2</v>
      </c>
      <c r="AB308" s="9">
        <f t="shared" si="190"/>
        <v>1.0412147505422993E-2</v>
      </c>
      <c r="AC308" s="9"/>
      <c r="AD308" s="183">
        <v>42</v>
      </c>
      <c r="AE308" s="183">
        <v>34</v>
      </c>
      <c r="AF308" s="183">
        <v>198</v>
      </c>
      <c r="AG308" s="183">
        <v>163</v>
      </c>
      <c r="AH308" s="183">
        <v>71</v>
      </c>
      <c r="AI308" s="183">
        <v>65</v>
      </c>
      <c r="AJ308" s="183">
        <v>63</v>
      </c>
      <c r="AK308" s="183">
        <v>4</v>
      </c>
      <c r="AL308" s="183">
        <v>640</v>
      </c>
      <c r="AM308" s="5"/>
      <c r="AN308" s="180">
        <v>13</v>
      </c>
      <c r="AO308" s="180">
        <v>9</v>
      </c>
      <c r="AP308" s="180">
        <v>15</v>
      </c>
      <c r="AQ308" s="180">
        <v>20</v>
      </c>
      <c r="AR308" s="180">
        <v>23</v>
      </c>
      <c r="AS308" s="180">
        <v>12</v>
      </c>
      <c r="AT308" s="180">
        <v>7</v>
      </c>
      <c r="AU308" s="180">
        <v>-1</v>
      </c>
      <c r="AV308" s="180">
        <v>98</v>
      </c>
      <c r="AW308">
        <f t="shared" si="191"/>
        <v>-13</v>
      </c>
      <c r="AX308">
        <f t="shared" si="192"/>
        <v>-9</v>
      </c>
      <c r="AY308">
        <f t="shared" si="193"/>
        <v>-15</v>
      </c>
      <c r="AZ308">
        <f t="shared" si="194"/>
        <v>-20</v>
      </c>
      <c r="BA308">
        <f t="shared" si="195"/>
        <v>-23</v>
      </c>
      <c r="BB308">
        <f t="shared" si="196"/>
        <v>-12</v>
      </c>
      <c r="BC308">
        <f t="shared" si="197"/>
        <v>-7</v>
      </c>
      <c r="BD308">
        <f t="shared" si="198"/>
        <v>1</v>
      </c>
      <c r="BE308">
        <f t="shared" si="199"/>
        <v>-98</v>
      </c>
      <c r="BH308" s="175">
        <v>401862.20666666667</v>
      </c>
      <c r="BI308" s="106" t="str">
        <f t="shared" si="200"/>
        <v>0</v>
      </c>
      <c r="BJ308" s="107">
        <f t="shared" si="201"/>
        <v>2411173.2400000002</v>
      </c>
      <c r="BK308" s="26">
        <f t="shared" si="202"/>
        <v>0</v>
      </c>
      <c r="BL308" s="24" t="str">
        <f t="shared" si="203"/>
        <v>100%</v>
      </c>
      <c r="BM308" s="25" t="str">
        <f t="shared" si="204"/>
        <v>0%</v>
      </c>
      <c r="BN308" s="137">
        <f t="shared" si="207"/>
        <v>401862.20666666667</v>
      </c>
      <c r="BO308" s="173">
        <v>519170.7111111111</v>
      </c>
      <c r="BP308" s="132" t="str">
        <f t="shared" si="208"/>
        <v>0</v>
      </c>
      <c r="BQ308" s="132">
        <f t="shared" si="223"/>
        <v>3115024.2666666666</v>
      </c>
      <c r="BR308" s="132">
        <f t="shared" si="224"/>
        <v>0</v>
      </c>
      <c r="BS308" s="137">
        <f t="shared" si="209"/>
        <v>519170.7111111111</v>
      </c>
      <c r="BT308" s="172">
        <v>576714.27555555559</v>
      </c>
      <c r="BU308" s="132" t="str">
        <f t="shared" si="210"/>
        <v>0</v>
      </c>
      <c r="BV308" s="132">
        <f t="shared" si="225"/>
        <v>3460285.6533333333</v>
      </c>
      <c r="BW308" s="132">
        <f t="shared" si="211"/>
        <v>0</v>
      </c>
      <c r="BX308" s="137">
        <f t="shared" si="212"/>
        <v>576714.27555555559</v>
      </c>
      <c r="BY308" s="172">
        <v>763855.06666666653</v>
      </c>
      <c r="BZ308" s="132" t="str">
        <f t="shared" si="213"/>
        <v>0</v>
      </c>
      <c r="CA308" s="132">
        <f t="shared" si="226"/>
        <v>4583130.3999999994</v>
      </c>
      <c r="CB308" s="132">
        <f t="shared" si="214"/>
        <v>0</v>
      </c>
      <c r="CC308" s="137">
        <f t="shared" si="215"/>
        <v>763855.06666666653</v>
      </c>
      <c r="CD308" s="172">
        <v>800653.32444444438</v>
      </c>
      <c r="CE308" s="132" t="str">
        <f t="shared" si="216"/>
        <v>0</v>
      </c>
      <c r="CF308" s="132">
        <f t="shared" si="227"/>
        <v>4803919.9466666663</v>
      </c>
      <c r="CG308" s="132">
        <f t="shared" si="217"/>
        <v>0</v>
      </c>
      <c r="CH308" s="137">
        <f t="shared" si="218"/>
        <v>800653.32444444438</v>
      </c>
      <c r="CI308" s="211">
        <f t="shared" si="219"/>
        <v>891877.14000000013</v>
      </c>
      <c r="CJ308" s="132" t="str">
        <f t="shared" si="220"/>
        <v>0</v>
      </c>
      <c r="CK308" s="132">
        <f t="shared" si="228"/>
        <v>5351262.8400000008</v>
      </c>
      <c r="CL308" s="132">
        <f t="shared" si="221"/>
        <v>0</v>
      </c>
      <c r="CM308" s="137">
        <f t="shared" si="222"/>
        <v>891877.14000000013</v>
      </c>
      <c r="CN308" s="172"/>
      <c r="CO308" s="132"/>
      <c r="CP308" s="132"/>
      <c r="CQ308" s="132"/>
      <c r="CR308" s="137"/>
      <c r="CS308" s="132"/>
    </row>
    <row r="309" spans="1:97" ht="13" x14ac:dyDescent="0.3">
      <c r="A309" s="5" t="s">
        <v>803</v>
      </c>
      <c r="B309" s="3" t="s">
        <v>405</v>
      </c>
      <c r="C309" s="3" t="s">
        <v>389</v>
      </c>
      <c r="D309" s="2" t="s">
        <v>312</v>
      </c>
      <c r="E309" s="5">
        <f t="shared" si="205"/>
        <v>25213</v>
      </c>
      <c r="F309" s="177">
        <v>127</v>
      </c>
      <c r="G309" s="17">
        <f t="shared" si="206"/>
        <v>209</v>
      </c>
      <c r="H309" s="201">
        <v>8.5974072740367298</v>
      </c>
      <c r="I309" s="189">
        <v>73</v>
      </c>
      <c r="J309"/>
      <c r="K309" s="183">
        <v>3406</v>
      </c>
      <c r="L309" s="183">
        <v>6344</v>
      </c>
      <c r="M309" s="183">
        <v>5222</v>
      </c>
      <c r="N309" s="183">
        <v>4103</v>
      </c>
      <c r="O309" s="183">
        <v>3299</v>
      </c>
      <c r="P309" s="183">
        <v>1749</v>
      </c>
      <c r="Q309" s="183">
        <v>1009</v>
      </c>
      <c r="R309" s="183">
        <v>81</v>
      </c>
      <c r="S309" s="183">
        <v>25213</v>
      </c>
      <c r="T309" s="5"/>
      <c r="U309" s="9">
        <f t="shared" si="183"/>
        <v>0.13508904136754848</v>
      </c>
      <c r="V309" s="9">
        <f t="shared" si="184"/>
        <v>0.25161622972276204</v>
      </c>
      <c r="W309" s="9">
        <f t="shared" si="185"/>
        <v>0.20711537698806171</v>
      </c>
      <c r="X309" s="9">
        <f t="shared" si="186"/>
        <v>0.16273351049061993</v>
      </c>
      <c r="Y309" s="9">
        <f t="shared" si="187"/>
        <v>0.13084519890532662</v>
      </c>
      <c r="Z309" s="9">
        <f t="shared" si="188"/>
        <v>6.9368976321738787E-2</v>
      </c>
      <c r="AA309" s="9">
        <f t="shared" si="189"/>
        <v>4.0019037797961371E-2</v>
      </c>
      <c r="AB309" s="9">
        <f t="shared" si="190"/>
        <v>3.2126284059810417E-3</v>
      </c>
      <c r="AC309" s="9"/>
      <c r="AD309" s="183">
        <v>49</v>
      </c>
      <c r="AE309" s="183">
        <v>30</v>
      </c>
      <c r="AF309" s="183">
        <v>60</v>
      </c>
      <c r="AG309" s="183">
        <v>7</v>
      </c>
      <c r="AH309" s="183">
        <v>19</v>
      </c>
      <c r="AI309" s="183">
        <v>23</v>
      </c>
      <c r="AJ309" s="183">
        <v>-3</v>
      </c>
      <c r="AK309" s="183">
        <v>-1</v>
      </c>
      <c r="AL309" s="183">
        <v>184</v>
      </c>
      <c r="AM309" s="5"/>
      <c r="AN309" s="180">
        <v>4</v>
      </c>
      <c r="AO309" s="180">
        <v>-14</v>
      </c>
      <c r="AP309" s="180">
        <v>-6</v>
      </c>
      <c r="AQ309" s="180">
        <v>-1</v>
      </c>
      <c r="AR309" s="180">
        <v>-6</v>
      </c>
      <c r="AS309" s="180">
        <v>0</v>
      </c>
      <c r="AT309" s="180">
        <v>-1</v>
      </c>
      <c r="AU309" s="180">
        <v>-1</v>
      </c>
      <c r="AV309" s="180">
        <v>-25</v>
      </c>
      <c r="AW309">
        <f t="shared" si="191"/>
        <v>-4</v>
      </c>
      <c r="AX309">
        <f t="shared" si="192"/>
        <v>14</v>
      </c>
      <c r="AY309">
        <f t="shared" si="193"/>
        <v>6</v>
      </c>
      <c r="AZ309">
        <f t="shared" si="194"/>
        <v>1</v>
      </c>
      <c r="BA309">
        <f t="shared" si="195"/>
        <v>6</v>
      </c>
      <c r="BB309">
        <f t="shared" si="196"/>
        <v>0</v>
      </c>
      <c r="BC309">
        <f t="shared" si="197"/>
        <v>1</v>
      </c>
      <c r="BD309">
        <f t="shared" si="198"/>
        <v>1</v>
      </c>
      <c r="BE309">
        <f t="shared" si="199"/>
        <v>25</v>
      </c>
      <c r="BH309" s="175">
        <v>323920.44800000009</v>
      </c>
      <c r="BI309" s="106">
        <f t="shared" si="200"/>
        <v>80980.112000000023</v>
      </c>
      <c r="BJ309" s="107">
        <f t="shared" si="201"/>
        <v>1943522.6880000005</v>
      </c>
      <c r="BK309" s="26">
        <f t="shared" si="202"/>
        <v>485880.67200000014</v>
      </c>
      <c r="BL309" s="24">
        <f t="shared" si="203"/>
        <v>0.8</v>
      </c>
      <c r="BM309" s="25">
        <f t="shared" si="204"/>
        <v>0.2</v>
      </c>
      <c r="BN309" s="137">
        <f t="shared" si="207"/>
        <v>323920.44800000009</v>
      </c>
      <c r="BO309" s="173">
        <v>568621.72799999989</v>
      </c>
      <c r="BP309" s="132">
        <f t="shared" si="208"/>
        <v>142155.43199999997</v>
      </c>
      <c r="BQ309" s="132">
        <f t="shared" si="223"/>
        <v>3411730.3679999993</v>
      </c>
      <c r="BR309" s="132">
        <f t="shared" si="224"/>
        <v>852932.59199999983</v>
      </c>
      <c r="BS309" s="137">
        <f t="shared" si="209"/>
        <v>568621.72799999989</v>
      </c>
      <c r="BT309" s="172">
        <v>133254.66755555556</v>
      </c>
      <c r="BU309" s="132">
        <f t="shared" si="210"/>
        <v>33313.666888888889</v>
      </c>
      <c r="BV309" s="132">
        <f t="shared" si="225"/>
        <v>799528.00533333328</v>
      </c>
      <c r="BW309" s="132">
        <f t="shared" si="211"/>
        <v>199882.00133333332</v>
      </c>
      <c r="BX309" s="137">
        <f t="shared" si="212"/>
        <v>133254.66755555556</v>
      </c>
      <c r="BY309" s="172">
        <v>222996.90666666671</v>
      </c>
      <c r="BZ309" s="132">
        <f t="shared" si="213"/>
        <v>55749.226666666676</v>
      </c>
      <c r="CA309" s="132">
        <f t="shared" si="226"/>
        <v>1337981.4400000002</v>
      </c>
      <c r="CB309" s="132">
        <f t="shared" si="214"/>
        <v>334495.36000000004</v>
      </c>
      <c r="CC309" s="137">
        <f t="shared" si="215"/>
        <v>222996.90666666671</v>
      </c>
      <c r="CD309" s="172">
        <v>248974.79466666674</v>
      </c>
      <c r="CE309" s="132">
        <f t="shared" si="216"/>
        <v>62243.698666666685</v>
      </c>
      <c r="CF309" s="132">
        <f t="shared" si="227"/>
        <v>1493848.7680000004</v>
      </c>
      <c r="CG309" s="132">
        <f t="shared" si="217"/>
        <v>373462.1920000001</v>
      </c>
      <c r="CH309" s="137">
        <f t="shared" si="218"/>
        <v>248974.79466666674</v>
      </c>
      <c r="CI309" s="211">
        <f t="shared" si="219"/>
        <v>247526.64533333332</v>
      </c>
      <c r="CJ309" s="132">
        <f t="shared" si="220"/>
        <v>61881.66133333333</v>
      </c>
      <c r="CK309" s="132">
        <f t="shared" si="228"/>
        <v>1485159.872</v>
      </c>
      <c r="CL309" s="132">
        <f t="shared" si="221"/>
        <v>371289.96799999999</v>
      </c>
      <c r="CM309" s="137">
        <f t="shared" si="222"/>
        <v>247526.64533333332</v>
      </c>
      <c r="CN309" s="172"/>
      <c r="CO309" s="132"/>
      <c r="CP309" s="132"/>
      <c r="CQ309" s="132"/>
      <c r="CR309" s="137"/>
      <c r="CS309" s="132"/>
    </row>
    <row r="310" spans="1:97" ht="13" x14ac:dyDescent="0.3">
      <c r="A310" s="5" t="s">
        <v>808</v>
      </c>
      <c r="B310" s="3" t="s">
        <v>401</v>
      </c>
      <c r="C310" s="3" t="s">
        <v>389</v>
      </c>
      <c r="D310" s="2" t="s">
        <v>313</v>
      </c>
      <c r="E310" s="5">
        <f t="shared" si="205"/>
        <v>49953</v>
      </c>
      <c r="F310" s="177">
        <v>375</v>
      </c>
      <c r="G310" s="17">
        <f t="shared" si="206"/>
        <v>271</v>
      </c>
      <c r="H310" s="201">
        <v>9.3629228256105819</v>
      </c>
      <c r="I310" s="189">
        <v>110</v>
      </c>
      <c r="J310"/>
      <c r="K310" s="183">
        <v>5449</v>
      </c>
      <c r="L310" s="183">
        <v>8610</v>
      </c>
      <c r="M310" s="183">
        <v>11630</v>
      </c>
      <c r="N310" s="183">
        <v>9871</v>
      </c>
      <c r="O310" s="183">
        <v>7399</v>
      </c>
      <c r="P310" s="183">
        <v>4395</v>
      </c>
      <c r="Q310" s="183">
        <v>2331</v>
      </c>
      <c r="R310" s="183">
        <v>268</v>
      </c>
      <c r="S310" s="183">
        <v>49953</v>
      </c>
      <c r="T310" s="5"/>
      <c r="U310" s="9">
        <f t="shared" si="183"/>
        <v>0.10908253758533021</v>
      </c>
      <c r="V310" s="9">
        <f t="shared" si="184"/>
        <v>0.17236202029908113</v>
      </c>
      <c r="W310" s="9">
        <f t="shared" si="185"/>
        <v>0.23281884971873562</v>
      </c>
      <c r="X310" s="9">
        <f t="shared" si="186"/>
        <v>0.19760574940444017</v>
      </c>
      <c r="Y310" s="9">
        <f t="shared" si="187"/>
        <v>0.14811923207815347</v>
      </c>
      <c r="Z310" s="9">
        <f t="shared" si="188"/>
        <v>8.7982703741517024E-2</v>
      </c>
      <c r="AA310" s="9">
        <f t="shared" si="189"/>
        <v>4.6663864032190257E-2</v>
      </c>
      <c r="AB310" s="9">
        <f t="shared" si="190"/>
        <v>5.3650431405521193E-3</v>
      </c>
      <c r="AC310" s="9"/>
      <c r="AD310" s="183">
        <v>39</v>
      </c>
      <c r="AE310" s="183">
        <v>41</v>
      </c>
      <c r="AF310" s="183">
        <v>62</v>
      </c>
      <c r="AG310" s="183">
        <v>45</v>
      </c>
      <c r="AH310" s="183">
        <v>25</v>
      </c>
      <c r="AI310" s="183">
        <v>29</v>
      </c>
      <c r="AJ310" s="183">
        <v>16</v>
      </c>
      <c r="AK310" s="183">
        <v>-1</v>
      </c>
      <c r="AL310" s="183">
        <v>256</v>
      </c>
      <c r="AM310" s="5"/>
      <c r="AN310" s="180">
        <v>-7</v>
      </c>
      <c r="AO310" s="180">
        <v>-14</v>
      </c>
      <c r="AP310" s="180">
        <v>8</v>
      </c>
      <c r="AQ310" s="180">
        <v>1</v>
      </c>
      <c r="AR310" s="180">
        <v>-5</v>
      </c>
      <c r="AS310" s="180">
        <v>3</v>
      </c>
      <c r="AT310" s="180">
        <v>-1</v>
      </c>
      <c r="AU310" s="180">
        <v>0</v>
      </c>
      <c r="AV310" s="180">
        <v>-15</v>
      </c>
      <c r="AW310">
        <f t="shared" si="191"/>
        <v>7</v>
      </c>
      <c r="AX310">
        <f t="shared" si="192"/>
        <v>14</v>
      </c>
      <c r="AY310">
        <f t="shared" si="193"/>
        <v>-8</v>
      </c>
      <c r="AZ310">
        <f t="shared" si="194"/>
        <v>-1</v>
      </c>
      <c r="BA310">
        <f t="shared" si="195"/>
        <v>5</v>
      </c>
      <c r="BB310">
        <f t="shared" si="196"/>
        <v>-3</v>
      </c>
      <c r="BC310">
        <f t="shared" si="197"/>
        <v>1</v>
      </c>
      <c r="BD310">
        <f t="shared" si="198"/>
        <v>0</v>
      </c>
      <c r="BE310">
        <f t="shared" si="199"/>
        <v>15</v>
      </c>
      <c r="BH310" s="175">
        <v>352832.77866666671</v>
      </c>
      <c r="BI310" s="106">
        <f t="shared" si="200"/>
        <v>88208.194666666677</v>
      </c>
      <c r="BJ310" s="107">
        <f t="shared" si="201"/>
        <v>2116996.6720000003</v>
      </c>
      <c r="BK310" s="26">
        <f t="shared" si="202"/>
        <v>529249.16800000006</v>
      </c>
      <c r="BL310" s="24">
        <f t="shared" si="203"/>
        <v>0.8</v>
      </c>
      <c r="BM310" s="25">
        <f t="shared" si="204"/>
        <v>0.2</v>
      </c>
      <c r="BN310" s="137">
        <f t="shared" si="207"/>
        <v>352832.77866666671</v>
      </c>
      <c r="BO310" s="173">
        <v>277584.51199999999</v>
      </c>
      <c r="BP310" s="132">
        <f t="shared" si="208"/>
        <v>69396.127999999997</v>
      </c>
      <c r="BQ310" s="132">
        <f t="shared" si="223"/>
        <v>1665507.0719999999</v>
      </c>
      <c r="BR310" s="132">
        <f t="shared" si="224"/>
        <v>416376.76799999998</v>
      </c>
      <c r="BS310" s="137">
        <f t="shared" si="209"/>
        <v>277584.51199999999</v>
      </c>
      <c r="BT310" s="172">
        <v>326397.39555555559</v>
      </c>
      <c r="BU310" s="132">
        <f t="shared" si="210"/>
        <v>81599.348888888897</v>
      </c>
      <c r="BV310" s="132">
        <f t="shared" si="225"/>
        <v>1958384.3733333335</v>
      </c>
      <c r="BW310" s="132">
        <f t="shared" si="211"/>
        <v>489596.09333333338</v>
      </c>
      <c r="BX310" s="137">
        <f t="shared" si="212"/>
        <v>326397.39555555559</v>
      </c>
      <c r="BY310" s="172">
        <v>528151.2533333333</v>
      </c>
      <c r="BZ310" s="132">
        <f t="shared" si="213"/>
        <v>132037.81333333332</v>
      </c>
      <c r="CA310" s="132">
        <f t="shared" si="226"/>
        <v>3168907.5199999996</v>
      </c>
      <c r="CB310" s="132">
        <f t="shared" si="214"/>
        <v>792226.87999999989</v>
      </c>
      <c r="CC310" s="137">
        <f t="shared" si="215"/>
        <v>528151.2533333333</v>
      </c>
      <c r="CD310" s="172">
        <v>452325.23199999996</v>
      </c>
      <c r="CE310" s="132">
        <f t="shared" si="216"/>
        <v>113081.30799999999</v>
      </c>
      <c r="CF310" s="132">
        <f t="shared" si="227"/>
        <v>2713951.392</v>
      </c>
      <c r="CG310" s="132">
        <f t="shared" si="217"/>
        <v>678487.848</v>
      </c>
      <c r="CH310" s="137">
        <f t="shared" si="218"/>
        <v>452325.23199999996</v>
      </c>
      <c r="CI310" s="211">
        <f t="shared" si="219"/>
        <v>346505.82400000002</v>
      </c>
      <c r="CJ310" s="132">
        <f t="shared" si="220"/>
        <v>86626.456000000006</v>
      </c>
      <c r="CK310" s="132">
        <f t="shared" si="228"/>
        <v>2079034.9440000001</v>
      </c>
      <c r="CL310" s="132">
        <f t="shared" si="221"/>
        <v>519758.73600000003</v>
      </c>
      <c r="CM310" s="137">
        <f t="shared" si="222"/>
        <v>346505.82400000002</v>
      </c>
      <c r="CN310" s="172"/>
      <c r="CO310" s="132"/>
      <c r="CP310" s="132"/>
      <c r="CQ310" s="132"/>
      <c r="CR310" s="137"/>
      <c r="CS310" s="132"/>
    </row>
    <row r="311" spans="1:97" ht="13" x14ac:dyDescent="0.3">
      <c r="A311" s="5" t="s">
        <v>543</v>
      </c>
      <c r="B311" s="3" t="s">
        <v>396</v>
      </c>
      <c r="C311" s="3" t="s">
        <v>377</v>
      </c>
      <c r="D311" s="2" t="s">
        <v>314</v>
      </c>
      <c r="E311" s="5">
        <f t="shared" si="205"/>
        <v>48482</v>
      </c>
      <c r="F311" s="177">
        <v>557</v>
      </c>
      <c r="G311" s="17">
        <f t="shared" si="206"/>
        <v>276</v>
      </c>
      <c r="H311" s="201">
        <v>6.9700786033786422</v>
      </c>
      <c r="I311" s="189">
        <v>10</v>
      </c>
      <c r="J311"/>
      <c r="K311" s="183">
        <v>14305</v>
      </c>
      <c r="L311" s="183">
        <v>8776</v>
      </c>
      <c r="M311" s="183">
        <v>9690</v>
      </c>
      <c r="N311" s="183">
        <v>6923</v>
      </c>
      <c r="O311" s="183">
        <v>4732</v>
      </c>
      <c r="P311" s="183">
        <v>2412</v>
      </c>
      <c r="Q311" s="183">
        <v>1552</v>
      </c>
      <c r="R311" s="183">
        <v>92</v>
      </c>
      <c r="S311" s="183">
        <v>48482</v>
      </c>
      <c r="T311" s="5"/>
      <c r="U311" s="9">
        <f t="shared" si="183"/>
        <v>0.29505795965512976</v>
      </c>
      <c r="V311" s="9">
        <f t="shared" si="184"/>
        <v>0.18101563466853679</v>
      </c>
      <c r="W311" s="9">
        <f t="shared" si="185"/>
        <v>0.19986799224454438</v>
      </c>
      <c r="X311" s="9">
        <f t="shared" si="186"/>
        <v>0.14279526422177302</v>
      </c>
      <c r="Y311" s="9">
        <f t="shared" si="187"/>
        <v>9.7603234190008659E-2</v>
      </c>
      <c r="Z311" s="9">
        <f t="shared" si="188"/>
        <v>4.9750422837341692E-2</v>
      </c>
      <c r="AA311" s="9">
        <f t="shared" si="189"/>
        <v>3.2011880697991005E-2</v>
      </c>
      <c r="AB311" s="9">
        <f t="shared" si="190"/>
        <v>1.8976114846747246E-3</v>
      </c>
      <c r="AC311" s="9"/>
      <c r="AD311" s="183">
        <v>-36</v>
      </c>
      <c r="AE311" s="183">
        <v>35</v>
      </c>
      <c r="AF311" s="183">
        <v>48</v>
      </c>
      <c r="AG311" s="183">
        <v>69</v>
      </c>
      <c r="AH311" s="183">
        <v>45</v>
      </c>
      <c r="AI311" s="183">
        <v>8</v>
      </c>
      <c r="AJ311" s="183">
        <v>20</v>
      </c>
      <c r="AK311" s="183">
        <v>3</v>
      </c>
      <c r="AL311" s="183">
        <v>192</v>
      </c>
      <c r="AM311" s="5"/>
      <c r="AN311" s="180">
        <v>-38</v>
      </c>
      <c r="AO311" s="180">
        <v>-29</v>
      </c>
      <c r="AP311" s="180">
        <v>5</v>
      </c>
      <c r="AQ311" s="180">
        <v>-6</v>
      </c>
      <c r="AR311" s="180">
        <v>-16</v>
      </c>
      <c r="AS311" s="180">
        <v>-2</v>
      </c>
      <c r="AT311" s="180">
        <v>0</v>
      </c>
      <c r="AU311" s="180">
        <v>2</v>
      </c>
      <c r="AV311" s="180">
        <v>-84</v>
      </c>
      <c r="AW311">
        <f t="shared" si="191"/>
        <v>38</v>
      </c>
      <c r="AX311">
        <f t="shared" si="192"/>
        <v>29</v>
      </c>
      <c r="AY311">
        <f t="shared" si="193"/>
        <v>-5</v>
      </c>
      <c r="AZ311">
        <f t="shared" si="194"/>
        <v>6</v>
      </c>
      <c r="BA311">
        <f t="shared" si="195"/>
        <v>16</v>
      </c>
      <c r="BB311">
        <f t="shared" si="196"/>
        <v>2</v>
      </c>
      <c r="BC311">
        <f t="shared" si="197"/>
        <v>0</v>
      </c>
      <c r="BD311">
        <f t="shared" si="198"/>
        <v>-2</v>
      </c>
      <c r="BE311">
        <f t="shared" si="199"/>
        <v>84</v>
      </c>
      <c r="BH311" s="175">
        <v>174241.56799999997</v>
      </c>
      <c r="BI311" s="106">
        <f t="shared" si="200"/>
        <v>43560.391999999993</v>
      </c>
      <c r="BJ311" s="107">
        <f t="shared" si="201"/>
        <v>1045449.4079999998</v>
      </c>
      <c r="BK311" s="26">
        <f t="shared" si="202"/>
        <v>261362.35199999996</v>
      </c>
      <c r="BL311" s="24">
        <f t="shared" si="203"/>
        <v>0.8</v>
      </c>
      <c r="BM311" s="25">
        <f t="shared" si="204"/>
        <v>0.2</v>
      </c>
      <c r="BN311" s="137">
        <f t="shared" si="207"/>
        <v>174241.56799999997</v>
      </c>
      <c r="BO311" s="173">
        <v>44966.847999999998</v>
      </c>
      <c r="BP311" s="132">
        <f t="shared" si="208"/>
        <v>11241.712</v>
      </c>
      <c r="BQ311" s="132">
        <f t="shared" si="223"/>
        <v>269801.08799999999</v>
      </c>
      <c r="BR311" s="132">
        <f t="shared" si="224"/>
        <v>67450.271999999997</v>
      </c>
      <c r="BS311" s="137">
        <f t="shared" si="209"/>
        <v>44966.847999999998</v>
      </c>
      <c r="BT311" s="172">
        <v>392920.37777777785</v>
      </c>
      <c r="BU311" s="132">
        <f t="shared" si="210"/>
        <v>98230.094444444461</v>
      </c>
      <c r="BV311" s="132">
        <f t="shared" si="225"/>
        <v>2357522.2666666671</v>
      </c>
      <c r="BW311" s="132">
        <f t="shared" si="211"/>
        <v>589380.56666666677</v>
      </c>
      <c r="BX311" s="137">
        <f t="shared" si="212"/>
        <v>392920.37777777785</v>
      </c>
      <c r="BY311" s="172">
        <v>437364.2666666666</v>
      </c>
      <c r="BZ311" s="132">
        <f t="shared" si="213"/>
        <v>109341.06666666665</v>
      </c>
      <c r="CA311" s="132">
        <f t="shared" si="226"/>
        <v>2624185.5999999996</v>
      </c>
      <c r="CB311" s="132">
        <f t="shared" si="214"/>
        <v>656046.39999999991</v>
      </c>
      <c r="CC311" s="137">
        <f t="shared" si="215"/>
        <v>437364.2666666666</v>
      </c>
      <c r="CD311" s="172">
        <v>319307.17511111114</v>
      </c>
      <c r="CE311" s="132">
        <f t="shared" si="216"/>
        <v>79826.793777777784</v>
      </c>
      <c r="CF311" s="132">
        <f t="shared" si="227"/>
        <v>1915843.0506666668</v>
      </c>
      <c r="CG311" s="132">
        <f t="shared" si="217"/>
        <v>478960.76266666671</v>
      </c>
      <c r="CH311" s="137">
        <f t="shared" si="218"/>
        <v>319307.17511111114</v>
      </c>
      <c r="CI311" s="211">
        <f t="shared" si="219"/>
        <v>345408.07466666674</v>
      </c>
      <c r="CJ311" s="132">
        <f t="shared" si="220"/>
        <v>86352.018666666685</v>
      </c>
      <c r="CK311" s="132">
        <f t="shared" si="228"/>
        <v>2072448.4480000003</v>
      </c>
      <c r="CL311" s="132">
        <f t="shared" si="221"/>
        <v>518112.11200000008</v>
      </c>
      <c r="CM311" s="137">
        <f t="shared" si="222"/>
        <v>345408.07466666674</v>
      </c>
      <c r="CN311" s="172"/>
      <c r="CO311" s="132"/>
      <c r="CP311" s="132"/>
      <c r="CQ311" s="132"/>
      <c r="CR311" s="137"/>
      <c r="CS311" s="132"/>
    </row>
    <row r="312" spans="1:97" ht="13" x14ac:dyDescent="0.3">
      <c r="A312" s="5" t="s">
        <v>596</v>
      </c>
      <c r="B312" s="3" t="s">
        <v>392</v>
      </c>
      <c r="C312" s="3" t="s">
        <v>379</v>
      </c>
      <c r="D312" s="2" t="s">
        <v>315</v>
      </c>
      <c r="E312" s="5">
        <f t="shared" si="205"/>
        <v>42136</v>
      </c>
      <c r="F312" s="177">
        <v>545</v>
      </c>
      <c r="G312" s="17">
        <f t="shared" si="206"/>
        <v>482</v>
      </c>
      <c r="H312" s="201">
        <v>6.1824808017701418</v>
      </c>
      <c r="I312" s="189">
        <v>99</v>
      </c>
      <c r="J312"/>
      <c r="K312" s="183">
        <v>15755</v>
      </c>
      <c r="L312" s="183">
        <v>7894</v>
      </c>
      <c r="M312" s="183">
        <v>7534</v>
      </c>
      <c r="N312" s="183">
        <v>5638</v>
      </c>
      <c r="O312" s="183">
        <v>3349</v>
      </c>
      <c r="P312" s="183">
        <v>1395</v>
      </c>
      <c r="Q312" s="183">
        <v>509</v>
      </c>
      <c r="R312" s="183">
        <v>62</v>
      </c>
      <c r="S312" s="183">
        <v>42136</v>
      </c>
      <c r="T312" s="5"/>
      <c r="U312" s="9">
        <f t="shared" si="183"/>
        <v>0.37390829694323147</v>
      </c>
      <c r="V312" s="9">
        <f t="shared" si="184"/>
        <v>0.18734573761154358</v>
      </c>
      <c r="W312" s="9">
        <f t="shared" si="185"/>
        <v>0.17880197455857225</v>
      </c>
      <c r="X312" s="9">
        <f t="shared" si="186"/>
        <v>0.13380482247958989</v>
      </c>
      <c r="Y312" s="9">
        <f t="shared" si="187"/>
        <v>7.9480729067780517E-2</v>
      </c>
      <c r="Z312" s="9">
        <f t="shared" si="188"/>
        <v>3.310708183026391E-2</v>
      </c>
      <c r="AA312" s="9">
        <f t="shared" si="189"/>
        <v>1.2079931649895577E-2</v>
      </c>
      <c r="AB312" s="9">
        <f t="shared" si="190"/>
        <v>1.4714258591228403E-3</v>
      </c>
      <c r="AC312" s="9"/>
      <c r="AD312" s="183">
        <v>179</v>
      </c>
      <c r="AE312" s="183">
        <v>92</v>
      </c>
      <c r="AF312" s="183">
        <v>99</v>
      </c>
      <c r="AG312" s="183">
        <v>27</v>
      </c>
      <c r="AH312" s="183">
        <v>28</v>
      </c>
      <c r="AI312" s="183">
        <v>13</v>
      </c>
      <c r="AJ312" s="183">
        <v>-3</v>
      </c>
      <c r="AK312" s="183">
        <v>1</v>
      </c>
      <c r="AL312" s="183">
        <v>436</v>
      </c>
      <c r="AM312" s="5"/>
      <c r="AN312" s="180">
        <v>-28</v>
      </c>
      <c r="AO312" s="180">
        <v>-6</v>
      </c>
      <c r="AP312" s="180">
        <v>-4</v>
      </c>
      <c r="AQ312" s="180">
        <v>-2</v>
      </c>
      <c r="AR312" s="180">
        <v>-7</v>
      </c>
      <c r="AS312" s="180">
        <v>3</v>
      </c>
      <c r="AT312" s="180">
        <v>0</v>
      </c>
      <c r="AU312" s="180">
        <v>-2</v>
      </c>
      <c r="AV312" s="180">
        <v>-46</v>
      </c>
      <c r="AW312">
        <f t="shared" si="191"/>
        <v>28</v>
      </c>
      <c r="AX312">
        <f t="shared" si="192"/>
        <v>6</v>
      </c>
      <c r="AY312">
        <f t="shared" si="193"/>
        <v>4</v>
      </c>
      <c r="AZ312">
        <f t="shared" si="194"/>
        <v>2</v>
      </c>
      <c r="BA312">
        <f t="shared" si="195"/>
        <v>7</v>
      </c>
      <c r="BB312">
        <f t="shared" si="196"/>
        <v>-3</v>
      </c>
      <c r="BC312">
        <f t="shared" si="197"/>
        <v>0</v>
      </c>
      <c r="BD312">
        <f t="shared" si="198"/>
        <v>2</v>
      </c>
      <c r="BE312">
        <f t="shared" si="199"/>
        <v>46</v>
      </c>
      <c r="BH312" s="175">
        <v>462341.42933333322</v>
      </c>
      <c r="BI312" s="106">
        <f t="shared" si="200"/>
        <v>115585.3573333333</v>
      </c>
      <c r="BJ312" s="107">
        <f t="shared" si="201"/>
        <v>2774048.5759999994</v>
      </c>
      <c r="BK312" s="26">
        <f t="shared" si="202"/>
        <v>693512.14399999985</v>
      </c>
      <c r="BL312" s="24">
        <f t="shared" si="203"/>
        <v>0.8</v>
      </c>
      <c r="BM312" s="25">
        <f t="shared" si="204"/>
        <v>0.2</v>
      </c>
      <c r="BN312" s="137">
        <f t="shared" si="207"/>
        <v>462341.42933333322</v>
      </c>
      <c r="BO312" s="173">
        <v>337931.40977777774</v>
      </c>
      <c r="BP312" s="132">
        <f t="shared" si="208"/>
        <v>84482.852444444434</v>
      </c>
      <c r="BQ312" s="132">
        <f t="shared" si="223"/>
        <v>2027588.4586666664</v>
      </c>
      <c r="BR312" s="132">
        <f t="shared" si="224"/>
        <v>506897.1146666666</v>
      </c>
      <c r="BS312" s="137">
        <f t="shared" si="209"/>
        <v>337931.40977777774</v>
      </c>
      <c r="BT312" s="172">
        <v>282580.11111111112</v>
      </c>
      <c r="BU312" s="132">
        <f t="shared" si="210"/>
        <v>70645.027777777781</v>
      </c>
      <c r="BV312" s="132">
        <f t="shared" si="225"/>
        <v>1695480.6666666667</v>
      </c>
      <c r="BW312" s="132">
        <f t="shared" si="211"/>
        <v>423870.16666666669</v>
      </c>
      <c r="BX312" s="137">
        <f t="shared" si="212"/>
        <v>282580.11111111112</v>
      </c>
      <c r="BY312" s="172">
        <v>465943.57333333336</v>
      </c>
      <c r="BZ312" s="132">
        <f t="shared" si="213"/>
        <v>116485.89333333334</v>
      </c>
      <c r="CA312" s="132">
        <f t="shared" si="226"/>
        <v>2795661.4400000004</v>
      </c>
      <c r="CB312" s="132">
        <f t="shared" si="214"/>
        <v>698915.3600000001</v>
      </c>
      <c r="CC312" s="137">
        <f t="shared" si="215"/>
        <v>465943.57333333336</v>
      </c>
      <c r="CD312" s="172">
        <v>437629.18577777781</v>
      </c>
      <c r="CE312" s="132">
        <f t="shared" si="216"/>
        <v>109407.29644444445</v>
      </c>
      <c r="CF312" s="132">
        <f t="shared" si="227"/>
        <v>2625775.1146666668</v>
      </c>
      <c r="CG312" s="132">
        <f t="shared" si="217"/>
        <v>656443.77866666671</v>
      </c>
      <c r="CH312" s="137">
        <f t="shared" si="218"/>
        <v>437629.18577777781</v>
      </c>
      <c r="CI312" s="211">
        <f t="shared" si="219"/>
        <v>494157.55199999997</v>
      </c>
      <c r="CJ312" s="132">
        <f t="shared" si="220"/>
        <v>123539.38799999999</v>
      </c>
      <c r="CK312" s="132">
        <f t="shared" si="228"/>
        <v>2964945.3119999999</v>
      </c>
      <c r="CL312" s="132">
        <f t="shared" si="221"/>
        <v>741236.32799999998</v>
      </c>
      <c r="CM312" s="137">
        <f t="shared" si="222"/>
        <v>494157.55199999997</v>
      </c>
      <c r="CN312" s="172"/>
      <c r="CO312" s="132"/>
      <c r="CP312" s="132"/>
      <c r="CQ312" s="132"/>
      <c r="CR312" s="137"/>
      <c r="CS312" s="132"/>
    </row>
    <row r="313" spans="1:97" ht="13" x14ac:dyDescent="0.3">
      <c r="A313" s="5" t="s">
        <v>765</v>
      </c>
      <c r="B313" s="3" t="s">
        <v>400</v>
      </c>
      <c r="C313" s="3" t="s">
        <v>375</v>
      </c>
      <c r="D313" s="2" t="s">
        <v>316</v>
      </c>
      <c r="E313" s="5">
        <f t="shared" si="205"/>
        <v>46765</v>
      </c>
      <c r="F313" s="177">
        <v>199</v>
      </c>
      <c r="G313" s="17">
        <f t="shared" si="206"/>
        <v>309</v>
      </c>
      <c r="H313" s="201">
        <v>9.3664753639169227</v>
      </c>
      <c r="I313" s="189">
        <v>75</v>
      </c>
      <c r="J313"/>
      <c r="K313" s="183">
        <v>1589</v>
      </c>
      <c r="L313" s="183">
        <v>5374</v>
      </c>
      <c r="M313" s="183">
        <v>15905</v>
      </c>
      <c r="N313" s="183">
        <v>10307</v>
      </c>
      <c r="O313" s="183">
        <v>6907</v>
      </c>
      <c r="P313" s="183">
        <v>3796</v>
      </c>
      <c r="Q313" s="183">
        <v>2532</v>
      </c>
      <c r="R313" s="183">
        <v>355</v>
      </c>
      <c r="S313" s="183">
        <v>46765</v>
      </c>
      <c r="T313" s="5"/>
      <c r="U313" s="9">
        <f t="shared" si="183"/>
        <v>3.3978402651555648E-2</v>
      </c>
      <c r="V313" s="9">
        <f t="shared" si="184"/>
        <v>0.11491500053458784</v>
      </c>
      <c r="W313" s="9">
        <f t="shared" si="185"/>
        <v>0.34010477921522508</v>
      </c>
      <c r="X313" s="9">
        <f t="shared" si="186"/>
        <v>0.22039987169892014</v>
      </c>
      <c r="Y313" s="9">
        <f t="shared" si="187"/>
        <v>0.14769592644071422</v>
      </c>
      <c r="Z313" s="9">
        <f t="shared" si="188"/>
        <v>8.1171816529455793E-2</v>
      </c>
      <c r="AA313" s="9">
        <f t="shared" si="189"/>
        <v>5.4143055704052173E-2</v>
      </c>
      <c r="AB313" s="9">
        <f t="shared" si="190"/>
        <v>7.5911472254891477E-3</v>
      </c>
      <c r="AC313" s="9"/>
      <c r="AD313" s="183">
        <v>13</v>
      </c>
      <c r="AE313" s="183">
        <v>54</v>
      </c>
      <c r="AF313" s="183">
        <v>60</v>
      </c>
      <c r="AG313" s="183">
        <v>82</v>
      </c>
      <c r="AH313" s="183">
        <v>20</v>
      </c>
      <c r="AI313" s="183">
        <v>25</v>
      </c>
      <c r="AJ313" s="183">
        <v>20</v>
      </c>
      <c r="AK313" s="183">
        <v>2</v>
      </c>
      <c r="AL313" s="183">
        <v>276</v>
      </c>
      <c r="AM313" s="5"/>
      <c r="AN313" s="180">
        <v>-9</v>
      </c>
      <c r="AO313" s="180">
        <v>4</v>
      </c>
      <c r="AP313" s="180">
        <v>-2</v>
      </c>
      <c r="AQ313" s="180">
        <v>-3</v>
      </c>
      <c r="AR313" s="180">
        <v>-7</v>
      </c>
      <c r="AS313" s="180">
        <v>-5</v>
      </c>
      <c r="AT313" s="180">
        <v>-7</v>
      </c>
      <c r="AU313" s="180">
        <v>-4</v>
      </c>
      <c r="AV313" s="180">
        <v>-33</v>
      </c>
      <c r="AW313">
        <f t="shared" si="191"/>
        <v>9</v>
      </c>
      <c r="AX313">
        <f t="shared" si="192"/>
        <v>-4</v>
      </c>
      <c r="AY313">
        <f t="shared" si="193"/>
        <v>2</v>
      </c>
      <c r="AZ313">
        <f t="shared" si="194"/>
        <v>3</v>
      </c>
      <c r="BA313">
        <f t="shared" si="195"/>
        <v>7</v>
      </c>
      <c r="BB313">
        <f t="shared" si="196"/>
        <v>5</v>
      </c>
      <c r="BC313">
        <f t="shared" si="197"/>
        <v>7</v>
      </c>
      <c r="BD313">
        <f t="shared" si="198"/>
        <v>4</v>
      </c>
      <c r="BE313">
        <f t="shared" si="199"/>
        <v>33</v>
      </c>
      <c r="BH313" s="175">
        <v>342342.46400000004</v>
      </c>
      <c r="BI313" s="106">
        <f t="shared" si="200"/>
        <v>85585.616000000009</v>
      </c>
      <c r="BJ313" s="107">
        <f t="shared" si="201"/>
        <v>2054054.7840000002</v>
      </c>
      <c r="BK313" s="26">
        <f t="shared" si="202"/>
        <v>513513.69600000005</v>
      </c>
      <c r="BL313" s="24">
        <f t="shared" si="203"/>
        <v>0.8</v>
      </c>
      <c r="BM313" s="25">
        <f t="shared" si="204"/>
        <v>0.2</v>
      </c>
      <c r="BN313" s="137">
        <f t="shared" si="207"/>
        <v>342342.46400000004</v>
      </c>
      <c r="BO313" s="173">
        <v>327668.97777777782</v>
      </c>
      <c r="BP313" s="132">
        <f t="shared" si="208"/>
        <v>81917.244444444455</v>
      </c>
      <c r="BQ313" s="132">
        <f t="shared" si="223"/>
        <v>1966013.8666666669</v>
      </c>
      <c r="BR313" s="132">
        <f t="shared" si="224"/>
        <v>491503.46666666673</v>
      </c>
      <c r="BS313" s="137">
        <f t="shared" si="209"/>
        <v>327668.97777777782</v>
      </c>
      <c r="BT313" s="172">
        <v>437205.40977777785</v>
      </c>
      <c r="BU313" s="132">
        <f t="shared" si="210"/>
        <v>109301.35244444446</v>
      </c>
      <c r="BV313" s="132">
        <f t="shared" si="225"/>
        <v>2623232.4586666673</v>
      </c>
      <c r="BW313" s="132">
        <f t="shared" si="211"/>
        <v>655808.11466666684</v>
      </c>
      <c r="BX313" s="137">
        <f t="shared" si="212"/>
        <v>437205.40977777785</v>
      </c>
      <c r="BY313" s="172">
        <v>402579.52</v>
      </c>
      <c r="BZ313" s="132">
        <f t="shared" si="213"/>
        <v>100644.88</v>
      </c>
      <c r="CA313" s="132">
        <f t="shared" si="226"/>
        <v>2415477.12</v>
      </c>
      <c r="CB313" s="132">
        <f t="shared" si="214"/>
        <v>603869.28</v>
      </c>
      <c r="CC313" s="137">
        <f t="shared" si="215"/>
        <v>402579.52</v>
      </c>
      <c r="CD313" s="172">
        <v>321634.22400000005</v>
      </c>
      <c r="CE313" s="132">
        <f t="shared" si="216"/>
        <v>80408.556000000011</v>
      </c>
      <c r="CF313" s="132">
        <f t="shared" si="227"/>
        <v>1929805.3440000003</v>
      </c>
      <c r="CG313" s="132">
        <f t="shared" si="217"/>
        <v>482451.33600000007</v>
      </c>
      <c r="CH313" s="137">
        <f t="shared" si="218"/>
        <v>321634.22400000005</v>
      </c>
      <c r="CI313" s="211">
        <f t="shared" si="219"/>
        <v>409104.52800000005</v>
      </c>
      <c r="CJ313" s="132">
        <f t="shared" si="220"/>
        <v>102276.13200000001</v>
      </c>
      <c r="CK313" s="132">
        <f t="shared" si="228"/>
        <v>2454627.1680000005</v>
      </c>
      <c r="CL313" s="132">
        <f t="shared" si="221"/>
        <v>613656.79200000013</v>
      </c>
      <c r="CM313" s="137">
        <f t="shared" si="222"/>
        <v>409104.52800000005</v>
      </c>
      <c r="CN313" s="172"/>
      <c r="CO313" s="132"/>
      <c r="CP313" s="132"/>
      <c r="CQ313" s="132"/>
      <c r="CR313" s="137"/>
      <c r="CS313" s="132"/>
    </row>
    <row r="314" spans="1:97" ht="13" x14ac:dyDescent="0.3">
      <c r="A314" s="5" t="s">
        <v>820</v>
      </c>
      <c r="B314" s="3" t="s">
        <v>408</v>
      </c>
      <c r="C314" s="3" t="s">
        <v>389</v>
      </c>
      <c r="D314" s="2" t="s">
        <v>317</v>
      </c>
      <c r="E314" s="5">
        <f t="shared" si="205"/>
        <v>17844</v>
      </c>
      <c r="F314" s="177">
        <v>202</v>
      </c>
      <c r="G314" s="17">
        <f t="shared" si="206"/>
        <v>127</v>
      </c>
      <c r="H314" s="201">
        <v>6.7197010193299898</v>
      </c>
      <c r="I314" s="189">
        <v>30</v>
      </c>
      <c r="J314"/>
      <c r="K314" s="183">
        <v>2815</v>
      </c>
      <c r="L314" s="183">
        <v>3958</v>
      </c>
      <c r="M314" s="183">
        <v>3824</v>
      </c>
      <c r="N314" s="183">
        <v>3396</v>
      </c>
      <c r="O314" s="183">
        <v>1834</v>
      </c>
      <c r="P314" s="183">
        <v>1287</v>
      </c>
      <c r="Q314" s="183">
        <v>681</v>
      </c>
      <c r="R314" s="183">
        <v>49</v>
      </c>
      <c r="S314" s="183">
        <v>17844</v>
      </c>
      <c r="T314" s="5"/>
      <c r="U314" s="9">
        <f t="shared" si="183"/>
        <v>0.15775610849585295</v>
      </c>
      <c r="V314" s="9">
        <f t="shared" si="184"/>
        <v>0.22181125308226854</v>
      </c>
      <c r="W314" s="9">
        <f t="shared" si="185"/>
        <v>0.2143017260703878</v>
      </c>
      <c r="X314" s="9">
        <f t="shared" si="186"/>
        <v>0.19031607262945527</v>
      </c>
      <c r="Y314" s="9">
        <f t="shared" si="187"/>
        <v>0.10277964581932302</v>
      </c>
      <c r="Z314" s="9">
        <f t="shared" si="188"/>
        <v>7.2125084061869529E-2</v>
      </c>
      <c r="AA314" s="9">
        <f t="shared" si="189"/>
        <v>3.8164088769334227E-2</v>
      </c>
      <c r="AB314" s="9">
        <f t="shared" si="190"/>
        <v>2.7460210715086301E-3</v>
      </c>
      <c r="AC314" s="9"/>
      <c r="AD314" s="183">
        <v>19</v>
      </c>
      <c r="AE314" s="183">
        <v>19</v>
      </c>
      <c r="AF314" s="183">
        <v>39</v>
      </c>
      <c r="AG314" s="183">
        <v>22</v>
      </c>
      <c r="AH314" s="183">
        <v>5</v>
      </c>
      <c r="AI314" s="183">
        <v>1</v>
      </c>
      <c r="AJ314" s="183">
        <v>0</v>
      </c>
      <c r="AK314" s="183">
        <v>0</v>
      </c>
      <c r="AL314" s="183">
        <v>105</v>
      </c>
      <c r="AM314" s="5"/>
      <c r="AN314" s="180">
        <v>-11</v>
      </c>
      <c r="AO314" s="180">
        <v>2</v>
      </c>
      <c r="AP314" s="180">
        <v>-3</v>
      </c>
      <c r="AQ314" s="180">
        <v>-5</v>
      </c>
      <c r="AR314" s="180">
        <v>0</v>
      </c>
      <c r="AS314" s="180">
        <v>-2</v>
      </c>
      <c r="AT314" s="180">
        <v>-3</v>
      </c>
      <c r="AU314" s="180">
        <v>0</v>
      </c>
      <c r="AV314" s="180">
        <v>-22</v>
      </c>
      <c r="AW314">
        <f t="shared" si="191"/>
        <v>11</v>
      </c>
      <c r="AX314">
        <f t="shared" si="192"/>
        <v>-2</v>
      </c>
      <c r="AY314">
        <f t="shared" si="193"/>
        <v>3</v>
      </c>
      <c r="AZ314">
        <f t="shared" si="194"/>
        <v>5</v>
      </c>
      <c r="BA314">
        <f t="shared" si="195"/>
        <v>0</v>
      </c>
      <c r="BB314">
        <f t="shared" si="196"/>
        <v>2</v>
      </c>
      <c r="BC314">
        <f t="shared" si="197"/>
        <v>3</v>
      </c>
      <c r="BD314">
        <f t="shared" si="198"/>
        <v>0</v>
      </c>
      <c r="BE314">
        <f t="shared" si="199"/>
        <v>22</v>
      </c>
      <c r="BH314" s="175">
        <v>91342.496000000014</v>
      </c>
      <c r="BI314" s="106">
        <f t="shared" si="200"/>
        <v>22835.624000000003</v>
      </c>
      <c r="BJ314" s="107">
        <f t="shared" si="201"/>
        <v>548054.97600000002</v>
      </c>
      <c r="BK314" s="26">
        <f t="shared" si="202"/>
        <v>137013.74400000001</v>
      </c>
      <c r="BL314" s="24">
        <f t="shared" si="203"/>
        <v>0.8</v>
      </c>
      <c r="BM314" s="25">
        <f t="shared" si="204"/>
        <v>0.2</v>
      </c>
      <c r="BN314" s="137">
        <f t="shared" si="207"/>
        <v>91342.496000000014</v>
      </c>
      <c r="BO314" s="173">
        <v>147213.2977777778</v>
      </c>
      <c r="BP314" s="132">
        <f t="shared" si="208"/>
        <v>36803.32444444445</v>
      </c>
      <c r="BQ314" s="132">
        <f t="shared" si="223"/>
        <v>883279.78666666686</v>
      </c>
      <c r="BR314" s="132">
        <f t="shared" si="224"/>
        <v>220819.94666666671</v>
      </c>
      <c r="BS314" s="137">
        <f t="shared" si="209"/>
        <v>147213.2977777778</v>
      </c>
      <c r="BT314" s="172">
        <v>145400.57955555557</v>
      </c>
      <c r="BU314" s="132">
        <f t="shared" si="210"/>
        <v>36350.144888888892</v>
      </c>
      <c r="BV314" s="132">
        <f t="shared" si="225"/>
        <v>872403.47733333334</v>
      </c>
      <c r="BW314" s="132">
        <f t="shared" si="211"/>
        <v>218100.86933333334</v>
      </c>
      <c r="BX314" s="137">
        <f t="shared" si="212"/>
        <v>145400.57955555557</v>
      </c>
      <c r="BY314" s="172">
        <v>59687.680000000008</v>
      </c>
      <c r="BZ314" s="132">
        <f t="shared" si="213"/>
        <v>14921.920000000002</v>
      </c>
      <c r="CA314" s="132">
        <f t="shared" si="226"/>
        <v>358126.08000000007</v>
      </c>
      <c r="CB314" s="132">
        <f t="shared" si="214"/>
        <v>89531.520000000019</v>
      </c>
      <c r="CC314" s="137">
        <f t="shared" si="215"/>
        <v>59687.680000000008</v>
      </c>
      <c r="CD314" s="172">
        <v>127371.40800000001</v>
      </c>
      <c r="CE314" s="132">
        <f t="shared" si="216"/>
        <v>31842.852000000003</v>
      </c>
      <c r="CF314" s="132">
        <f t="shared" si="227"/>
        <v>764228.44800000009</v>
      </c>
      <c r="CG314" s="132">
        <f t="shared" si="217"/>
        <v>191057.11200000002</v>
      </c>
      <c r="CH314" s="137">
        <f t="shared" si="218"/>
        <v>127371.40800000001</v>
      </c>
      <c r="CI314" s="211">
        <f t="shared" si="219"/>
        <v>142515.63200000001</v>
      </c>
      <c r="CJ314" s="132">
        <f t="shared" si="220"/>
        <v>35628.908000000003</v>
      </c>
      <c r="CK314" s="132">
        <f t="shared" si="228"/>
        <v>855093.79200000013</v>
      </c>
      <c r="CL314" s="132">
        <f t="shared" si="221"/>
        <v>213773.44800000003</v>
      </c>
      <c r="CM314" s="137">
        <f t="shared" si="222"/>
        <v>142515.63200000001</v>
      </c>
      <c r="CN314" s="172"/>
      <c r="CO314" s="132"/>
      <c r="CP314" s="132"/>
      <c r="CQ314" s="132"/>
      <c r="CR314" s="137"/>
      <c r="CS314" s="132"/>
    </row>
    <row r="315" spans="1:97" ht="13" x14ac:dyDescent="0.3">
      <c r="A315" s="5" t="s">
        <v>697</v>
      </c>
      <c r="B315" s="3"/>
      <c r="C315" s="3" t="s">
        <v>385</v>
      </c>
      <c r="D315" s="2" t="s">
        <v>318</v>
      </c>
      <c r="E315" s="5">
        <f t="shared" si="205"/>
        <v>123921</v>
      </c>
      <c r="F315" s="177">
        <v>575</v>
      </c>
      <c r="G315" s="17">
        <f t="shared" si="206"/>
        <v>1123</v>
      </c>
      <c r="H315" s="201">
        <v>19.620253164556964</v>
      </c>
      <c r="I315" s="189">
        <v>281</v>
      </c>
      <c r="J315"/>
      <c r="K315" s="183">
        <v>1723</v>
      </c>
      <c r="L315" s="183">
        <v>6815</v>
      </c>
      <c r="M315" s="183">
        <v>15907</v>
      </c>
      <c r="N315" s="183">
        <v>22648</v>
      </c>
      <c r="O315" s="183">
        <v>22552</v>
      </c>
      <c r="P315" s="183">
        <v>17187</v>
      </c>
      <c r="Q315" s="183">
        <v>22143</v>
      </c>
      <c r="R315" s="183">
        <v>14946</v>
      </c>
      <c r="S315" s="183">
        <v>123921</v>
      </c>
      <c r="T315" s="5"/>
      <c r="U315" s="9">
        <f t="shared" si="183"/>
        <v>1.3904019496291992E-2</v>
      </c>
      <c r="V315" s="9">
        <f t="shared" si="184"/>
        <v>5.4994714374480516E-2</v>
      </c>
      <c r="W315" s="9">
        <f t="shared" si="185"/>
        <v>0.12836403837929003</v>
      </c>
      <c r="X315" s="9">
        <f t="shared" si="186"/>
        <v>0.18276159811492806</v>
      </c>
      <c r="Y315" s="9">
        <f t="shared" si="187"/>
        <v>0.18198691101588915</v>
      </c>
      <c r="Z315" s="9">
        <f t="shared" si="188"/>
        <v>0.13869319969980876</v>
      </c>
      <c r="AA315" s="9">
        <f t="shared" si="189"/>
        <v>0.17868642118769215</v>
      </c>
      <c r="AB315" s="9">
        <f t="shared" si="190"/>
        <v>0.12060909773161933</v>
      </c>
      <c r="AC315" s="9"/>
      <c r="AD315" s="183">
        <v>-7</v>
      </c>
      <c r="AE315" s="183">
        <v>22</v>
      </c>
      <c r="AF315" s="183">
        <v>8</v>
      </c>
      <c r="AG315" s="183">
        <v>65</v>
      </c>
      <c r="AH315" s="183">
        <v>163</v>
      </c>
      <c r="AI315" s="183">
        <v>160</v>
      </c>
      <c r="AJ315" s="183">
        <v>223</v>
      </c>
      <c r="AK315" s="183">
        <v>228</v>
      </c>
      <c r="AL315" s="183">
        <v>862</v>
      </c>
      <c r="AM315" s="5"/>
      <c r="AN315" s="180">
        <v>-11</v>
      </c>
      <c r="AO315" s="180">
        <v>-1</v>
      </c>
      <c r="AP315" s="180">
        <v>-19</v>
      </c>
      <c r="AQ315" s="180">
        <v>-21</v>
      </c>
      <c r="AR315" s="180">
        <v>-35</v>
      </c>
      <c r="AS315" s="180">
        <v>-23</v>
      </c>
      <c r="AT315" s="180">
        <v>-56</v>
      </c>
      <c r="AU315" s="180">
        <v>-95</v>
      </c>
      <c r="AV315" s="180">
        <v>-261</v>
      </c>
      <c r="AW315">
        <f t="shared" si="191"/>
        <v>11</v>
      </c>
      <c r="AX315">
        <f t="shared" si="192"/>
        <v>1</v>
      </c>
      <c r="AY315">
        <f t="shared" si="193"/>
        <v>19</v>
      </c>
      <c r="AZ315">
        <f t="shared" si="194"/>
        <v>21</v>
      </c>
      <c r="BA315">
        <f t="shared" si="195"/>
        <v>35</v>
      </c>
      <c r="BB315">
        <f t="shared" si="196"/>
        <v>23</v>
      </c>
      <c r="BC315">
        <f t="shared" si="197"/>
        <v>56</v>
      </c>
      <c r="BD315">
        <f t="shared" si="198"/>
        <v>95</v>
      </c>
      <c r="BE315">
        <f t="shared" si="199"/>
        <v>261</v>
      </c>
      <c r="BH315" s="175">
        <v>1638472.0133333332</v>
      </c>
      <c r="BI315" s="106" t="str">
        <f t="shared" si="200"/>
        <v>0</v>
      </c>
      <c r="BJ315" s="107">
        <f t="shared" si="201"/>
        <v>9830832.0799999982</v>
      </c>
      <c r="BK315" s="26">
        <f t="shared" si="202"/>
        <v>0</v>
      </c>
      <c r="BL315" s="24" t="str">
        <f t="shared" si="203"/>
        <v>100%</v>
      </c>
      <c r="BM315" s="25" t="str">
        <f t="shared" si="204"/>
        <v>0%</v>
      </c>
      <c r="BN315" s="137">
        <f t="shared" si="207"/>
        <v>1638472.0133333332</v>
      </c>
      <c r="BO315" s="173">
        <v>3468696.8422222221</v>
      </c>
      <c r="BP315" s="132" t="str">
        <f t="shared" si="208"/>
        <v>0</v>
      </c>
      <c r="BQ315" s="132">
        <f t="shared" si="223"/>
        <v>20812181.053333335</v>
      </c>
      <c r="BR315" s="132">
        <f t="shared" si="224"/>
        <v>0</v>
      </c>
      <c r="BS315" s="137">
        <f t="shared" si="209"/>
        <v>3468696.8422222221</v>
      </c>
      <c r="BT315" s="172">
        <v>1243233.2922222223</v>
      </c>
      <c r="BU315" s="132" t="str">
        <f t="shared" si="210"/>
        <v>0</v>
      </c>
      <c r="BV315" s="132">
        <f t="shared" si="225"/>
        <v>7459399.7533333339</v>
      </c>
      <c r="BW315" s="132">
        <f t="shared" si="211"/>
        <v>0</v>
      </c>
      <c r="BX315" s="137">
        <f t="shared" si="212"/>
        <v>1243233.2922222223</v>
      </c>
      <c r="BY315" s="172">
        <v>1899469.4666666666</v>
      </c>
      <c r="BZ315" s="132" t="str">
        <f t="shared" si="213"/>
        <v>0</v>
      </c>
      <c r="CA315" s="132">
        <f t="shared" si="226"/>
        <v>11396816.799999999</v>
      </c>
      <c r="CB315" s="132">
        <f t="shared" si="214"/>
        <v>0</v>
      </c>
      <c r="CC315" s="137">
        <f t="shared" si="215"/>
        <v>1899469.4666666666</v>
      </c>
      <c r="CD315" s="172">
        <v>2240629.7422222225</v>
      </c>
      <c r="CE315" s="132" t="str">
        <f t="shared" si="216"/>
        <v>0</v>
      </c>
      <c r="CF315" s="132">
        <f t="shared" si="227"/>
        <v>13443778.453333335</v>
      </c>
      <c r="CG315" s="132">
        <f t="shared" si="217"/>
        <v>0</v>
      </c>
      <c r="CH315" s="137">
        <f t="shared" si="218"/>
        <v>2240629.7422222225</v>
      </c>
      <c r="CI315" s="211">
        <f t="shared" si="219"/>
        <v>2691482.9977777777</v>
      </c>
      <c r="CJ315" s="132" t="str">
        <f t="shared" si="220"/>
        <v>0</v>
      </c>
      <c r="CK315" s="132">
        <f t="shared" si="228"/>
        <v>16148897.986666666</v>
      </c>
      <c r="CL315" s="132">
        <f t="shared" si="221"/>
        <v>0</v>
      </c>
      <c r="CM315" s="137">
        <f t="shared" si="222"/>
        <v>2691482.9977777777</v>
      </c>
      <c r="CN315" s="172"/>
      <c r="CO315" s="132"/>
      <c r="CP315" s="132"/>
      <c r="CQ315" s="132"/>
      <c r="CR315" s="137"/>
      <c r="CS315" s="132"/>
    </row>
    <row r="316" spans="1:97" ht="13" x14ac:dyDescent="0.3">
      <c r="A316" s="5" t="s">
        <v>809</v>
      </c>
      <c r="B316" s="3" t="s">
        <v>401</v>
      </c>
      <c r="C316" s="3" t="s">
        <v>389</v>
      </c>
      <c r="D316" s="2" t="s">
        <v>319</v>
      </c>
      <c r="E316" s="5">
        <f t="shared" si="205"/>
        <v>31438</v>
      </c>
      <c r="F316" s="177">
        <v>238</v>
      </c>
      <c r="G316" s="17">
        <f t="shared" si="206"/>
        <v>151</v>
      </c>
      <c r="H316" s="201">
        <v>6.7267087708808253</v>
      </c>
      <c r="I316" s="189">
        <v>90</v>
      </c>
      <c r="J316"/>
      <c r="K316" s="183">
        <v>7438</v>
      </c>
      <c r="L316" s="183">
        <v>9483</v>
      </c>
      <c r="M316" s="183">
        <v>6085</v>
      </c>
      <c r="N316" s="183">
        <v>4896</v>
      </c>
      <c r="O316" s="183">
        <v>2332</v>
      </c>
      <c r="P316" s="183">
        <v>869</v>
      </c>
      <c r="Q316" s="183">
        <v>318</v>
      </c>
      <c r="R316" s="183">
        <v>17</v>
      </c>
      <c r="S316" s="183">
        <v>31438</v>
      </c>
      <c r="T316" s="5"/>
      <c r="U316" s="9">
        <f t="shared" si="183"/>
        <v>0.23659265856606654</v>
      </c>
      <c r="V316" s="9">
        <f t="shared" si="184"/>
        <v>0.30164132578408298</v>
      </c>
      <c r="W316" s="9">
        <f t="shared" si="185"/>
        <v>0.19355556969272855</v>
      </c>
      <c r="X316" s="9">
        <f t="shared" si="186"/>
        <v>0.15573509765252241</v>
      </c>
      <c r="Y316" s="9">
        <f t="shared" si="187"/>
        <v>7.4177746675997205E-2</v>
      </c>
      <c r="Z316" s="9">
        <f t="shared" si="188"/>
        <v>2.7641707487753672E-2</v>
      </c>
      <c r="AA316" s="9">
        <f t="shared" si="189"/>
        <v>1.0115147273999618E-2</v>
      </c>
      <c r="AB316" s="9">
        <f t="shared" si="190"/>
        <v>5.4074686684903617E-4</v>
      </c>
      <c r="AC316" s="9"/>
      <c r="AD316" s="183">
        <v>45</v>
      </c>
      <c r="AE316" s="183">
        <v>18</v>
      </c>
      <c r="AF316" s="183">
        <v>24</v>
      </c>
      <c r="AG316" s="183">
        <v>37</v>
      </c>
      <c r="AH316" s="183">
        <v>-4</v>
      </c>
      <c r="AI316" s="183">
        <v>4</v>
      </c>
      <c r="AJ316" s="183">
        <v>-1</v>
      </c>
      <c r="AK316" s="183">
        <v>-3</v>
      </c>
      <c r="AL316" s="183">
        <v>120</v>
      </c>
      <c r="AM316" s="5"/>
      <c r="AN316" s="180">
        <v>-8</v>
      </c>
      <c r="AO316" s="180">
        <v>3</v>
      </c>
      <c r="AP316" s="180">
        <v>-4</v>
      </c>
      <c r="AQ316" s="180">
        <v>-14</v>
      </c>
      <c r="AR316" s="180">
        <v>-5</v>
      </c>
      <c r="AS316" s="180">
        <v>-3</v>
      </c>
      <c r="AT316" s="180">
        <v>1</v>
      </c>
      <c r="AU316" s="180">
        <v>-1</v>
      </c>
      <c r="AV316" s="180">
        <v>-31</v>
      </c>
      <c r="AW316">
        <f t="shared" si="191"/>
        <v>8</v>
      </c>
      <c r="AX316">
        <f t="shared" si="192"/>
        <v>-3</v>
      </c>
      <c r="AY316">
        <f t="shared" si="193"/>
        <v>4</v>
      </c>
      <c r="AZ316">
        <f t="shared" si="194"/>
        <v>14</v>
      </c>
      <c r="BA316">
        <f t="shared" si="195"/>
        <v>5</v>
      </c>
      <c r="BB316">
        <f t="shared" si="196"/>
        <v>3</v>
      </c>
      <c r="BC316">
        <f t="shared" si="197"/>
        <v>-1</v>
      </c>
      <c r="BD316">
        <f t="shared" si="198"/>
        <v>1</v>
      </c>
      <c r="BE316">
        <f t="shared" si="199"/>
        <v>31</v>
      </c>
      <c r="BH316" s="175">
        <v>180638.10133333332</v>
      </c>
      <c r="BI316" s="106">
        <f t="shared" si="200"/>
        <v>45159.525333333331</v>
      </c>
      <c r="BJ316" s="107">
        <f t="shared" si="201"/>
        <v>1083828.608</v>
      </c>
      <c r="BK316" s="26">
        <f t="shared" si="202"/>
        <v>270957.152</v>
      </c>
      <c r="BL316" s="24">
        <f t="shared" si="203"/>
        <v>0.8</v>
      </c>
      <c r="BM316" s="25">
        <f t="shared" si="204"/>
        <v>0.2</v>
      </c>
      <c r="BN316" s="137">
        <f t="shared" si="207"/>
        <v>180638.10133333332</v>
      </c>
      <c r="BO316" s="173">
        <v>214167.0435555556</v>
      </c>
      <c r="BP316" s="132">
        <f t="shared" si="208"/>
        <v>53541.760888888901</v>
      </c>
      <c r="BQ316" s="132">
        <f t="shared" si="223"/>
        <v>1285002.2613333336</v>
      </c>
      <c r="BR316" s="132">
        <f t="shared" si="224"/>
        <v>321250.56533333339</v>
      </c>
      <c r="BS316" s="137">
        <f t="shared" si="209"/>
        <v>214167.0435555556</v>
      </c>
      <c r="BT316" s="172">
        <v>94264.748444444442</v>
      </c>
      <c r="BU316" s="132">
        <f t="shared" si="210"/>
        <v>23566.18711111111</v>
      </c>
      <c r="BV316" s="132">
        <f t="shared" si="225"/>
        <v>565588.49066666665</v>
      </c>
      <c r="BW316" s="132">
        <f t="shared" si="211"/>
        <v>141397.12266666666</v>
      </c>
      <c r="BX316" s="137">
        <f t="shared" si="212"/>
        <v>94264.748444444442</v>
      </c>
      <c r="BY316" s="172">
        <v>329054.50666666665</v>
      </c>
      <c r="BZ316" s="132">
        <f t="shared" si="213"/>
        <v>82263.626666666663</v>
      </c>
      <c r="CA316" s="132">
        <f t="shared" si="226"/>
        <v>1974327.04</v>
      </c>
      <c r="CB316" s="132">
        <f t="shared" si="214"/>
        <v>493581.76</v>
      </c>
      <c r="CC316" s="137">
        <f t="shared" si="215"/>
        <v>329054.50666666665</v>
      </c>
      <c r="CD316" s="172">
        <v>221213.53244444446</v>
      </c>
      <c r="CE316" s="132">
        <f t="shared" si="216"/>
        <v>55303.383111111114</v>
      </c>
      <c r="CF316" s="132">
        <f t="shared" si="227"/>
        <v>1327281.1946666667</v>
      </c>
      <c r="CG316" s="132">
        <f t="shared" si="217"/>
        <v>331820.29866666667</v>
      </c>
      <c r="CH316" s="137">
        <f t="shared" si="218"/>
        <v>221213.53244444446</v>
      </c>
      <c r="CI316" s="211">
        <f t="shared" si="219"/>
        <v>175799.8542222222</v>
      </c>
      <c r="CJ316" s="132">
        <f t="shared" si="220"/>
        <v>43949.963555555551</v>
      </c>
      <c r="CK316" s="132">
        <f t="shared" si="228"/>
        <v>1054799.1253333332</v>
      </c>
      <c r="CL316" s="132">
        <f t="shared" si="221"/>
        <v>263699.78133333329</v>
      </c>
      <c r="CM316" s="137">
        <f t="shared" si="222"/>
        <v>175799.8542222222</v>
      </c>
      <c r="CN316" s="172"/>
      <c r="CO316" s="132"/>
      <c r="CP316" s="132"/>
      <c r="CQ316" s="132"/>
      <c r="CR316" s="137"/>
      <c r="CS316" s="132"/>
    </row>
    <row r="317" spans="1:97" ht="13" x14ac:dyDescent="0.3">
      <c r="A317" s="5" t="s">
        <v>532</v>
      </c>
      <c r="B317" s="3"/>
      <c r="C317" s="3" t="s">
        <v>377</v>
      </c>
      <c r="D317" s="2" t="s">
        <v>320</v>
      </c>
      <c r="E317" s="5">
        <f t="shared" si="205"/>
        <v>141892</v>
      </c>
      <c r="F317" s="177">
        <v>1644</v>
      </c>
      <c r="G317" s="17">
        <f t="shared" si="206"/>
        <v>555</v>
      </c>
      <c r="H317" s="201">
        <v>5.1291280482318005</v>
      </c>
      <c r="I317" s="189">
        <v>127</v>
      </c>
      <c r="J317"/>
      <c r="K317" s="183">
        <v>67225</v>
      </c>
      <c r="L317" s="183">
        <v>31337</v>
      </c>
      <c r="M317" s="183">
        <v>23325</v>
      </c>
      <c r="N317" s="183">
        <v>11740</v>
      </c>
      <c r="O317" s="183">
        <v>5752</v>
      </c>
      <c r="P317" s="183">
        <v>1838</v>
      </c>
      <c r="Q317" s="183">
        <v>622</v>
      </c>
      <c r="R317" s="183">
        <v>53</v>
      </c>
      <c r="S317" s="183">
        <v>141892</v>
      </c>
      <c r="T317" s="5"/>
      <c r="U317" s="9">
        <f t="shared" si="183"/>
        <v>0.47377582950412989</v>
      </c>
      <c r="V317" s="9">
        <f t="shared" si="184"/>
        <v>0.22085106982775632</v>
      </c>
      <c r="W317" s="9">
        <f t="shared" si="185"/>
        <v>0.16438558903955119</v>
      </c>
      <c r="X317" s="9">
        <f t="shared" si="186"/>
        <v>8.2738984579821276E-2</v>
      </c>
      <c r="Y317" s="9">
        <f t="shared" si="187"/>
        <v>4.0537873875905621E-2</v>
      </c>
      <c r="Z317" s="9">
        <f t="shared" si="188"/>
        <v>1.2953513940179856E-2</v>
      </c>
      <c r="AA317" s="9">
        <f t="shared" si="189"/>
        <v>4.3836157077213654E-3</v>
      </c>
      <c r="AB317" s="9">
        <f t="shared" si="190"/>
        <v>3.7352352493445718E-4</v>
      </c>
      <c r="AC317" s="9"/>
      <c r="AD317" s="183">
        <v>190</v>
      </c>
      <c r="AE317" s="183">
        <v>27</v>
      </c>
      <c r="AF317" s="183">
        <v>92</v>
      </c>
      <c r="AG317" s="183">
        <v>115</v>
      </c>
      <c r="AH317" s="183">
        <v>56</v>
      </c>
      <c r="AI317" s="183">
        <v>19</v>
      </c>
      <c r="AJ317" s="183">
        <v>19</v>
      </c>
      <c r="AK317" s="183">
        <v>0</v>
      </c>
      <c r="AL317" s="183">
        <v>518</v>
      </c>
      <c r="AM317" s="5"/>
      <c r="AN317" s="180">
        <v>-47</v>
      </c>
      <c r="AO317" s="180">
        <v>-2</v>
      </c>
      <c r="AP317" s="180">
        <v>8</v>
      </c>
      <c r="AQ317" s="180">
        <v>-4</v>
      </c>
      <c r="AR317" s="180">
        <v>9</v>
      </c>
      <c r="AS317" s="180">
        <v>0</v>
      </c>
      <c r="AT317" s="180">
        <v>-1</v>
      </c>
      <c r="AU317" s="180">
        <v>0</v>
      </c>
      <c r="AV317" s="180">
        <v>-37</v>
      </c>
      <c r="AW317">
        <f t="shared" si="191"/>
        <v>47</v>
      </c>
      <c r="AX317">
        <f t="shared" si="192"/>
        <v>2</v>
      </c>
      <c r="AY317">
        <f t="shared" si="193"/>
        <v>-8</v>
      </c>
      <c r="AZ317">
        <f t="shared" si="194"/>
        <v>4</v>
      </c>
      <c r="BA317">
        <f t="shared" si="195"/>
        <v>-9</v>
      </c>
      <c r="BB317">
        <f t="shared" si="196"/>
        <v>0</v>
      </c>
      <c r="BC317">
        <f t="shared" si="197"/>
        <v>1</v>
      </c>
      <c r="BD317">
        <f t="shared" si="198"/>
        <v>0</v>
      </c>
      <c r="BE317">
        <f t="shared" si="199"/>
        <v>37</v>
      </c>
      <c r="BH317" s="175">
        <v>884000.90666666662</v>
      </c>
      <c r="BI317" s="106" t="str">
        <f t="shared" si="200"/>
        <v>0</v>
      </c>
      <c r="BJ317" s="107">
        <f t="shared" si="201"/>
        <v>5304005.4399999995</v>
      </c>
      <c r="BK317" s="26">
        <f t="shared" si="202"/>
        <v>0</v>
      </c>
      <c r="BL317" s="24" t="str">
        <f t="shared" si="203"/>
        <v>100%</v>
      </c>
      <c r="BM317" s="25" t="str">
        <f t="shared" si="204"/>
        <v>0%</v>
      </c>
      <c r="BN317" s="137">
        <f t="shared" si="207"/>
        <v>884000.90666666662</v>
      </c>
      <c r="BO317" s="173">
        <v>647409.91555555537</v>
      </c>
      <c r="BP317" s="132" t="str">
        <f t="shared" si="208"/>
        <v>0</v>
      </c>
      <c r="BQ317" s="132">
        <f t="shared" si="223"/>
        <v>3884459.4933333322</v>
      </c>
      <c r="BR317" s="132">
        <f t="shared" si="224"/>
        <v>0</v>
      </c>
      <c r="BS317" s="137">
        <f t="shared" si="209"/>
        <v>647409.91555555537</v>
      </c>
      <c r="BT317" s="172">
        <v>506020.05111111118</v>
      </c>
      <c r="BU317" s="132" t="str">
        <f t="shared" si="210"/>
        <v>0</v>
      </c>
      <c r="BV317" s="132">
        <f t="shared" si="225"/>
        <v>3036120.3066666671</v>
      </c>
      <c r="BW317" s="132">
        <f t="shared" si="211"/>
        <v>0</v>
      </c>
      <c r="BX317" s="137">
        <f t="shared" si="212"/>
        <v>506020.05111111118</v>
      </c>
      <c r="BY317" s="172">
        <v>935514.79999999993</v>
      </c>
      <c r="BZ317" s="132" t="str">
        <f t="shared" si="213"/>
        <v>0</v>
      </c>
      <c r="CA317" s="132">
        <f t="shared" si="226"/>
        <v>5613088.7999999998</v>
      </c>
      <c r="CB317" s="132">
        <f t="shared" si="214"/>
        <v>0</v>
      </c>
      <c r="CC317" s="137">
        <f t="shared" si="215"/>
        <v>935514.79999999993</v>
      </c>
      <c r="CD317" s="172">
        <v>983974.46444444451</v>
      </c>
      <c r="CE317" s="132" t="str">
        <f t="shared" si="216"/>
        <v>0</v>
      </c>
      <c r="CF317" s="132">
        <f t="shared" si="227"/>
        <v>5903846.7866666671</v>
      </c>
      <c r="CG317" s="132">
        <f t="shared" si="217"/>
        <v>0</v>
      </c>
      <c r="CH317" s="137">
        <f t="shared" si="218"/>
        <v>983974.46444444451</v>
      </c>
      <c r="CI317" s="211">
        <f t="shared" si="219"/>
        <v>775030.72888888884</v>
      </c>
      <c r="CJ317" s="132" t="str">
        <f t="shared" si="220"/>
        <v>0</v>
      </c>
      <c r="CK317" s="132">
        <f t="shared" si="228"/>
        <v>4650184.3733333331</v>
      </c>
      <c r="CL317" s="132">
        <f t="shared" si="221"/>
        <v>0</v>
      </c>
      <c r="CM317" s="137">
        <f t="shared" si="222"/>
        <v>775030.72888888884</v>
      </c>
      <c r="CN317" s="172"/>
      <c r="CO317" s="132"/>
      <c r="CP317" s="132"/>
      <c r="CQ317" s="132"/>
      <c r="CR317" s="137"/>
      <c r="CS317" s="132"/>
    </row>
    <row r="318" spans="1:97" ht="13" x14ac:dyDescent="0.3">
      <c r="A318" s="5" t="s">
        <v>795</v>
      </c>
      <c r="B318" s="3"/>
      <c r="C318" s="3" t="s">
        <v>389</v>
      </c>
      <c r="D318" s="2" t="s">
        <v>321</v>
      </c>
      <c r="E318" s="5">
        <f t="shared" si="205"/>
        <v>211201</v>
      </c>
      <c r="F318" s="177">
        <v>1448</v>
      </c>
      <c r="G318" s="17">
        <f t="shared" si="206"/>
        <v>2252</v>
      </c>
      <c r="H318" s="201">
        <v>7.9001422025596462</v>
      </c>
      <c r="I318" s="189">
        <v>649</v>
      </c>
      <c r="J318"/>
      <c r="K318" s="183">
        <v>25076</v>
      </c>
      <c r="L318" s="183">
        <v>40979</v>
      </c>
      <c r="M318" s="183">
        <v>52761</v>
      </c>
      <c r="N318" s="183">
        <v>36505</v>
      </c>
      <c r="O318" s="183">
        <v>27600</v>
      </c>
      <c r="P318" s="183">
        <v>16469</v>
      </c>
      <c r="Q318" s="183">
        <v>10522</v>
      </c>
      <c r="R318" s="183">
        <v>1289</v>
      </c>
      <c r="S318" s="183">
        <v>211201</v>
      </c>
      <c r="T318" s="5"/>
      <c r="U318" s="9">
        <f t="shared" si="183"/>
        <v>0.11873049843513998</v>
      </c>
      <c r="V318" s="9">
        <f t="shared" si="184"/>
        <v>0.19402843736535338</v>
      </c>
      <c r="W318" s="9">
        <f t="shared" si="185"/>
        <v>0.24981415807690305</v>
      </c>
      <c r="X318" s="9">
        <f t="shared" si="186"/>
        <v>0.17284482554533359</v>
      </c>
      <c r="Y318" s="9">
        <f t="shared" si="187"/>
        <v>0.13068119942613909</v>
      </c>
      <c r="Z318" s="9">
        <f t="shared" si="188"/>
        <v>7.7977850483662486E-2</v>
      </c>
      <c r="AA318" s="9">
        <f t="shared" si="189"/>
        <v>4.981983986818244E-2</v>
      </c>
      <c r="AB318" s="9">
        <f t="shared" si="190"/>
        <v>6.1031907992859886E-3</v>
      </c>
      <c r="AC318" s="9"/>
      <c r="AD318" s="183">
        <v>210</v>
      </c>
      <c r="AE318" s="183">
        <v>306</v>
      </c>
      <c r="AF318" s="183">
        <v>620</v>
      </c>
      <c r="AG318" s="183">
        <v>407</v>
      </c>
      <c r="AH318" s="183">
        <v>357</v>
      </c>
      <c r="AI318" s="183">
        <v>184</v>
      </c>
      <c r="AJ318" s="183">
        <v>88</v>
      </c>
      <c r="AK318" s="183">
        <v>8</v>
      </c>
      <c r="AL318" s="183">
        <v>2180</v>
      </c>
      <c r="AM318" s="5"/>
      <c r="AN318" s="180">
        <v>-1</v>
      </c>
      <c r="AO318" s="180">
        <v>-24</v>
      </c>
      <c r="AP318" s="180">
        <v>-25</v>
      </c>
      <c r="AQ318" s="180">
        <v>4</v>
      </c>
      <c r="AR318" s="180">
        <v>-18</v>
      </c>
      <c r="AS318" s="180">
        <v>6</v>
      </c>
      <c r="AT318" s="180">
        <v>-13</v>
      </c>
      <c r="AU318" s="180">
        <v>-1</v>
      </c>
      <c r="AV318" s="180">
        <v>-72</v>
      </c>
      <c r="AW318">
        <f t="shared" si="191"/>
        <v>1</v>
      </c>
      <c r="AX318">
        <f t="shared" si="192"/>
        <v>24</v>
      </c>
      <c r="AY318">
        <f t="shared" si="193"/>
        <v>25</v>
      </c>
      <c r="AZ318">
        <f t="shared" si="194"/>
        <v>-4</v>
      </c>
      <c r="BA318">
        <f t="shared" si="195"/>
        <v>18</v>
      </c>
      <c r="BB318">
        <f t="shared" si="196"/>
        <v>-6</v>
      </c>
      <c r="BC318">
        <f t="shared" si="197"/>
        <v>13</v>
      </c>
      <c r="BD318">
        <f t="shared" si="198"/>
        <v>1</v>
      </c>
      <c r="BE318">
        <f t="shared" si="199"/>
        <v>72</v>
      </c>
      <c r="BH318" s="175">
        <v>1841402.0333333334</v>
      </c>
      <c r="BI318" s="106" t="str">
        <f t="shared" si="200"/>
        <v>0</v>
      </c>
      <c r="BJ318" s="107">
        <f t="shared" si="201"/>
        <v>11048412.200000001</v>
      </c>
      <c r="BK318" s="26">
        <f t="shared" si="202"/>
        <v>0</v>
      </c>
      <c r="BL318" s="24" t="str">
        <f t="shared" si="203"/>
        <v>100%</v>
      </c>
      <c r="BM318" s="25" t="str">
        <f t="shared" si="204"/>
        <v>0%</v>
      </c>
      <c r="BN318" s="137">
        <f t="shared" si="207"/>
        <v>1841402.0333333334</v>
      </c>
      <c r="BO318" s="173">
        <v>2744922.1655555554</v>
      </c>
      <c r="BP318" s="132" t="str">
        <f t="shared" si="208"/>
        <v>0</v>
      </c>
      <c r="BQ318" s="132">
        <f t="shared" si="223"/>
        <v>16469532.993333332</v>
      </c>
      <c r="BR318" s="132">
        <f t="shared" si="224"/>
        <v>0</v>
      </c>
      <c r="BS318" s="137">
        <f t="shared" si="209"/>
        <v>2744922.1655555554</v>
      </c>
      <c r="BT318" s="172">
        <v>3006529.4477777784</v>
      </c>
      <c r="BU318" s="132" t="str">
        <f t="shared" si="210"/>
        <v>0</v>
      </c>
      <c r="BV318" s="132">
        <f t="shared" si="225"/>
        <v>18039176.686666671</v>
      </c>
      <c r="BW318" s="132">
        <f t="shared" si="211"/>
        <v>0</v>
      </c>
      <c r="BX318" s="137">
        <f t="shared" si="212"/>
        <v>3006529.4477777784</v>
      </c>
      <c r="BY318" s="172">
        <v>3306126.8</v>
      </c>
      <c r="BZ318" s="132" t="str">
        <f t="shared" si="213"/>
        <v>0</v>
      </c>
      <c r="CA318" s="132">
        <f t="shared" si="226"/>
        <v>19836760.799999997</v>
      </c>
      <c r="CB318" s="132">
        <f t="shared" si="214"/>
        <v>0</v>
      </c>
      <c r="CC318" s="137">
        <f t="shared" si="215"/>
        <v>3306126.8</v>
      </c>
      <c r="CD318" s="172">
        <v>3378515.8111111112</v>
      </c>
      <c r="CE318" s="132" t="str">
        <f t="shared" si="216"/>
        <v>0</v>
      </c>
      <c r="CF318" s="132">
        <f t="shared" si="227"/>
        <v>20271094.866666667</v>
      </c>
      <c r="CG318" s="132">
        <f t="shared" si="217"/>
        <v>0</v>
      </c>
      <c r="CH318" s="137">
        <f t="shared" si="218"/>
        <v>3378515.8111111112</v>
      </c>
      <c r="CI318" s="211">
        <f t="shared" si="219"/>
        <v>3602953.8688888885</v>
      </c>
      <c r="CJ318" s="132" t="str">
        <f t="shared" si="220"/>
        <v>0</v>
      </c>
      <c r="CK318" s="132">
        <f t="shared" si="228"/>
        <v>21617723.213333331</v>
      </c>
      <c r="CL318" s="132">
        <f t="shared" si="221"/>
        <v>0</v>
      </c>
      <c r="CM318" s="137">
        <f t="shared" si="222"/>
        <v>3602953.8688888885</v>
      </c>
      <c r="CN318" s="172"/>
      <c r="CO318" s="132"/>
      <c r="CP318" s="132"/>
      <c r="CQ318" s="132"/>
      <c r="CR318" s="137"/>
      <c r="CS318" s="132"/>
    </row>
    <row r="319" spans="1:97" ht="13" x14ac:dyDescent="0.3">
      <c r="A319" s="5" t="s">
        <v>748</v>
      </c>
      <c r="B319" s="3" t="s">
        <v>388</v>
      </c>
      <c r="C319" s="3" t="s">
        <v>375</v>
      </c>
      <c r="D319" s="2" t="s">
        <v>322</v>
      </c>
      <c r="E319" s="5">
        <f t="shared" si="205"/>
        <v>50736</v>
      </c>
      <c r="F319" s="177">
        <v>254</v>
      </c>
      <c r="G319" s="17">
        <f t="shared" si="206"/>
        <v>338</v>
      </c>
      <c r="H319" s="201">
        <v>9.8811079590730877</v>
      </c>
      <c r="I319" s="189">
        <v>134</v>
      </c>
      <c r="J319"/>
      <c r="K319" s="183">
        <v>2305</v>
      </c>
      <c r="L319" s="183">
        <v>6502</v>
      </c>
      <c r="M319" s="183">
        <v>11898</v>
      </c>
      <c r="N319" s="183">
        <v>9230</v>
      </c>
      <c r="O319" s="183">
        <v>8345</v>
      </c>
      <c r="P319" s="183">
        <v>6447</v>
      </c>
      <c r="Q319" s="183">
        <v>5335</v>
      </c>
      <c r="R319" s="183">
        <v>674</v>
      </c>
      <c r="S319" s="183">
        <v>50736</v>
      </c>
      <c r="T319" s="5"/>
      <c r="U319" s="9">
        <f t="shared" si="183"/>
        <v>4.5431251970987067E-2</v>
      </c>
      <c r="V319" s="9">
        <f t="shared" si="184"/>
        <v>0.12815357931251972</v>
      </c>
      <c r="W319" s="9">
        <f t="shared" si="185"/>
        <v>0.23450804162724692</v>
      </c>
      <c r="X319" s="9">
        <f t="shared" si="186"/>
        <v>0.18192210659098076</v>
      </c>
      <c r="Y319" s="9">
        <f t="shared" si="187"/>
        <v>0.16447887101860612</v>
      </c>
      <c r="Z319" s="9">
        <f t="shared" si="188"/>
        <v>0.12706953642384106</v>
      </c>
      <c r="AA319" s="9">
        <f t="shared" si="189"/>
        <v>0.10515216020182908</v>
      </c>
      <c r="AB319" s="9">
        <f t="shared" si="190"/>
        <v>1.3284452853989277E-2</v>
      </c>
      <c r="AC319" s="9"/>
      <c r="AD319" s="183">
        <v>36</v>
      </c>
      <c r="AE319" s="183">
        <v>3</v>
      </c>
      <c r="AF319" s="183">
        <v>87</v>
      </c>
      <c r="AG319" s="183">
        <v>40</v>
      </c>
      <c r="AH319" s="183">
        <v>2</v>
      </c>
      <c r="AI319" s="183">
        <v>31</v>
      </c>
      <c r="AJ319" s="183">
        <v>52</v>
      </c>
      <c r="AK319" s="183">
        <v>3</v>
      </c>
      <c r="AL319" s="183">
        <v>254</v>
      </c>
      <c r="AM319" s="5"/>
      <c r="AN319" s="180">
        <v>-28</v>
      </c>
      <c r="AO319" s="180">
        <v>-36</v>
      </c>
      <c r="AP319" s="180">
        <v>-7</v>
      </c>
      <c r="AQ319" s="180">
        <v>-7</v>
      </c>
      <c r="AR319" s="180">
        <v>1</v>
      </c>
      <c r="AS319" s="180">
        <v>-11</v>
      </c>
      <c r="AT319" s="180">
        <v>1</v>
      </c>
      <c r="AU319" s="180">
        <v>3</v>
      </c>
      <c r="AV319" s="180">
        <v>-84</v>
      </c>
      <c r="AW319">
        <f t="shared" si="191"/>
        <v>28</v>
      </c>
      <c r="AX319">
        <f t="shared" si="192"/>
        <v>36</v>
      </c>
      <c r="AY319">
        <f t="shared" si="193"/>
        <v>7</v>
      </c>
      <c r="AZ319">
        <f t="shared" si="194"/>
        <v>7</v>
      </c>
      <c r="BA319">
        <f t="shared" si="195"/>
        <v>-1</v>
      </c>
      <c r="BB319">
        <f t="shared" si="196"/>
        <v>11</v>
      </c>
      <c r="BC319">
        <f t="shared" si="197"/>
        <v>-1</v>
      </c>
      <c r="BD319">
        <f t="shared" si="198"/>
        <v>-3</v>
      </c>
      <c r="BE319">
        <f t="shared" si="199"/>
        <v>84</v>
      </c>
      <c r="BH319" s="175">
        <v>495219.61066666676</v>
      </c>
      <c r="BI319" s="106">
        <f t="shared" si="200"/>
        <v>123804.90266666669</v>
      </c>
      <c r="BJ319" s="107">
        <f t="shared" si="201"/>
        <v>2971317.6640000008</v>
      </c>
      <c r="BK319" s="26">
        <f t="shared" si="202"/>
        <v>742829.4160000002</v>
      </c>
      <c r="BL319" s="24">
        <f t="shared" si="203"/>
        <v>0.8</v>
      </c>
      <c r="BM319" s="25">
        <f t="shared" si="204"/>
        <v>0.2</v>
      </c>
      <c r="BN319" s="137">
        <f t="shared" si="207"/>
        <v>495219.61066666676</v>
      </c>
      <c r="BO319" s="173">
        <v>644469.46844444459</v>
      </c>
      <c r="BP319" s="132">
        <f t="shared" si="208"/>
        <v>161117.36711111115</v>
      </c>
      <c r="BQ319" s="132">
        <f t="shared" si="223"/>
        <v>3866816.8106666673</v>
      </c>
      <c r="BR319" s="132">
        <f t="shared" si="224"/>
        <v>966704.20266666682</v>
      </c>
      <c r="BS319" s="137">
        <f t="shared" si="209"/>
        <v>644469.46844444459</v>
      </c>
      <c r="BT319" s="172">
        <v>458878.61777777784</v>
      </c>
      <c r="BU319" s="132">
        <f t="shared" si="210"/>
        <v>114719.65444444446</v>
      </c>
      <c r="BV319" s="132">
        <f t="shared" si="225"/>
        <v>2753271.706666667</v>
      </c>
      <c r="BW319" s="132">
        <f t="shared" si="211"/>
        <v>688317.92666666675</v>
      </c>
      <c r="BX319" s="137">
        <f t="shared" si="212"/>
        <v>458878.61777777784</v>
      </c>
      <c r="BY319" s="172">
        <v>499325.33333333331</v>
      </c>
      <c r="BZ319" s="132">
        <f t="shared" si="213"/>
        <v>124831.33333333333</v>
      </c>
      <c r="CA319" s="132">
        <f t="shared" si="226"/>
        <v>2995952</v>
      </c>
      <c r="CB319" s="132">
        <f t="shared" si="214"/>
        <v>748988</v>
      </c>
      <c r="CC319" s="137">
        <f t="shared" si="215"/>
        <v>499325.33333333331</v>
      </c>
      <c r="CD319" s="172">
        <v>732263.35111111123</v>
      </c>
      <c r="CE319" s="132">
        <f t="shared" si="216"/>
        <v>183065.83777777781</v>
      </c>
      <c r="CF319" s="132">
        <f t="shared" si="227"/>
        <v>4393580.1066666674</v>
      </c>
      <c r="CG319" s="132">
        <f t="shared" si="217"/>
        <v>1098395.0266666668</v>
      </c>
      <c r="CH319" s="137">
        <f t="shared" si="218"/>
        <v>732263.35111111123</v>
      </c>
      <c r="CI319" s="211">
        <f t="shared" si="219"/>
        <v>453449.89511111111</v>
      </c>
      <c r="CJ319" s="132">
        <f t="shared" si="220"/>
        <v>113362.47377777778</v>
      </c>
      <c r="CK319" s="132">
        <f t="shared" si="228"/>
        <v>2720699.3706666669</v>
      </c>
      <c r="CL319" s="132">
        <f t="shared" si="221"/>
        <v>680174.84266666672</v>
      </c>
      <c r="CM319" s="137">
        <f t="shared" si="222"/>
        <v>453449.89511111111</v>
      </c>
      <c r="CN319" s="172"/>
      <c r="CO319" s="132"/>
      <c r="CP319" s="132"/>
      <c r="CQ319" s="132"/>
      <c r="CR319" s="137"/>
      <c r="CS319" s="132"/>
    </row>
    <row r="320" spans="1:97" ht="13" x14ac:dyDescent="0.3">
      <c r="A320" s="5" t="s">
        <v>727</v>
      </c>
      <c r="B320" s="3"/>
      <c r="C320" s="3" t="s">
        <v>375</v>
      </c>
      <c r="D320" s="2" t="s">
        <v>323</v>
      </c>
      <c r="E320" s="5">
        <f t="shared" si="205"/>
        <v>62848</v>
      </c>
      <c r="F320" s="177">
        <v>679</v>
      </c>
      <c r="G320" s="17">
        <f t="shared" si="206"/>
        <v>559</v>
      </c>
      <c r="H320" s="201">
        <v>10.044576523031203</v>
      </c>
      <c r="I320" s="189">
        <v>97</v>
      </c>
      <c r="J320"/>
      <c r="K320" s="183">
        <v>1882</v>
      </c>
      <c r="L320" s="183">
        <v>3629</v>
      </c>
      <c r="M320" s="183">
        <v>9167</v>
      </c>
      <c r="N320" s="183">
        <v>15977</v>
      </c>
      <c r="O320" s="183">
        <v>13019</v>
      </c>
      <c r="P320" s="183">
        <v>8066</v>
      </c>
      <c r="Q320" s="183">
        <v>9379</v>
      </c>
      <c r="R320" s="183">
        <v>1729</v>
      </c>
      <c r="S320" s="183">
        <v>62848</v>
      </c>
      <c r="T320" s="5"/>
      <c r="U320" s="9">
        <f t="shared" si="183"/>
        <v>2.9945264765784112E-2</v>
      </c>
      <c r="V320" s="9">
        <f t="shared" si="184"/>
        <v>5.7742489816700611E-2</v>
      </c>
      <c r="W320" s="9">
        <f t="shared" si="185"/>
        <v>0.14585985234215887</v>
      </c>
      <c r="X320" s="9">
        <f t="shared" si="186"/>
        <v>0.25421652240325865</v>
      </c>
      <c r="Y320" s="9">
        <f t="shared" si="187"/>
        <v>0.20715058553971485</v>
      </c>
      <c r="Z320" s="9">
        <f t="shared" si="188"/>
        <v>0.12834139511201628</v>
      </c>
      <c r="AA320" s="9">
        <f t="shared" si="189"/>
        <v>0.14923307026476579</v>
      </c>
      <c r="AB320" s="9">
        <f t="shared" si="190"/>
        <v>2.7510819755600813E-2</v>
      </c>
      <c r="AC320" s="9"/>
      <c r="AD320" s="183">
        <v>26</v>
      </c>
      <c r="AE320" s="183">
        <v>28</v>
      </c>
      <c r="AF320" s="183">
        <v>77</v>
      </c>
      <c r="AG320" s="183">
        <v>121</v>
      </c>
      <c r="AH320" s="183">
        <v>138</v>
      </c>
      <c r="AI320" s="183">
        <v>88</v>
      </c>
      <c r="AJ320" s="183">
        <v>97</v>
      </c>
      <c r="AK320" s="183">
        <v>44</v>
      </c>
      <c r="AL320" s="183">
        <v>619</v>
      </c>
      <c r="AM320" s="5"/>
      <c r="AN320" s="180">
        <v>-30</v>
      </c>
      <c r="AO320" s="180">
        <v>3</v>
      </c>
      <c r="AP320" s="180">
        <v>24</v>
      </c>
      <c r="AQ320" s="180">
        <v>23</v>
      </c>
      <c r="AR320" s="180">
        <v>14</v>
      </c>
      <c r="AS320" s="180">
        <v>11</v>
      </c>
      <c r="AT320" s="180">
        <v>5</v>
      </c>
      <c r="AU320" s="180">
        <v>10</v>
      </c>
      <c r="AV320" s="180">
        <v>60</v>
      </c>
      <c r="AW320">
        <f t="shared" si="191"/>
        <v>30</v>
      </c>
      <c r="AX320">
        <f t="shared" si="192"/>
        <v>-3</v>
      </c>
      <c r="AY320">
        <f t="shared" si="193"/>
        <v>-24</v>
      </c>
      <c r="AZ320">
        <f t="shared" si="194"/>
        <v>-23</v>
      </c>
      <c r="BA320">
        <f t="shared" si="195"/>
        <v>-14</v>
      </c>
      <c r="BB320">
        <f t="shared" si="196"/>
        <v>-11</v>
      </c>
      <c r="BC320">
        <f t="shared" si="197"/>
        <v>-5</v>
      </c>
      <c r="BD320">
        <f t="shared" si="198"/>
        <v>-10</v>
      </c>
      <c r="BE320">
        <f t="shared" si="199"/>
        <v>-60</v>
      </c>
      <c r="BH320" s="175">
        <v>617745.20666666667</v>
      </c>
      <c r="BI320" s="106" t="str">
        <f t="shared" si="200"/>
        <v>0</v>
      </c>
      <c r="BJ320" s="107">
        <f t="shared" si="201"/>
        <v>3706471.24</v>
      </c>
      <c r="BK320" s="26">
        <f t="shared" si="202"/>
        <v>0</v>
      </c>
      <c r="BL320" s="24" t="str">
        <f t="shared" si="203"/>
        <v>100%</v>
      </c>
      <c r="BM320" s="25" t="str">
        <f t="shared" si="204"/>
        <v>0%</v>
      </c>
      <c r="BN320" s="137">
        <f t="shared" si="207"/>
        <v>617745.20666666667</v>
      </c>
      <c r="BO320" s="173">
        <v>479950.98444444442</v>
      </c>
      <c r="BP320" s="132" t="str">
        <f t="shared" si="208"/>
        <v>0</v>
      </c>
      <c r="BQ320" s="132">
        <f t="shared" si="223"/>
        <v>2879705.9066666663</v>
      </c>
      <c r="BR320" s="132">
        <f t="shared" si="224"/>
        <v>0</v>
      </c>
      <c r="BS320" s="137">
        <f t="shared" si="209"/>
        <v>479950.98444444442</v>
      </c>
      <c r="BT320" s="172">
        <v>396097.75777777779</v>
      </c>
      <c r="BU320" s="132" t="str">
        <f t="shared" si="210"/>
        <v>0</v>
      </c>
      <c r="BV320" s="132">
        <f t="shared" si="225"/>
        <v>2376586.5466666669</v>
      </c>
      <c r="BW320" s="132">
        <f t="shared" si="211"/>
        <v>0</v>
      </c>
      <c r="BX320" s="137">
        <f t="shared" si="212"/>
        <v>396097.75777777779</v>
      </c>
      <c r="BY320" s="172">
        <v>658171.20000000007</v>
      </c>
      <c r="BZ320" s="132" t="str">
        <f t="shared" si="213"/>
        <v>0</v>
      </c>
      <c r="CA320" s="132">
        <f t="shared" si="226"/>
        <v>3949027.2</v>
      </c>
      <c r="CB320" s="132">
        <f t="shared" si="214"/>
        <v>0</v>
      </c>
      <c r="CC320" s="137">
        <f t="shared" si="215"/>
        <v>658171.20000000007</v>
      </c>
      <c r="CD320" s="172">
        <v>822309.77333333332</v>
      </c>
      <c r="CE320" s="132" t="str">
        <f t="shared" si="216"/>
        <v>0</v>
      </c>
      <c r="CF320" s="132">
        <f t="shared" si="227"/>
        <v>4933858.6399999997</v>
      </c>
      <c r="CG320" s="132">
        <f t="shared" si="217"/>
        <v>0</v>
      </c>
      <c r="CH320" s="137">
        <f t="shared" si="218"/>
        <v>822309.77333333332</v>
      </c>
      <c r="CI320" s="211">
        <f t="shared" si="219"/>
        <v>1051685.8799999999</v>
      </c>
      <c r="CJ320" s="132" t="str">
        <f t="shared" si="220"/>
        <v>0</v>
      </c>
      <c r="CK320" s="132">
        <f t="shared" si="228"/>
        <v>6310115.2799999993</v>
      </c>
      <c r="CL320" s="132">
        <f t="shared" si="221"/>
        <v>0</v>
      </c>
      <c r="CM320" s="137">
        <f t="shared" si="222"/>
        <v>1051685.8799999999</v>
      </c>
      <c r="CN320" s="172"/>
      <c r="CO320" s="132"/>
      <c r="CP320" s="132"/>
      <c r="CQ320" s="132"/>
      <c r="CR320" s="137"/>
      <c r="CS320" s="132"/>
    </row>
    <row r="321" spans="1:97" ht="13" x14ac:dyDescent="0.3">
      <c r="A321" s="5" t="s">
        <v>549</v>
      </c>
      <c r="B321" s="3"/>
      <c r="C321" s="3" t="s">
        <v>377</v>
      </c>
      <c r="D321" s="2" t="s">
        <v>324</v>
      </c>
      <c r="E321" s="5">
        <f t="shared" si="205"/>
        <v>147253</v>
      </c>
      <c r="F321" s="177">
        <v>2208</v>
      </c>
      <c r="G321" s="17">
        <f t="shared" si="206"/>
        <v>480</v>
      </c>
      <c r="H321" s="201">
        <v>5.4264812283945654</v>
      </c>
      <c r="I321" s="189">
        <v>269</v>
      </c>
      <c r="J321"/>
      <c r="K321" s="183">
        <v>59326</v>
      </c>
      <c r="L321" s="183">
        <v>31964</v>
      </c>
      <c r="M321" s="183">
        <v>27117</v>
      </c>
      <c r="N321" s="183">
        <v>13194</v>
      </c>
      <c r="O321" s="183">
        <v>8076</v>
      </c>
      <c r="P321" s="183">
        <v>4233</v>
      </c>
      <c r="Q321" s="183">
        <v>3082</v>
      </c>
      <c r="R321" s="183">
        <v>261</v>
      </c>
      <c r="S321" s="183">
        <v>147253</v>
      </c>
      <c r="T321" s="5"/>
      <c r="U321" s="9">
        <f t="shared" si="183"/>
        <v>0.40288483086932014</v>
      </c>
      <c r="V321" s="9">
        <f t="shared" si="184"/>
        <v>0.21706858264347756</v>
      </c>
      <c r="W321" s="9">
        <f t="shared" si="185"/>
        <v>0.1841524451114748</v>
      </c>
      <c r="X321" s="9">
        <f t="shared" si="186"/>
        <v>8.9600890983545331E-2</v>
      </c>
      <c r="Y321" s="9">
        <f t="shared" si="187"/>
        <v>5.484438347605821E-2</v>
      </c>
      <c r="Z321" s="9">
        <f t="shared" si="188"/>
        <v>2.874644319640347E-2</v>
      </c>
      <c r="AA321" s="9">
        <f t="shared" si="189"/>
        <v>2.0929964075434796E-2</v>
      </c>
      <c r="AB321" s="9">
        <f t="shared" si="190"/>
        <v>1.7724596442856852E-3</v>
      </c>
      <c r="AC321" s="9"/>
      <c r="AD321" s="183">
        <v>418</v>
      </c>
      <c r="AE321" s="183">
        <v>182</v>
      </c>
      <c r="AF321" s="183">
        <v>-2</v>
      </c>
      <c r="AG321" s="183">
        <v>29</v>
      </c>
      <c r="AH321" s="183">
        <v>26</v>
      </c>
      <c r="AI321" s="183">
        <v>-9</v>
      </c>
      <c r="AJ321" s="183">
        <v>0</v>
      </c>
      <c r="AK321" s="183">
        <v>-3</v>
      </c>
      <c r="AL321" s="183">
        <v>641</v>
      </c>
      <c r="AM321" s="5"/>
      <c r="AN321" s="180">
        <v>87</v>
      </c>
      <c r="AO321" s="180">
        <v>26</v>
      </c>
      <c r="AP321" s="180">
        <v>32</v>
      </c>
      <c r="AQ321" s="180">
        <v>-3</v>
      </c>
      <c r="AR321" s="180">
        <v>-1</v>
      </c>
      <c r="AS321" s="180">
        <v>13</v>
      </c>
      <c r="AT321" s="180">
        <v>8</v>
      </c>
      <c r="AU321" s="180">
        <v>-1</v>
      </c>
      <c r="AV321" s="180">
        <v>161</v>
      </c>
      <c r="AW321">
        <f t="shared" si="191"/>
        <v>-87</v>
      </c>
      <c r="AX321">
        <f t="shared" si="192"/>
        <v>-26</v>
      </c>
      <c r="AY321">
        <f t="shared" si="193"/>
        <v>-32</v>
      </c>
      <c r="AZ321">
        <f t="shared" si="194"/>
        <v>3</v>
      </c>
      <c r="BA321">
        <f t="shared" si="195"/>
        <v>1</v>
      </c>
      <c r="BB321">
        <f t="shared" si="196"/>
        <v>-13</v>
      </c>
      <c r="BC321">
        <f t="shared" si="197"/>
        <v>-8</v>
      </c>
      <c r="BD321">
        <f t="shared" si="198"/>
        <v>1</v>
      </c>
      <c r="BE321">
        <f t="shared" si="199"/>
        <v>-161</v>
      </c>
      <c r="BH321" s="175">
        <v>260019.08</v>
      </c>
      <c r="BI321" s="106" t="str">
        <f t="shared" si="200"/>
        <v>0</v>
      </c>
      <c r="BJ321" s="107">
        <f t="shared" si="201"/>
        <v>1560114.48</v>
      </c>
      <c r="BK321" s="26">
        <f t="shared" si="202"/>
        <v>0</v>
      </c>
      <c r="BL321" s="24" t="str">
        <f t="shared" si="203"/>
        <v>100%</v>
      </c>
      <c r="BM321" s="25" t="str">
        <f t="shared" si="204"/>
        <v>0%</v>
      </c>
      <c r="BN321" s="137">
        <f t="shared" si="207"/>
        <v>260019.08</v>
      </c>
      <c r="BO321" s="173">
        <v>740452.47</v>
      </c>
      <c r="BP321" s="132" t="str">
        <f t="shared" si="208"/>
        <v>0</v>
      </c>
      <c r="BQ321" s="132">
        <f t="shared" si="223"/>
        <v>4442714.82</v>
      </c>
      <c r="BR321" s="132">
        <f t="shared" si="224"/>
        <v>0</v>
      </c>
      <c r="BS321" s="137">
        <f t="shared" si="209"/>
        <v>740452.47</v>
      </c>
      <c r="BT321" s="172">
        <v>515811.94444444455</v>
      </c>
      <c r="BU321" s="132" t="str">
        <f t="shared" si="210"/>
        <v>0</v>
      </c>
      <c r="BV321" s="132">
        <f t="shared" si="225"/>
        <v>3094871.6666666674</v>
      </c>
      <c r="BW321" s="132">
        <f t="shared" si="211"/>
        <v>0</v>
      </c>
      <c r="BX321" s="137">
        <f t="shared" si="212"/>
        <v>515811.94444444455</v>
      </c>
      <c r="BY321" s="172">
        <v>251926</v>
      </c>
      <c r="BZ321" s="132" t="str">
        <f t="shared" si="213"/>
        <v>0</v>
      </c>
      <c r="CA321" s="132">
        <f t="shared" si="226"/>
        <v>1511556</v>
      </c>
      <c r="CB321" s="132">
        <f t="shared" si="214"/>
        <v>0</v>
      </c>
      <c r="CC321" s="137">
        <f t="shared" si="215"/>
        <v>251926</v>
      </c>
      <c r="CD321" s="172">
        <v>829373.30888888903</v>
      </c>
      <c r="CE321" s="132" t="str">
        <f t="shared" si="216"/>
        <v>0</v>
      </c>
      <c r="CF321" s="132">
        <f t="shared" si="227"/>
        <v>4976239.8533333344</v>
      </c>
      <c r="CG321" s="132">
        <f t="shared" si="217"/>
        <v>0</v>
      </c>
      <c r="CH321" s="137">
        <f t="shared" si="218"/>
        <v>829373.30888888903</v>
      </c>
      <c r="CI321" s="211">
        <f t="shared" si="219"/>
        <v>580269.71333333326</v>
      </c>
      <c r="CJ321" s="132" t="str">
        <f t="shared" si="220"/>
        <v>0</v>
      </c>
      <c r="CK321" s="132">
        <f t="shared" si="228"/>
        <v>3481618.2799999993</v>
      </c>
      <c r="CL321" s="132">
        <f t="shared" si="221"/>
        <v>0</v>
      </c>
      <c r="CM321" s="137">
        <f t="shared" si="222"/>
        <v>580269.71333333326</v>
      </c>
      <c r="CN321" s="172"/>
      <c r="CO321" s="132"/>
      <c r="CP321" s="132"/>
      <c r="CQ321" s="132"/>
      <c r="CR321" s="137"/>
      <c r="CS321" s="132"/>
    </row>
    <row r="322" spans="1:97" ht="13" x14ac:dyDescent="0.3">
      <c r="A322" s="5" t="s">
        <v>776</v>
      </c>
      <c r="B322" s="3" t="s">
        <v>407</v>
      </c>
      <c r="C322" s="3" t="s">
        <v>375</v>
      </c>
      <c r="D322" s="2" t="s">
        <v>325</v>
      </c>
      <c r="E322" s="5">
        <f t="shared" si="205"/>
        <v>41784</v>
      </c>
      <c r="F322" s="177">
        <v>224</v>
      </c>
      <c r="G322" s="17">
        <f t="shared" si="206"/>
        <v>393</v>
      </c>
      <c r="H322" s="201">
        <v>11.528608027327071</v>
      </c>
      <c r="I322" s="189">
        <v>41</v>
      </c>
      <c r="J322"/>
      <c r="K322" s="183">
        <v>313</v>
      </c>
      <c r="L322" s="183">
        <v>3318</v>
      </c>
      <c r="M322" s="183">
        <v>10455</v>
      </c>
      <c r="N322" s="183">
        <v>11880</v>
      </c>
      <c r="O322" s="183">
        <v>5957</v>
      </c>
      <c r="P322" s="183">
        <v>4146</v>
      </c>
      <c r="Q322" s="183">
        <v>4997</v>
      </c>
      <c r="R322" s="183">
        <v>718</v>
      </c>
      <c r="S322" s="183">
        <v>41784</v>
      </c>
      <c r="T322" s="5"/>
      <c r="U322" s="9">
        <f t="shared" si="183"/>
        <v>7.490905609802795E-3</v>
      </c>
      <c r="V322" s="9">
        <f t="shared" si="184"/>
        <v>7.9408385985066055E-2</v>
      </c>
      <c r="W322" s="9">
        <f t="shared" si="185"/>
        <v>0.25021539345203908</v>
      </c>
      <c r="X322" s="9">
        <f t="shared" si="186"/>
        <v>0.28431935669155656</v>
      </c>
      <c r="Y322" s="9">
        <f t="shared" si="187"/>
        <v>0.14256653264407429</v>
      </c>
      <c r="Z322" s="9">
        <f t="shared" si="188"/>
        <v>9.9224583572659397E-2</v>
      </c>
      <c r="AA322" s="9">
        <f t="shared" si="189"/>
        <v>0.11959123109324143</v>
      </c>
      <c r="AB322" s="9">
        <f t="shared" si="190"/>
        <v>1.7183610951560405E-2</v>
      </c>
      <c r="AC322" s="9"/>
      <c r="AD322" s="183">
        <v>0</v>
      </c>
      <c r="AE322" s="183">
        <v>17</v>
      </c>
      <c r="AF322" s="183">
        <v>130</v>
      </c>
      <c r="AG322" s="183">
        <v>51</v>
      </c>
      <c r="AH322" s="183">
        <v>23</v>
      </c>
      <c r="AI322" s="183">
        <v>2</v>
      </c>
      <c r="AJ322" s="183">
        <v>36</v>
      </c>
      <c r="AK322" s="183">
        <v>14</v>
      </c>
      <c r="AL322" s="183">
        <v>273</v>
      </c>
      <c r="AM322" s="5"/>
      <c r="AN322" s="180">
        <v>0</v>
      </c>
      <c r="AO322" s="180">
        <v>-23</v>
      </c>
      <c r="AP322" s="180">
        <v>-43</v>
      </c>
      <c r="AQ322" s="180">
        <v>-24</v>
      </c>
      <c r="AR322" s="180">
        <v>-13</v>
      </c>
      <c r="AS322" s="180">
        <v>-7</v>
      </c>
      <c r="AT322" s="180">
        <v>-3</v>
      </c>
      <c r="AU322" s="180">
        <v>-7</v>
      </c>
      <c r="AV322" s="180">
        <v>-120</v>
      </c>
      <c r="AW322">
        <f t="shared" si="191"/>
        <v>0</v>
      </c>
      <c r="AX322">
        <f t="shared" si="192"/>
        <v>23</v>
      </c>
      <c r="AY322">
        <f t="shared" si="193"/>
        <v>43</v>
      </c>
      <c r="AZ322">
        <f t="shared" si="194"/>
        <v>24</v>
      </c>
      <c r="BA322">
        <f t="shared" si="195"/>
        <v>13</v>
      </c>
      <c r="BB322">
        <f t="shared" si="196"/>
        <v>7</v>
      </c>
      <c r="BC322">
        <f t="shared" si="197"/>
        <v>3</v>
      </c>
      <c r="BD322">
        <f t="shared" si="198"/>
        <v>7</v>
      </c>
      <c r="BE322">
        <f t="shared" si="199"/>
        <v>120</v>
      </c>
      <c r="BH322" s="175">
        <v>310359.79733333335</v>
      </c>
      <c r="BI322" s="106">
        <f t="shared" si="200"/>
        <v>77589.949333333338</v>
      </c>
      <c r="BJ322" s="107">
        <f t="shared" si="201"/>
        <v>1862158.784</v>
      </c>
      <c r="BK322" s="26">
        <f t="shared" si="202"/>
        <v>465539.696</v>
      </c>
      <c r="BL322" s="24">
        <f t="shared" si="203"/>
        <v>0.8</v>
      </c>
      <c r="BM322" s="25">
        <f t="shared" si="204"/>
        <v>0.2</v>
      </c>
      <c r="BN322" s="137">
        <f t="shared" si="207"/>
        <v>310359.79733333335</v>
      </c>
      <c r="BO322" s="173">
        <v>303783.02222222224</v>
      </c>
      <c r="BP322" s="132">
        <f t="shared" si="208"/>
        <v>75945.755555555559</v>
      </c>
      <c r="BQ322" s="132">
        <f t="shared" si="223"/>
        <v>1822698.1333333333</v>
      </c>
      <c r="BR322" s="132">
        <f t="shared" si="224"/>
        <v>455674.53333333333</v>
      </c>
      <c r="BS322" s="137">
        <f t="shared" si="209"/>
        <v>303783.02222222224</v>
      </c>
      <c r="BT322" s="172">
        <v>254189.33511111114</v>
      </c>
      <c r="BU322" s="132">
        <f t="shared" si="210"/>
        <v>63547.333777777785</v>
      </c>
      <c r="BV322" s="132">
        <f t="shared" si="225"/>
        <v>1525136.0106666668</v>
      </c>
      <c r="BW322" s="132">
        <f t="shared" si="211"/>
        <v>381284.0026666667</v>
      </c>
      <c r="BX322" s="137">
        <f t="shared" si="212"/>
        <v>254189.33511111114</v>
      </c>
      <c r="BY322" s="172">
        <v>441162.02666666661</v>
      </c>
      <c r="BZ322" s="132">
        <f t="shared" si="213"/>
        <v>110290.50666666665</v>
      </c>
      <c r="CA322" s="132">
        <f t="shared" si="226"/>
        <v>2646972.1599999997</v>
      </c>
      <c r="CB322" s="132">
        <f t="shared" si="214"/>
        <v>661743.03999999992</v>
      </c>
      <c r="CC322" s="137">
        <f t="shared" si="215"/>
        <v>441162.02666666661</v>
      </c>
      <c r="CD322" s="172">
        <v>219019.83644444446</v>
      </c>
      <c r="CE322" s="132">
        <f t="shared" si="216"/>
        <v>54754.959111111115</v>
      </c>
      <c r="CF322" s="132">
        <f t="shared" si="227"/>
        <v>1314119.0186666667</v>
      </c>
      <c r="CG322" s="132">
        <f t="shared" si="217"/>
        <v>328529.75466666667</v>
      </c>
      <c r="CH322" s="137">
        <f t="shared" si="218"/>
        <v>219019.83644444446</v>
      </c>
      <c r="CI322" s="211">
        <f t="shared" si="219"/>
        <v>514578.46222222224</v>
      </c>
      <c r="CJ322" s="132">
        <f t="shared" si="220"/>
        <v>128644.61555555556</v>
      </c>
      <c r="CK322" s="132">
        <f t="shared" si="228"/>
        <v>3087470.7733333334</v>
      </c>
      <c r="CL322" s="132">
        <f t="shared" si="221"/>
        <v>771867.69333333336</v>
      </c>
      <c r="CM322" s="137">
        <f t="shared" si="222"/>
        <v>514578.46222222224</v>
      </c>
      <c r="CN322" s="172"/>
      <c r="CO322" s="132"/>
      <c r="CP322" s="132"/>
      <c r="CQ322" s="132"/>
      <c r="CR322" s="137"/>
      <c r="CS322" s="132"/>
    </row>
    <row r="323" spans="1:97" ht="13" x14ac:dyDescent="0.3">
      <c r="A323" s="5" t="s">
        <v>728</v>
      </c>
      <c r="B323" s="3"/>
      <c r="C323" s="3" t="s">
        <v>375</v>
      </c>
      <c r="D323" s="2" t="s">
        <v>326</v>
      </c>
      <c r="E323" s="5">
        <f t="shared" si="205"/>
        <v>64430</v>
      </c>
      <c r="F323" s="177">
        <v>305</v>
      </c>
      <c r="G323" s="17">
        <f t="shared" si="206"/>
        <v>739</v>
      </c>
      <c r="H323" s="201">
        <v>7.820861117971516</v>
      </c>
      <c r="I323" s="189">
        <v>177</v>
      </c>
      <c r="J323"/>
      <c r="K323" s="183">
        <v>1816</v>
      </c>
      <c r="L323" s="183">
        <v>3466</v>
      </c>
      <c r="M323" s="183">
        <v>10071</v>
      </c>
      <c r="N323" s="183">
        <v>18120</v>
      </c>
      <c r="O323" s="183">
        <v>14757</v>
      </c>
      <c r="P323" s="183">
        <v>9659</v>
      </c>
      <c r="Q323" s="183">
        <v>6059</v>
      </c>
      <c r="R323" s="183">
        <v>482</v>
      </c>
      <c r="S323" s="183">
        <v>64430</v>
      </c>
      <c r="T323" s="5"/>
      <c r="U323" s="9">
        <f t="shared" si="183"/>
        <v>2.8185627813130529E-2</v>
      </c>
      <c r="V323" s="9">
        <f t="shared" si="184"/>
        <v>5.3794816079466089E-2</v>
      </c>
      <c r="W323" s="9">
        <f t="shared" si="185"/>
        <v>0.1563091727456154</v>
      </c>
      <c r="X323" s="9">
        <f t="shared" si="186"/>
        <v>0.28123544932484867</v>
      </c>
      <c r="Y323" s="9">
        <f t="shared" si="187"/>
        <v>0.22903926742200839</v>
      </c>
      <c r="Z323" s="9">
        <f t="shared" si="188"/>
        <v>0.1499146360391122</v>
      </c>
      <c r="AA323" s="9">
        <f t="shared" si="189"/>
        <v>9.4040043458016448E-2</v>
      </c>
      <c r="AB323" s="9">
        <f t="shared" si="190"/>
        <v>7.4809871178022659E-3</v>
      </c>
      <c r="AC323" s="9"/>
      <c r="AD323" s="183">
        <v>-26</v>
      </c>
      <c r="AE323" s="183">
        <v>-67</v>
      </c>
      <c r="AF323" s="183">
        <v>145</v>
      </c>
      <c r="AG323" s="183">
        <v>184</v>
      </c>
      <c r="AH323" s="183">
        <v>126</v>
      </c>
      <c r="AI323" s="183">
        <v>149</v>
      </c>
      <c r="AJ323" s="183">
        <v>81</v>
      </c>
      <c r="AK323" s="183">
        <v>15</v>
      </c>
      <c r="AL323" s="183">
        <v>607</v>
      </c>
      <c r="AM323" s="5"/>
      <c r="AN323" s="180">
        <v>-67</v>
      </c>
      <c r="AO323" s="180">
        <v>-91</v>
      </c>
      <c r="AP323" s="180">
        <v>16</v>
      </c>
      <c r="AQ323" s="180">
        <v>-6</v>
      </c>
      <c r="AR323" s="180">
        <v>-7</v>
      </c>
      <c r="AS323" s="180">
        <v>16</v>
      </c>
      <c r="AT323" s="180">
        <v>11</v>
      </c>
      <c r="AU323" s="180">
        <v>-4</v>
      </c>
      <c r="AV323" s="180">
        <v>-132</v>
      </c>
      <c r="AW323">
        <f t="shared" si="191"/>
        <v>67</v>
      </c>
      <c r="AX323">
        <f t="shared" si="192"/>
        <v>91</v>
      </c>
      <c r="AY323">
        <f t="shared" si="193"/>
        <v>-16</v>
      </c>
      <c r="AZ323">
        <f t="shared" si="194"/>
        <v>6</v>
      </c>
      <c r="BA323">
        <f t="shared" si="195"/>
        <v>7</v>
      </c>
      <c r="BB323">
        <f t="shared" si="196"/>
        <v>-16</v>
      </c>
      <c r="BC323">
        <f t="shared" si="197"/>
        <v>-11</v>
      </c>
      <c r="BD323">
        <f t="shared" si="198"/>
        <v>4</v>
      </c>
      <c r="BE323">
        <f t="shared" si="199"/>
        <v>132</v>
      </c>
      <c r="BH323" s="175">
        <v>580965.14</v>
      </c>
      <c r="BI323" s="106" t="str">
        <f t="shared" si="200"/>
        <v>0</v>
      </c>
      <c r="BJ323" s="107">
        <f t="shared" si="201"/>
        <v>3485790.84</v>
      </c>
      <c r="BK323" s="26">
        <f t="shared" si="202"/>
        <v>0</v>
      </c>
      <c r="BL323" s="24" t="str">
        <f t="shared" si="203"/>
        <v>100%</v>
      </c>
      <c r="BM323" s="25" t="str">
        <f t="shared" si="204"/>
        <v>0%</v>
      </c>
      <c r="BN323" s="137">
        <f t="shared" si="207"/>
        <v>580965.14</v>
      </c>
      <c r="BO323" s="173">
        <v>593596.39222222217</v>
      </c>
      <c r="BP323" s="132" t="str">
        <f t="shared" si="208"/>
        <v>0</v>
      </c>
      <c r="BQ323" s="132">
        <f t="shared" si="223"/>
        <v>3561578.353333333</v>
      </c>
      <c r="BR323" s="132">
        <f t="shared" si="224"/>
        <v>0</v>
      </c>
      <c r="BS323" s="137">
        <f t="shared" si="209"/>
        <v>593596.39222222217</v>
      </c>
      <c r="BT323" s="172">
        <v>575216.89555555559</v>
      </c>
      <c r="BU323" s="132" t="str">
        <f t="shared" si="210"/>
        <v>0</v>
      </c>
      <c r="BV323" s="132">
        <f t="shared" si="225"/>
        <v>3451301.3733333335</v>
      </c>
      <c r="BW323" s="132">
        <f t="shared" si="211"/>
        <v>0</v>
      </c>
      <c r="BX323" s="137">
        <f t="shared" si="212"/>
        <v>575216.89555555559</v>
      </c>
      <c r="BY323" s="172">
        <v>980442.53333333309</v>
      </c>
      <c r="BZ323" s="132" t="str">
        <f t="shared" si="213"/>
        <v>0</v>
      </c>
      <c r="CA323" s="132">
        <f t="shared" si="226"/>
        <v>5882655.1999999983</v>
      </c>
      <c r="CB323" s="132">
        <f t="shared" si="214"/>
        <v>0</v>
      </c>
      <c r="CC323" s="137">
        <f t="shared" si="215"/>
        <v>980442.53333333309</v>
      </c>
      <c r="CD323" s="172">
        <v>696107.47555555566</v>
      </c>
      <c r="CE323" s="132" t="str">
        <f t="shared" si="216"/>
        <v>0</v>
      </c>
      <c r="CF323" s="132">
        <f t="shared" si="227"/>
        <v>4176644.853333334</v>
      </c>
      <c r="CG323" s="132">
        <f t="shared" si="217"/>
        <v>0</v>
      </c>
      <c r="CH323" s="137">
        <f t="shared" si="218"/>
        <v>696107.47555555566</v>
      </c>
      <c r="CI323" s="211">
        <f t="shared" si="219"/>
        <v>1337828.7999999998</v>
      </c>
      <c r="CJ323" s="132" t="str">
        <f t="shared" si="220"/>
        <v>0</v>
      </c>
      <c r="CK323" s="132">
        <f t="shared" si="228"/>
        <v>8026972.7999999989</v>
      </c>
      <c r="CL323" s="132">
        <f t="shared" si="221"/>
        <v>0</v>
      </c>
      <c r="CM323" s="137">
        <f t="shared" si="222"/>
        <v>1337828.7999999998</v>
      </c>
      <c r="CN323" s="172"/>
      <c r="CO323" s="132"/>
      <c r="CP323" s="132"/>
      <c r="CQ323" s="132"/>
      <c r="CR323" s="137"/>
      <c r="CS323" s="132"/>
    </row>
    <row r="324" spans="1:97" ht="13" x14ac:dyDescent="0.3">
      <c r="A324" s="5" t="s">
        <v>634</v>
      </c>
      <c r="B324" s="3"/>
      <c r="C324" s="3" t="s">
        <v>390</v>
      </c>
      <c r="D324" s="2" t="s">
        <v>327</v>
      </c>
      <c r="E324" s="5">
        <f t="shared" si="205"/>
        <v>107800</v>
      </c>
      <c r="F324" s="177">
        <v>1518</v>
      </c>
      <c r="G324" s="17">
        <f t="shared" si="206"/>
        <v>536</v>
      </c>
      <c r="H324" s="201">
        <v>5.0550881837980954</v>
      </c>
      <c r="I324" s="189">
        <v>161</v>
      </c>
      <c r="J324"/>
      <c r="K324" s="183">
        <v>55860</v>
      </c>
      <c r="L324" s="183">
        <v>23636</v>
      </c>
      <c r="M324" s="183">
        <v>16167</v>
      </c>
      <c r="N324" s="183">
        <v>6493</v>
      </c>
      <c r="O324" s="183">
        <v>2910</v>
      </c>
      <c r="P324" s="183">
        <v>1682</v>
      </c>
      <c r="Q324" s="183">
        <v>934</v>
      </c>
      <c r="R324" s="183">
        <v>118</v>
      </c>
      <c r="S324" s="183">
        <v>107800</v>
      </c>
      <c r="T324" s="5"/>
      <c r="U324" s="9">
        <f t="shared" si="183"/>
        <v>0.51818181818181819</v>
      </c>
      <c r="V324" s="9">
        <f t="shared" si="184"/>
        <v>0.21925788497217069</v>
      </c>
      <c r="W324" s="9">
        <f t="shared" si="185"/>
        <v>0.14997217068645641</v>
      </c>
      <c r="X324" s="9">
        <f t="shared" si="186"/>
        <v>6.0231910946196662E-2</v>
      </c>
      <c r="Y324" s="9">
        <f t="shared" si="187"/>
        <v>2.699443413729128E-2</v>
      </c>
      <c r="Z324" s="9">
        <f t="shared" si="188"/>
        <v>1.5602968460111317E-2</v>
      </c>
      <c r="AA324" s="9">
        <f t="shared" si="189"/>
        <v>8.6641929499072356E-3</v>
      </c>
      <c r="AB324" s="9">
        <f t="shared" si="190"/>
        <v>1.0946196660482374E-3</v>
      </c>
      <c r="AC324" s="9"/>
      <c r="AD324" s="183">
        <v>55</v>
      </c>
      <c r="AE324" s="183">
        <v>221</v>
      </c>
      <c r="AF324" s="183">
        <v>174</v>
      </c>
      <c r="AG324" s="183">
        <v>68</v>
      </c>
      <c r="AH324" s="183">
        <v>6</v>
      </c>
      <c r="AI324" s="183">
        <v>4</v>
      </c>
      <c r="AJ324" s="183">
        <v>31</v>
      </c>
      <c r="AK324" s="183">
        <v>2</v>
      </c>
      <c r="AL324" s="183">
        <v>561</v>
      </c>
      <c r="AM324" s="5"/>
      <c r="AN324" s="180">
        <v>-49</v>
      </c>
      <c r="AO324" s="180">
        <v>30</v>
      </c>
      <c r="AP324" s="180">
        <v>29</v>
      </c>
      <c r="AQ324" s="180">
        <v>12</v>
      </c>
      <c r="AR324" s="180">
        <v>6</v>
      </c>
      <c r="AS324" s="180">
        <v>0</v>
      </c>
      <c r="AT324" s="180">
        <v>-1</v>
      </c>
      <c r="AU324" s="180">
        <v>-2</v>
      </c>
      <c r="AV324" s="180">
        <v>25</v>
      </c>
      <c r="AW324">
        <f t="shared" si="191"/>
        <v>49</v>
      </c>
      <c r="AX324">
        <f t="shared" si="192"/>
        <v>-30</v>
      </c>
      <c r="AY324">
        <f t="shared" si="193"/>
        <v>-29</v>
      </c>
      <c r="AZ324">
        <f t="shared" si="194"/>
        <v>-12</v>
      </c>
      <c r="BA324">
        <f t="shared" si="195"/>
        <v>-6</v>
      </c>
      <c r="BB324">
        <f t="shared" si="196"/>
        <v>0</v>
      </c>
      <c r="BC324">
        <f t="shared" si="197"/>
        <v>1</v>
      </c>
      <c r="BD324">
        <f t="shared" si="198"/>
        <v>2</v>
      </c>
      <c r="BE324">
        <f t="shared" si="199"/>
        <v>-25</v>
      </c>
      <c r="BH324" s="175">
        <v>443759.5</v>
      </c>
      <c r="BI324" s="106" t="str">
        <f t="shared" si="200"/>
        <v>0</v>
      </c>
      <c r="BJ324" s="107">
        <f t="shared" si="201"/>
        <v>2662557</v>
      </c>
      <c r="BK324" s="26">
        <f t="shared" si="202"/>
        <v>0</v>
      </c>
      <c r="BL324" s="24" t="str">
        <f t="shared" si="203"/>
        <v>100%</v>
      </c>
      <c r="BM324" s="25" t="str">
        <f t="shared" si="204"/>
        <v>0%</v>
      </c>
      <c r="BN324" s="137">
        <f t="shared" si="207"/>
        <v>443759.5</v>
      </c>
      <c r="BO324" s="173">
        <v>767053.95777777769</v>
      </c>
      <c r="BP324" s="132" t="str">
        <f t="shared" si="208"/>
        <v>0</v>
      </c>
      <c r="BQ324" s="132">
        <f t="shared" si="223"/>
        <v>4602323.7466666661</v>
      </c>
      <c r="BR324" s="132">
        <f t="shared" si="224"/>
        <v>0</v>
      </c>
      <c r="BS324" s="137">
        <f t="shared" si="209"/>
        <v>767053.95777777769</v>
      </c>
      <c r="BT324" s="172">
        <v>371818.25555555563</v>
      </c>
      <c r="BU324" s="132" t="str">
        <f t="shared" si="210"/>
        <v>0</v>
      </c>
      <c r="BV324" s="132">
        <f t="shared" si="225"/>
        <v>2230909.5333333337</v>
      </c>
      <c r="BW324" s="132">
        <f t="shared" si="211"/>
        <v>0</v>
      </c>
      <c r="BX324" s="137">
        <f t="shared" si="212"/>
        <v>371818.25555555563</v>
      </c>
      <c r="BY324" s="172">
        <v>744944.79999999993</v>
      </c>
      <c r="BZ324" s="132" t="str">
        <f t="shared" si="213"/>
        <v>0</v>
      </c>
      <c r="CA324" s="132">
        <f t="shared" si="226"/>
        <v>4469668.8</v>
      </c>
      <c r="CB324" s="132">
        <f t="shared" si="214"/>
        <v>0</v>
      </c>
      <c r="CC324" s="137">
        <f t="shared" si="215"/>
        <v>744944.79999999993</v>
      </c>
      <c r="CD324" s="172">
        <v>875710.77777777775</v>
      </c>
      <c r="CE324" s="132" t="str">
        <f t="shared" si="216"/>
        <v>0</v>
      </c>
      <c r="CF324" s="132">
        <f t="shared" si="227"/>
        <v>5254264.666666666</v>
      </c>
      <c r="CG324" s="132">
        <f t="shared" si="217"/>
        <v>0</v>
      </c>
      <c r="CH324" s="137">
        <f t="shared" si="218"/>
        <v>875710.77777777775</v>
      </c>
      <c r="CI324" s="211">
        <f t="shared" si="219"/>
        <v>753467.75777777773</v>
      </c>
      <c r="CJ324" s="132" t="str">
        <f t="shared" si="220"/>
        <v>0</v>
      </c>
      <c r="CK324" s="132">
        <f t="shared" si="228"/>
        <v>4520806.5466666669</v>
      </c>
      <c r="CL324" s="132">
        <f t="shared" si="221"/>
        <v>0</v>
      </c>
      <c r="CM324" s="137">
        <f t="shared" si="222"/>
        <v>753467.75777777773</v>
      </c>
      <c r="CN324" s="172"/>
      <c r="CO324" s="132"/>
      <c r="CP324" s="132"/>
      <c r="CQ324" s="132"/>
      <c r="CR324" s="137"/>
      <c r="CS324" s="132"/>
    </row>
    <row r="325" spans="1:97" ht="13" x14ac:dyDescent="0.3">
      <c r="A325" s="5" t="s">
        <v>638</v>
      </c>
      <c r="B325" s="3" t="s">
        <v>394</v>
      </c>
      <c r="C325" s="3" t="s">
        <v>390</v>
      </c>
      <c r="D325" s="2" t="s">
        <v>328</v>
      </c>
      <c r="E325" s="5">
        <f t="shared" si="205"/>
        <v>44722</v>
      </c>
      <c r="F325" s="177">
        <v>371</v>
      </c>
      <c r="G325" s="17">
        <f t="shared" si="206"/>
        <v>484</v>
      </c>
      <c r="H325" s="201">
        <v>6.5189569668852982</v>
      </c>
      <c r="I325" s="189">
        <v>282</v>
      </c>
      <c r="J325"/>
      <c r="K325" s="183">
        <v>8239</v>
      </c>
      <c r="L325" s="183">
        <v>14791</v>
      </c>
      <c r="M325" s="183">
        <v>11258</v>
      </c>
      <c r="N325" s="183">
        <v>5328</v>
      </c>
      <c r="O325" s="183">
        <v>3288</v>
      </c>
      <c r="P325" s="183">
        <v>1405</v>
      </c>
      <c r="Q325" s="183">
        <v>400</v>
      </c>
      <c r="R325" s="183">
        <v>13</v>
      </c>
      <c r="S325" s="183">
        <v>44722</v>
      </c>
      <c r="T325" s="5"/>
      <c r="U325" s="9">
        <f t="shared" si="183"/>
        <v>0.18422700237019812</v>
      </c>
      <c r="V325" s="9">
        <f t="shared" si="184"/>
        <v>0.33073207817181699</v>
      </c>
      <c r="W325" s="9">
        <f t="shared" si="185"/>
        <v>0.25173292786548007</v>
      </c>
      <c r="X325" s="9">
        <f t="shared" si="186"/>
        <v>0.11913599570681097</v>
      </c>
      <c r="Y325" s="9">
        <f t="shared" si="187"/>
        <v>7.352086221546443E-2</v>
      </c>
      <c r="Z325" s="9">
        <f t="shared" si="188"/>
        <v>3.1416305174187198E-2</v>
      </c>
      <c r="AA325" s="9">
        <f t="shared" si="189"/>
        <v>8.9441438218326556E-3</v>
      </c>
      <c r="AB325" s="9">
        <f t="shared" si="190"/>
        <v>2.9068467420956126E-4</v>
      </c>
      <c r="AC325" s="9"/>
      <c r="AD325" s="183">
        <v>61</v>
      </c>
      <c r="AE325" s="183">
        <v>181</v>
      </c>
      <c r="AF325" s="183">
        <v>134</v>
      </c>
      <c r="AG325" s="183">
        <v>40</v>
      </c>
      <c r="AH325" s="183">
        <v>51</v>
      </c>
      <c r="AI325" s="183">
        <v>37</v>
      </c>
      <c r="AJ325" s="183">
        <v>7</v>
      </c>
      <c r="AK325" s="183">
        <v>2</v>
      </c>
      <c r="AL325" s="183">
        <v>513</v>
      </c>
      <c r="AM325" s="5"/>
      <c r="AN325" s="180">
        <v>6</v>
      </c>
      <c r="AO325" s="180">
        <v>-1</v>
      </c>
      <c r="AP325" s="180">
        <v>36</v>
      </c>
      <c r="AQ325" s="180">
        <v>-9</v>
      </c>
      <c r="AR325" s="180">
        <v>-6</v>
      </c>
      <c r="AS325" s="180">
        <v>0</v>
      </c>
      <c r="AT325" s="180">
        <v>3</v>
      </c>
      <c r="AU325" s="180">
        <v>0</v>
      </c>
      <c r="AV325" s="180">
        <v>29</v>
      </c>
      <c r="AW325">
        <f t="shared" si="191"/>
        <v>-6</v>
      </c>
      <c r="AX325">
        <f t="shared" si="192"/>
        <v>1</v>
      </c>
      <c r="AY325">
        <f t="shared" si="193"/>
        <v>-36</v>
      </c>
      <c r="AZ325">
        <f t="shared" si="194"/>
        <v>9</v>
      </c>
      <c r="BA325">
        <f t="shared" si="195"/>
        <v>6</v>
      </c>
      <c r="BB325">
        <f t="shared" si="196"/>
        <v>0</v>
      </c>
      <c r="BC325">
        <f t="shared" si="197"/>
        <v>-3</v>
      </c>
      <c r="BD325">
        <f t="shared" si="198"/>
        <v>0</v>
      </c>
      <c r="BE325">
        <f t="shared" si="199"/>
        <v>-29</v>
      </c>
      <c r="BH325" s="175">
        <v>406307.79733333341</v>
      </c>
      <c r="BI325" s="106">
        <f t="shared" si="200"/>
        <v>101576.94933333335</v>
      </c>
      <c r="BJ325" s="107">
        <f t="shared" si="201"/>
        <v>2437846.7840000005</v>
      </c>
      <c r="BK325" s="26">
        <f t="shared" si="202"/>
        <v>609461.69600000011</v>
      </c>
      <c r="BL325" s="24">
        <f t="shared" si="203"/>
        <v>0.8</v>
      </c>
      <c r="BM325" s="25">
        <f t="shared" si="204"/>
        <v>0.2</v>
      </c>
      <c r="BN325" s="137">
        <f t="shared" si="207"/>
        <v>406307.79733333341</v>
      </c>
      <c r="BO325" s="173">
        <v>270006.7448888889</v>
      </c>
      <c r="BP325" s="132">
        <f t="shared" si="208"/>
        <v>67501.686222222226</v>
      </c>
      <c r="BQ325" s="132">
        <f t="shared" si="223"/>
        <v>1620040.4693333334</v>
      </c>
      <c r="BR325" s="132">
        <f t="shared" si="224"/>
        <v>405010.11733333336</v>
      </c>
      <c r="BS325" s="137">
        <f t="shared" si="209"/>
        <v>270006.7448888889</v>
      </c>
      <c r="BT325" s="172">
        <v>369434.06044444442</v>
      </c>
      <c r="BU325" s="132">
        <f t="shared" si="210"/>
        <v>92358.515111111104</v>
      </c>
      <c r="BV325" s="132">
        <f t="shared" si="225"/>
        <v>2216604.3626666665</v>
      </c>
      <c r="BW325" s="132">
        <f t="shared" si="211"/>
        <v>554151.09066666663</v>
      </c>
      <c r="BX325" s="137">
        <f t="shared" si="212"/>
        <v>369434.06044444442</v>
      </c>
      <c r="BY325" s="172">
        <v>435590.18666666665</v>
      </c>
      <c r="BZ325" s="132">
        <f t="shared" si="213"/>
        <v>108897.54666666666</v>
      </c>
      <c r="CA325" s="132">
        <f t="shared" si="226"/>
        <v>2613541.12</v>
      </c>
      <c r="CB325" s="132">
        <f t="shared" si="214"/>
        <v>653385.28</v>
      </c>
      <c r="CC325" s="137">
        <f t="shared" si="215"/>
        <v>435590.18666666665</v>
      </c>
      <c r="CD325" s="172">
        <v>284986.37155555555</v>
      </c>
      <c r="CE325" s="132">
        <f t="shared" si="216"/>
        <v>71246.592888888888</v>
      </c>
      <c r="CF325" s="132">
        <f t="shared" si="227"/>
        <v>1709918.2293333332</v>
      </c>
      <c r="CG325" s="132">
        <f t="shared" si="217"/>
        <v>427479.5573333333</v>
      </c>
      <c r="CH325" s="137">
        <f t="shared" si="218"/>
        <v>284986.37155555555</v>
      </c>
      <c r="CI325" s="211">
        <f t="shared" si="219"/>
        <v>610806.9457777777</v>
      </c>
      <c r="CJ325" s="132">
        <f t="shared" si="220"/>
        <v>152701.73644444442</v>
      </c>
      <c r="CK325" s="132">
        <f t="shared" si="228"/>
        <v>3664841.6746666664</v>
      </c>
      <c r="CL325" s="132">
        <f t="shared" si="221"/>
        <v>916210.41866666661</v>
      </c>
      <c r="CM325" s="137">
        <f t="shared" si="222"/>
        <v>610806.9457777777</v>
      </c>
      <c r="CN325" s="172"/>
      <c r="CO325" s="132"/>
      <c r="CP325" s="132"/>
      <c r="CQ325" s="132"/>
      <c r="CR325" s="137"/>
      <c r="CS325" s="132"/>
    </row>
    <row r="326" spans="1:97" ht="13" x14ac:dyDescent="0.3">
      <c r="A326" s="5" t="s">
        <v>783</v>
      </c>
      <c r="B326" s="3" t="s">
        <v>374</v>
      </c>
      <c r="C326" s="3" t="s">
        <v>375</v>
      </c>
      <c r="D326" s="2" t="s">
        <v>329</v>
      </c>
      <c r="E326" s="5">
        <f t="shared" si="205"/>
        <v>49056</v>
      </c>
      <c r="F326" s="177">
        <v>334</v>
      </c>
      <c r="G326" s="17">
        <f t="shared" si="206"/>
        <v>435</v>
      </c>
      <c r="H326" s="201">
        <v>8.0606496464101642</v>
      </c>
      <c r="I326" s="189">
        <v>76</v>
      </c>
      <c r="J326"/>
      <c r="K326" s="183">
        <v>7593</v>
      </c>
      <c r="L326" s="183">
        <v>11020</v>
      </c>
      <c r="M326" s="183">
        <v>12773</v>
      </c>
      <c r="N326" s="183">
        <v>9114</v>
      </c>
      <c r="O326" s="183">
        <v>5325</v>
      </c>
      <c r="P326" s="183">
        <v>2318</v>
      </c>
      <c r="Q326" s="183">
        <v>888</v>
      </c>
      <c r="R326" s="183">
        <v>25</v>
      </c>
      <c r="S326" s="183">
        <v>49056</v>
      </c>
      <c r="T326" s="5"/>
      <c r="U326" s="9">
        <f t="shared" ref="U326:U331" si="229">K326/S326</f>
        <v>0.15478228962818003</v>
      </c>
      <c r="V326" s="9">
        <f t="shared" ref="V326:V331" si="230">L326/S326</f>
        <v>0.22464122635355513</v>
      </c>
      <c r="W326" s="9">
        <f t="shared" ref="W326:W331" si="231">M326/S326</f>
        <v>0.26037589693411611</v>
      </c>
      <c r="X326" s="9">
        <f t="shared" ref="X326:X331" si="232">N326/S326</f>
        <v>0.18578767123287671</v>
      </c>
      <c r="Y326" s="9">
        <f t="shared" ref="Y326:Y331" si="233">O326/S326</f>
        <v>0.10854941291585127</v>
      </c>
      <c r="Z326" s="9">
        <f t="shared" ref="Z326:Z331" si="234">P326/S326</f>
        <v>4.725212002609263E-2</v>
      </c>
      <c r="AA326" s="9">
        <f t="shared" ref="AA326:AA331" si="235">Q326/S326</f>
        <v>1.8101761252446183E-2</v>
      </c>
      <c r="AB326" s="9">
        <f t="shared" ref="AB326:AB331" si="236">R326/S326</f>
        <v>5.0962165688193083E-4</v>
      </c>
      <c r="AC326" s="9"/>
      <c r="AD326" s="183">
        <v>5</v>
      </c>
      <c r="AE326" s="183">
        <v>102</v>
      </c>
      <c r="AF326" s="183">
        <v>38</v>
      </c>
      <c r="AG326" s="183">
        <v>118</v>
      </c>
      <c r="AH326" s="183">
        <v>91</v>
      </c>
      <c r="AI326" s="183">
        <v>23</v>
      </c>
      <c r="AJ326" s="183">
        <v>5</v>
      </c>
      <c r="AK326" s="183">
        <v>0</v>
      </c>
      <c r="AL326" s="183">
        <v>382</v>
      </c>
      <c r="AM326" s="5"/>
      <c r="AN326" s="180">
        <v>-60</v>
      </c>
      <c r="AO326" s="180">
        <v>-4</v>
      </c>
      <c r="AP326" s="180">
        <v>1</v>
      </c>
      <c r="AQ326" s="180">
        <v>4</v>
      </c>
      <c r="AR326" s="180">
        <v>4</v>
      </c>
      <c r="AS326" s="180">
        <v>8</v>
      </c>
      <c r="AT326" s="180">
        <v>-6</v>
      </c>
      <c r="AU326" s="180">
        <v>0</v>
      </c>
      <c r="AV326" s="180">
        <v>-53</v>
      </c>
      <c r="AW326">
        <f t="shared" ref="AW326:AW331" si="237">AN326*$AV$3</f>
        <v>60</v>
      </c>
      <c r="AX326">
        <f t="shared" ref="AX326:AX331" si="238">AO326*$AV$3</f>
        <v>4</v>
      </c>
      <c r="AY326">
        <f t="shared" ref="AY326:AY331" si="239">AP326*$AV$3</f>
        <v>-1</v>
      </c>
      <c r="AZ326">
        <f t="shared" ref="AZ326:AZ331" si="240">AQ326*$AV$3</f>
        <v>-4</v>
      </c>
      <c r="BA326">
        <f t="shared" ref="BA326:BA331" si="241">AR326*$AV$3</f>
        <v>-4</v>
      </c>
      <c r="BB326">
        <f t="shared" ref="BB326:BB331" si="242">AS326*$AV$3</f>
        <v>-8</v>
      </c>
      <c r="BC326">
        <f t="shared" ref="BC326:BC331" si="243">AT326*$AV$3</f>
        <v>6</v>
      </c>
      <c r="BD326">
        <f t="shared" ref="BD326:BD331" si="244">AU326*$AV$3</f>
        <v>0</v>
      </c>
      <c r="BE326">
        <f t="shared" ref="BE326:BE331" si="245">AV326*$AV$3</f>
        <v>53</v>
      </c>
      <c r="BH326" s="175">
        <v>273131.97333333333</v>
      </c>
      <c r="BI326" s="106">
        <f t="shared" ref="BI326:BI331" si="246">IF(B326="","0",(25%*BH326))</f>
        <v>68282.993333333332</v>
      </c>
      <c r="BJ326" s="107">
        <f t="shared" ref="BJ326:BJ331" si="247">BH326*6</f>
        <v>1638791.8399999999</v>
      </c>
      <c r="BK326" s="26">
        <f t="shared" ref="BK326:BK331" si="248">BI326*6</f>
        <v>409697.95999999996</v>
      </c>
      <c r="BL326" s="24">
        <f t="shared" ref="BL326:BL331" si="249">IF(B326="","100%",80%)</f>
        <v>0.8</v>
      </c>
      <c r="BM326" s="25">
        <f t="shared" ref="BM326:BM331" si="250">IF(B326="","0%",20%)</f>
        <v>0.2</v>
      </c>
      <c r="BN326" s="137">
        <f t="shared" si="207"/>
        <v>273131.97333333333</v>
      </c>
      <c r="BO326" s="173">
        <v>172268.5831111111</v>
      </c>
      <c r="BP326" s="132">
        <f t="shared" si="208"/>
        <v>43067.145777777776</v>
      </c>
      <c r="BQ326" s="132">
        <f t="shared" si="223"/>
        <v>1033611.4986666667</v>
      </c>
      <c r="BR326" s="132">
        <f t="shared" si="224"/>
        <v>258402.87466666667</v>
      </c>
      <c r="BS326" s="137">
        <f t="shared" si="209"/>
        <v>172268.5831111111</v>
      </c>
      <c r="BT326" s="172">
        <v>219938.58222222223</v>
      </c>
      <c r="BU326" s="132">
        <f t="shared" si="210"/>
        <v>54984.645555555559</v>
      </c>
      <c r="BV326" s="132">
        <f t="shared" si="225"/>
        <v>1319631.4933333334</v>
      </c>
      <c r="BW326" s="132">
        <f t="shared" si="211"/>
        <v>329907.87333333335</v>
      </c>
      <c r="BX326" s="137">
        <f t="shared" si="212"/>
        <v>219938.58222222223</v>
      </c>
      <c r="BY326" s="172">
        <v>169737.06666666665</v>
      </c>
      <c r="BZ326" s="132">
        <f t="shared" si="213"/>
        <v>42434.266666666663</v>
      </c>
      <c r="CA326" s="132">
        <f t="shared" si="226"/>
        <v>1018422.3999999999</v>
      </c>
      <c r="CB326" s="132">
        <f t="shared" si="214"/>
        <v>254605.59999999998</v>
      </c>
      <c r="CC326" s="137">
        <f t="shared" si="215"/>
        <v>169737.06666666665</v>
      </c>
      <c r="CD326" s="172">
        <v>245786.02666666673</v>
      </c>
      <c r="CE326" s="132">
        <f t="shared" si="216"/>
        <v>61446.506666666683</v>
      </c>
      <c r="CF326" s="132">
        <f t="shared" si="227"/>
        <v>1474716.1600000004</v>
      </c>
      <c r="CG326" s="132">
        <f t="shared" si="217"/>
        <v>368679.0400000001</v>
      </c>
      <c r="CH326" s="137">
        <f t="shared" si="218"/>
        <v>245786.02666666673</v>
      </c>
      <c r="CI326" s="211">
        <f t="shared" si="219"/>
        <v>518576.01599999995</v>
      </c>
      <c r="CJ326" s="132">
        <f t="shared" si="220"/>
        <v>129644.00399999999</v>
      </c>
      <c r="CK326" s="132">
        <f t="shared" si="228"/>
        <v>3111456.0959999999</v>
      </c>
      <c r="CL326" s="132">
        <f t="shared" si="221"/>
        <v>777864.02399999998</v>
      </c>
      <c r="CM326" s="137">
        <f t="shared" si="222"/>
        <v>518576.01599999995</v>
      </c>
      <c r="CN326" s="172"/>
      <c r="CO326" s="132"/>
      <c r="CP326" s="132"/>
      <c r="CQ326" s="132"/>
      <c r="CR326" s="137"/>
      <c r="CS326" s="132"/>
    </row>
    <row r="327" spans="1:97" ht="13" x14ac:dyDescent="0.3">
      <c r="A327" s="5" t="s">
        <v>639</v>
      </c>
      <c r="B327" s="3" t="s">
        <v>394</v>
      </c>
      <c r="C327" s="3" t="s">
        <v>390</v>
      </c>
      <c r="D327" s="2" t="s">
        <v>330</v>
      </c>
      <c r="E327" s="5">
        <f t="shared" ref="E327:E359" si="251">S327</f>
        <v>54142</v>
      </c>
      <c r="F327" s="177">
        <v>403</v>
      </c>
      <c r="G327" s="17">
        <f t="shared" ref="G327:G359" si="252">AL327+BE327</f>
        <v>881</v>
      </c>
      <c r="H327" s="201">
        <v>8.0850365263071495</v>
      </c>
      <c r="I327" s="189">
        <v>149</v>
      </c>
      <c r="J327"/>
      <c r="K327" s="183">
        <v>6256</v>
      </c>
      <c r="L327" s="183">
        <v>11040</v>
      </c>
      <c r="M327" s="183">
        <v>12213</v>
      </c>
      <c r="N327" s="183">
        <v>7703</v>
      </c>
      <c r="O327" s="183">
        <v>6844</v>
      </c>
      <c r="P327" s="183">
        <v>5817</v>
      </c>
      <c r="Q327" s="183">
        <v>4054</v>
      </c>
      <c r="R327" s="183">
        <v>215</v>
      </c>
      <c r="S327" s="183">
        <v>54142</v>
      </c>
      <c r="T327" s="5"/>
      <c r="U327" s="9">
        <f t="shared" si="229"/>
        <v>0.11554800339847068</v>
      </c>
      <c r="V327" s="9">
        <f t="shared" si="230"/>
        <v>0.20390824129141885</v>
      </c>
      <c r="W327" s="9">
        <f t="shared" si="231"/>
        <v>0.2255734919286321</v>
      </c>
      <c r="X327" s="9">
        <f t="shared" si="232"/>
        <v>0.14227402016918472</v>
      </c>
      <c r="Y327" s="9">
        <f t="shared" si="233"/>
        <v>0.12640833364116583</v>
      </c>
      <c r="Z327" s="9">
        <f t="shared" si="234"/>
        <v>0.10743969561523402</v>
      </c>
      <c r="AA327" s="9">
        <f t="shared" si="235"/>
        <v>7.4877174836540952E-2</v>
      </c>
      <c r="AB327" s="9">
        <f t="shared" si="236"/>
        <v>3.9710391193528132E-3</v>
      </c>
      <c r="AC327" s="9"/>
      <c r="AD327" s="183">
        <v>86</v>
      </c>
      <c r="AE327" s="183">
        <v>122</v>
      </c>
      <c r="AF327" s="183">
        <v>303</v>
      </c>
      <c r="AG327" s="183">
        <v>55</v>
      </c>
      <c r="AH327" s="183">
        <v>89</v>
      </c>
      <c r="AI327" s="183">
        <v>144</v>
      </c>
      <c r="AJ327" s="183">
        <v>103</v>
      </c>
      <c r="AK327" s="183">
        <v>-2</v>
      </c>
      <c r="AL327" s="183">
        <v>900</v>
      </c>
      <c r="AM327" s="5"/>
      <c r="AN327" s="180">
        <v>4</v>
      </c>
      <c r="AO327" s="180">
        <v>11</v>
      </c>
      <c r="AP327" s="180">
        <v>17</v>
      </c>
      <c r="AQ327" s="180">
        <v>-13</v>
      </c>
      <c r="AR327" s="180">
        <v>11</v>
      </c>
      <c r="AS327" s="180">
        <v>-13</v>
      </c>
      <c r="AT327" s="180">
        <v>-1</v>
      </c>
      <c r="AU327" s="180">
        <v>3</v>
      </c>
      <c r="AV327" s="180">
        <v>19</v>
      </c>
      <c r="AW327">
        <f t="shared" si="237"/>
        <v>-4</v>
      </c>
      <c r="AX327">
        <f t="shared" si="238"/>
        <v>-11</v>
      </c>
      <c r="AY327">
        <f t="shared" si="239"/>
        <v>-17</v>
      </c>
      <c r="AZ327">
        <f t="shared" si="240"/>
        <v>13</v>
      </c>
      <c r="BA327">
        <f t="shared" si="241"/>
        <v>-11</v>
      </c>
      <c r="BB327">
        <f t="shared" si="242"/>
        <v>13</v>
      </c>
      <c r="BC327">
        <f t="shared" si="243"/>
        <v>1</v>
      </c>
      <c r="BD327">
        <f t="shared" si="244"/>
        <v>-3</v>
      </c>
      <c r="BE327">
        <f t="shared" si="245"/>
        <v>-19</v>
      </c>
      <c r="BH327" s="175">
        <v>361276.20266666671</v>
      </c>
      <c r="BI327" s="106">
        <f t="shared" si="246"/>
        <v>90319.050666666677</v>
      </c>
      <c r="BJ327" s="107">
        <f t="shared" si="247"/>
        <v>2167657.216</v>
      </c>
      <c r="BK327" s="26">
        <f t="shared" si="248"/>
        <v>541914.304</v>
      </c>
      <c r="BL327" s="24">
        <f t="shared" si="249"/>
        <v>0.8</v>
      </c>
      <c r="BM327" s="25">
        <f t="shared" si="250"/>
        <v>0.2</v>
      </c>
      <c r="BN327" s="137">
        <f>BH327</f>
        <v>361276.20266666671</v>
      </c>
      <c r="BO327" s="173">
        <v>437941.13422222214</v>
      </c>
      <c r="BP327" s="132">
        <f>IF($B327="","0",(25%*BO327))</f>
        <v>109485.28355555554</v>
      </c>
      <c r="BQ327" s="132">
        <f t="shared" si="223"/>
        <v>2627646.8053333331</v>
      </c>
      <c r="BR327" s="132">
        <f t="shared" si="224"/>
        <v>656911.70133333327</v>
      </c>
      <c r="BS327" s="137">
        <f>BO327</f>
        <v>437941.13422222214</v>
      </c>
      <c r="BT327" s="172">
        <v>461532.65955555561</v>
      </c>
      <c r="BU327" s="132">
        <f>IF($B327="","0",(25%*BT327))</f>
        <v>115383.1648888889</v>
      </c>
      <c r="BV327" s="132">
        <f t="shared" si="225"/>
        <v>2769195.9573333338</v>
      </c>
      <c r="BW327" s="132">
        <f>BU327*6</f>
        <v>692298.98933333345</v>
      </c>
      <c r="BX327" s="137">
        <f>BT327</f>
        <v>461532.65955555561</v>
      </c>
      <c r="BY327" s="172">
        <v>676984.21333333338</v>
      </c>
      <c r="BZ327" s="132">
        <f>IF($B327="","0",(25%*BY327))</f>
        <v>169246.05333333334</v>
      </c>
      <c r="CA327" s="132">
        <f t="shared" ref="CA327:CB331" si="253">BY327*6</f>
        <v>4061905.2800000003</v>
      </c>
      <c r="CB327" s="132">
        <f t="shared" si="253"/>
        <v>1015476.3200000001</v>
      </c>
      <c r="CC327" s="137">
        <f>BY327</f>
        <v>676984.21333333338</v>
      </c>
      <c r="CD327" s="172">
        <v>970570.17777777789</v>
      </c>
      <c r="CE327" s="132">
        <f>IF($B327="","0",(25%*CD327))</f>
        <v>242642.54444444447</v>
      </c>
      <c r="CF327" s="132">
        <f t="shared" si="227"/>
        <v>5823421.0666666673</v>
      </c>
      <c r="CG327" s="132">
        <f>CE327*6</f>
        <v>1455855.2666666668</v>
      </c>
      <c r="CH327" s="137">
        <f>CD327</f>
        <v>970570.17777777789</v>
      </c>
      <c r="CI327" s="211">
        <f t="shared" ref="CI327:CI331" si="254">IF(B327="",1,0.8)*(IF(SUMPRODUCT($CU$10:$DB$10,AD327:AK327)+SUMPRODUCT($CU$10:$DB$10,AW327:BD327)&gt;0,SUMPRODUCT($CU$10:$DB$10,AD327:AK327)+SUMPRODUCT($CU$10:$DB$10,AW327:BD327),0)+I327*350)</f>
        <v>1167658.3146666668</v>
      </c>
      <c r="CJ327" s="132">
        <f>IF($B327="","0",(25%*CI327))</f>
        <v>291914.5786666667</v>
      </c>
      <c r="CK327" s="132">
        <f t="shared" si="228"/>
        <v>7005949.8880000003</v>
      </c>
      <c r="CL327" s="132">
        <f>CJ327*6</f>
        <v>1751487.4720000001</v>
      </c>
      <c r="CM327" s="137">
        <f>CI327</f>
        <v>1167658.3146666668</v>
      </c>
      <c r="CN327" s="172"/>
      <c r="CO327" s="132"/>
      <c r="CP327" s="132"/>
      <c r="CQ327" s="132"/>
      <c r="CR327" s="137"/>
      <c r="CS327" s="132"/>
    </row>
    <row r="328" spans="1:97" ht="13" x14ac:dyDescent="0.3">
      <c r="A328" s="5" t="s">
        <v>732</v>
      </c>
      <c r="B328" s="3" t="s">
        <v>382</v>
      </c>
      <c r="C328" s="3" t="s">
        <v>375</v>
      </c>
      <c r="D328" s="2" t="s">
        <v>331</v>
      </c>
      <c r="E328" s="5">
        <f t="shared" si="251"/>
        <v>71107</v>
      </c>
      <c r="F328" s="177">
        <v>465</v>
      </c>
      <c r="G328" s="17">
        <f t="shared" si="252"/>
        <v>281</v>
      </c>
      <c r="H328" s="201">
        <v>9.5153962645128729</v>
      </c>
      <c r="I328" s="189">
        <v>84</v>
      </c>
      <c r="J328"/>
      <c r="K328" s="183">
        <v>1372</v>
      </c>
      <c r="L328" s="183">
        <v>7644</v>
      </c>
      <c r="M328" s="183">
        <v>17787</v>
      </c>
      <c r="N328" s="183">
        <v>16695</v>
      </c>
      <c r="O328" s="183">
        <v>10851</v>
      </c>
      <c r="P328" s="183">
        <v>8792</v>
      </c>
      <c r="Q328" s="183">
        <v>6945</v>
      </c>
      <c r="R328" s="183">
        <v>1021</v>
      </c>
      <c r="S328" s="183">
        <v>71107</v>
      </c>
      <c r="T328" s="5"/>
      <c r="U328" s="9">
        <f t="shared" si="229"/>
        <v>1.9294865484410818E-2</v>
      </c>
      <c r="V328" s="9">
        <f t="shared" si="230"/>
        <v>0.10749996484171741</v>
      </c>
      <c r="W328" s="9">
        <f t="shared" si="231"/>
        <v>0.25014414895861165</v>
      </c>
      <c r="X328" s="9">
        <f t="shared" si="232"/>
        <v>0.23478701112408062</v>
      </c>
      <c r="Y328" s="9">
        <f t="shared" si="233"/>
        <v>0.15260100974587593</v>
      </c>
      <c r="Z328" s="9">
        <f t="shared" si="234"/>
        <v>0.12364464820622442</v>
      </c>
      <c r="AA328" s="9">
        <f t="shared" si="235"/>
        <v>9.7669709030053301E-2</v>
      </c>
      <c r="AB328" s="9">
        <f t="shared" si="236"/>
        <v>1.4358642609025835E-2</v>
      </c>
      <c r="AC328" s="9"/>
      <c r="AD328" s="183">
        <v>5</v>
      </c>
      <c r="AE328" s="183">
        <v>52</v>
      </c>
      <c r="AF328" s="183">
        <v>119</v>
      </c>
      <c r="AG328" s="183">
        <v>37</v>
      </c>
      <c r="AH328" s="183">
        <v>34</v>
      </c>
      <c r="AI328" s="183">
        <v>17</v>
      </c>
      <c r="AJ328" s="183">
        <v>39</v>
      </c>
      <c r="AK328" s="183">
        <v>16</v>
      </c>
      <c r="AL328" s="183">
        <v>319</v>
      </c>
      <c r="AM328" s="5"/>
      <c r="AN328" s="180">
        <v>-1</v>
      </c>
      <c r="AO328" s="180">
        <v>27</v>
      </c>
      <c r="AP328" s="180">
        <v>12</v>
      </c>
      <c r="AQ328" s="180">
        <v>-11</v>
      </c>
      <c r="AR328" s="180">
        <v>13</v>
      </c>
      <c r="AS328" s="180">
        <v>6</v>
      </c>
      <c r="AT328" s="180">
        <v>0</v>
      </c>
      <c r="AU328" s="180">
        <v>-8</v>
      </c>
      <c r="AV328" s="180">
        <v>38</v>
      </c>
      <c r="AW328">
        <f t="shared" si="237"/>
        <v>1</v>
      </c>
      <c r="AX328">
        <f t="shared" si="238"/>
        <v>-27</v>
      </c>
      <c r="AY328">
        <f t="shared" si="239"/>
        <v>-12</v>
      </c>
      <c r="AZ328">
        <f t="shared" si="240"/>
        <v>11</v>
      </c>
      <c r="BA328">
        <f t="shared" si="241"/>
        <v>-13</v>
      </c>
      <c r="BB328">
        <f t="shared" si="242"/>
        <v>-6</v>
      </c>
      <c r="BC328">
        <f t="shared" si="243"/>
        <v>0</v>
      </c>
      <c r="BD328">
        <f t="shared" si="244"/>
        <v>8</v>
      </c>
      <c r="BE328">
        <f t="shared" si="245"/>
        <v>-38</v>
      </c>
      <c r="BH328" s="175">
        <v>484473.43466666667</v>
      </c>
      <c r="BI328" s="106">
        <f t="shared" si="246"/>
        <v>121118.35866666667</v>
      </c>
      <c r="BJ328" s="107">
        <f t="shared" si="247"/>
        <v>2906840.608</v>
      </c>
      <c r="BK328" s="26">
        <f t="shared" si="248"/>
        <v>726710.152</v>
      </c>
      <c r="BL328" s="24">
        <f t="shared" si="249"/>
        <v>0.8</v>
      </c>
      <c r="BM328" s="25">
        <f t="shared" si="250"/>
        <v>0.2</v>
      </c>
      <c r="BN328" s="137">
        <f>BH328</f>
        <v>484473.43466666667</v>
      </c>
      <c r="BO328" s="173">
        <v>1100968.2204444446</v>
      </c>
      <c r="BP328" s="132">
        <f>IF($B328="","0",(25%*BO328))</f>
        <v>275242.05511111114</v>
      </c>
      <c r="BQ328" s="132">
        <f>BO328*6</f>
        <v>6605809.3226666674</v>
      </c>
      <c r="BR328" s="132">
        <f>IF(BP328="","",(6*BP328))</f>
        <v>1651452.3306666669</v>
      </c>
      <c r="BS328" s="137">
        <f>BO328</f>
        <v>1100968.2204444446</v>
      </c>
      <c r="BT328" s="172">
        <v>637203.800888889</v>
      </c>
      <c r="BU328" s="132">
        <f>IF($B328="","0",(25%*BT328))</f>
        <v>159300.95022222225</v>
      </c>
      <c r="BV328" s="132">
        <f>BT328*6</f>
        <v>3823222.805333334</v>
      </c>
      <c r="BW328" s="132">
        <f>BU328*6</f>
        <v>955805.70133333351</v>
      </c>
      <c r="BX328" s="137">
        <f>BT328</f>
        <v>637203.800888889</v>
      </c>
      <c r="BY328" s="172">
        <v>584289.92000000004</v>
      </c>
      <c r="BZ328" s="132">
        <f>IF($B328="","0",(25%*BY328))</f>
        <v>146072.48000000001</v>
      </c>
      <c r="CA328" s="132">
        <f t="shared" si="253"/>
        <v>3505739.5200000005</v>
      </c>
      <c r="CB328" s="132">
        <f t="shared" si="253"/>
        <v>876434.88000000012</v>
      </c>
      <c r="CC328" s="137">
        <f>BY328</f>
        <v>584289.92000000004</v>
      </c>
      <c r="CD328" s="172">
        <v>453515.77600000001</v>
      </c>
      <c r="CE328" s="132">
        <f>IF($B328="","0",(25%*CD328))</f>
        <v>113378.944</v>
      </c>
      <c r="CF328" s="132">
        <f>CD328*6</f>
        <v>2721094.656</v>
      </c>
      <c r="CG328" s="132">
        <f>CE328*6</f>
        <v>680273.66399999999</v>
      </c>
      <c r="CH328" s="137">
        <f>CD328</f>
        <v>453515.77600000001</v>
      </c>
      <c r="CI328" s="211">
        <f t="shared" si="254"/>
        <v>404635.21777777781</v>
      </c>
      <c r="CJ328" s="132">
        <f>IF($B328="","0",(25%*CI328))</f>
        <v>101158.80444444445</v>
      </c>
      <c r="CK328" s="132">
        <f>CI328*6</f>
        <v>2427811.3066666666</v>
      </c>
      <c r="CL328" s="132">
        <f>CJ328*6</f>
        <v>606952.82666666666</v>
      </c>
      <c r="CM328" s="137">
        <f>CI328</f>
        <v>404635.21777777781</v>
      </c>
      <c r="CN328" s="172"/>
      <c r="CO328" s="132"/>
      <c r="CP328" s="132"/>
      <c r="CQ328" s="132"/>
      <c r="CR328" s="137"/>
      <c r="CS328" s="132"/>
    </row>
    <row r="329" spans="1:97" ht="13" x14ac:dyDescent="0.3">
      <c r="A329" s="5" t="s">
        <v>544</v>
      </c>
      <c r="B329" s="3" t="s">
        <v>396</v>
      </c>
      <c r="C329" s="3" t="s">
        <v>377</v>
      </c>
      <c r="D329" s="2" t="s">
        <v>332</v>
      </c>
      <c r="E329" s="5">
        <f t="shared" si="251"/>
        <v>51264</v>
      </c>
      <c r="F329" s="177">
        <v>229</v>
      </c>
      <c r="G329" s="17">
        <f t="shared" si="252"/>
        <v>436</v>
      </c>
      <c r="H329" s="201">
        <v>6.4105630770702771</v>
      </c>
      <c r="I329" s="189">
        <v>57</v>
      </c>
      <c r="J329"/>
      <c r="K329" s="183">
        <v>11758</v>
      </c>
      <c r="L329" s="183">
        <v>11830</v>
      </c>
      <c r="M329" s="183">
        <v>12248</v>
      </c>
      <c r="N329" s="183">
        <v>7288</v>
      </c>
      <c r="O329" s="183">
        <v>4766</v>
      </c>
      <c r="P329" s="183">
        <v>2291</v>
      </c>
      <c r="Q329" s="183">
        <v>1008</v>
      </c>
      <c r="R329" s="183">
        <v>75</v>
      </c>
      <c r="S329" s="183">
        <v>51264</v>
      </c>
      <c r="T329" s="5"/>
      <c r="U329" s="9">
        <f t="shared" si="229"/>
        <v>0.22936173533083645</v>
      </c>
      <c r="V329" s="9">
        <f t="shared" si="230"/>
        <v>0.23076622971285893</v>
      </c>
      <c r="W329" s="9">
        <f t="shared" si="231"/>
        <v>0.23892009987515606</v>
      </c>
      <c r="X329" s="9">
        <f t="shared" si="232"/>
        <v>0.14216604244694131</v>
      </c>
      <c r="Y329" s="9">
        <f t="shared" si="233"/>
        <v>9.2969725343320847E-2</v>
      </c>
      <c r="Z329" s="9">
        <f t="shared" si="234"/>
        <v>4.4690230961298379E-2</v>
      </c>
      <c r="AA329" s="9">
        <f t="shared" si="235"/>
        <v>1.9662921348314606E-2</v>
      </c>
      <c r="AB329" s="9">
        <f t="shared" si="236"/>
        <v>1.4630149812734083E-3</v>
      </c>
      <c r="AC329" s="9"/>
      <c r="AD329" s="183">
        <v>102</v>
      </c>
      <c r="AE329" s="183">
        <v>71</v>
      </c>
      <c r="AF329" s="183">
        <v>81</v>
      </c>
      <c r="AG329" s="183">
        <v>31</v>
      </c>
      <c r="AH329" s="183">
        <v>42</v>
      </c>
      <c r="AI329" s="183">
        <v>13</v>
      </c>
      <c r="AJ329" s="183">
        <v>9</v>
      </c>
      <c r="AK329" s="183">
        <v>1</v>
      </c>
      <c r="AL329" s="183">
        <v>350</v>
      </c>
      <c r="AM329" s="5"/>
      <c r="AN329" s="180">
        <v>-21</v>
      </c>
      <c r="AO329" s="180">
        <v>-21</v>
      </c>
      <c r="AP329" s="180">
        <v>-18</v>
      </c>
      <c r="AQ329" s="180">
        <v>-7</v>
      </c>
      <c r="AR329" s="180">
        <v>-12</v>
      </c>
      <c r="AS329" s="180">
        <v>-2</v>
      </c>
      <c r="AT329" s="180">
        <v>-4</v>
      </c>
      <c r="AU329" s="180">
        <v>-1</v>
      </c>
      <c r="AV329" s="180">
        <v>-86</v>
      </c>
      <c r="AW329">
        <f t="shared" si="237"/>
        <v>21</v>
      </c>
      <c r="AX329">
        <f t="shared" si="238"/>
        <v>21</v>
      </c>
      <c r="AY329">
        <f t="shared" si="239"/>
        <v>18</v>
      </c>
      <c r="AZ329">
        <f t="shared" si="240"/>
        <v>7</v>
      </c>
      <c r="BA329">
        <f t="shared" si="241"/>
        <v>12</v>
      </c>
      <c r="BB329">
        <f t="shared" si="242"/>
        <v>2</v>
      </c>
      <c r="BC329">
        <f t="shared" si="243"/>
        <v>4</v>
      </c>
      <c r="BD329">
        <f t="shared" si="244"/>
        <v>1</v>
      </c>
      <c r="BE329">
        <f t="shared" si="245"/>
        <v>86</v>
      </c>
      <c r="BH329" s="175">
        <v>271596.80533333326</v>
      </c>
      <c r="BI329" s="106">
        <f t="shared" si="246"/>
        <v>67899.201333333316</v>
      </c>
      <c r="BJ329" s="107">
        <f t="shared" si="247"/>
        <v>1629580.8319999995</v>
      </c>
      <c r="BK329" s="26">
        <f t="shared" si="248"/>
        <v>407395.20799999987</v>
      </c>
      <c r="BL329" s="24">
        <f t="shared" si="249"/>
        <v>0.8</v>
      </c>
      <c r="BM329" s="25">
        <f t="shared" si="250"/>
        <v>0.2</v>
      </c>
      <c r="BN329" s="137">
        <f>BH329</f>
        <v>271596.80533333326</v>
      </c>
      <c r="BO329" s="173">
        <v>147369.52622222222</v>
      </c>
      <c r="BP329" s="132">
        <f>IF($B329="","0",(25%*BO329))</f>
        <v>36842.381555555556</v>
      </c>
      <c r="BQ329" s="132">
        <f>BO329*6</f>
        <v>884217.15733333328</v>
      </c>
      <c r="BR329" s="132">
        <f>IF(BP329="","",(6*BP329))</f>
        <v>221054.28933333332</v>
      </c>
      <c r="BS329" s="137">
        <f>BO329</f>
        <v>147369.52622222222</v>
      </c>
      <c r="BT329" s="172">
        <v>341191.67466666672</v>
      </c>
      <c r="BU329" s="132">
        <f>IF($B329="","0",(25%*BT329))</f>
        <v>85297.918666666679</v>
      </c>
      <c r="BV329" s="132">
        <f>BT329*6</f>
        <v>2047150.0480000004</v>
      </c>
      <c r="BW329" s="132">
        <f>BU329*6</f>
        <v>511787.5120000001</v>
      </c>
      <c r="BX329" s="137">
        <f>BT329</f>
        <v>341191.67466666672</v>
      </c>
      <c r="BY329" s="172">
        <v>433070.29333333339</v>
      </c>
      <c r="BZ329" s="132">
        <f>IF($B329="","0",(25%*BY329))</f>
        <v>108267.57333333335</v>
      </c>
      <c r="CA329" s="132">
        <f t="shared" si="253"/>
        <v>2598421.7600000002</v>
      </c>
      <c r="CB329" s="132">
        <f t="shared" si="253"/>
        <v>649605.44000000006</v>
      </c>
      <c r="CC329" s="137">
        <f>BY329</f>
        <v>433070.29333333339</v>
      </c>
      <c r="CD329" s="172">
        <v>620460.65422222228</v>
      </c>
      <c r="CE329" s="132">
        <f>IF($B329="","0",(25%*CD329))</f>
        <v>155115.16355555557</v>
      </c>
      <c r="CF329" s="132">
        <f>CD329*6</f>
        <v>3722763.9253333337</v>
      </c>
      <c r="CG329" s="132">
        <f>CE329*6</f>
        <v>930690.98133333342</v>
      </c>
      <c r="CH329" s="137">
        <f>CD329</f>
        <v>620460.65422222228</v>
      </c>
      <c r="CI329" s="211">
        <f t="shared" si="254"/>
        <v>482265.67822222225</v>
      </c>
      <c r="CJ329" s="132">
        <f>IF($B329="","0",(25%*CI329))</f>
        <v>120566.41955555556</v>
      </c>
      <c r="CK329" s="132">
        <f>CI329*6</f>
        <v>2893594.0693333335</v>
      </c>
      <c r="CL329" s="132">
        <f>CJ329*6</f>
        <v>723398.51733333338</v>
      </c>
      <c r="CM329" s="137">
        <f>CI329</f>
        <v>482265.67822222225</v>
      </c>
      <c r="CN329" s="172"/>
      <c r="CO329" s="132"/>
      <c r="CP329" s="132"/>
      <c r="CQ329" s="132"/>
      <c r="CR329" s="137"/>
      <c r="CS329" s="132"/>
    </row>
    <row r="330" spans="1:97" ht="13" x14ac:dyDescent="0.3">
      <c r="A330" s="5" t="s">
        <v>640</v>
      </c>
      <c r="B330" s="3" t="s">
        <v>394</v>
      </c>
      <c r="C330" s="3" t="s">
        <v>390</v>
      </c>
      <c r="D330" s="2" t="s">
        <v>333</v>
      </c>
      <c r="E330" s="5">
        <f t="shared" si="251"/>
        <v>46255</v>
      </c>
      <c r="F330" s="177">
        <v>269</v>
      </c>
      <c r="G330" s="17">
        <f t="shared" si="252"/>
        <v>599</v>
      </c>
      <c r="H330" s="201">
        <v>7.3906188411509657</v>
      </c>
      <c r="I330" s="189">
        <v>123</v>
      </c>
      <c r="J330"/>
      <c r="K330" s="183">
        <v>11191</v>
      </c>
      <c r="L330" s="183">
        <v>11355</v>
      </c>
      <c r="M330" s="183">
        <v>11180</v>
      </c>
      <c r="N330" s="183">
        <v>6150</v>
      </c>
      <c r="O330" s="183">
        <v>3334</v>
      </c>
      <c r="P330" s="183">
        <v>1710</v>
      </c>
      <c r="Q330" s="183">
        <v>1200</v>
      </c>
      <c r="R330" s="183">
        <v>135</v>
      </c>
      <c r="S330" s="183">
        <v>46255</v>
      </c>
      <c r="T330" s="5"/>
      <c r="U330" s="9">
        <f t="shared" si="229"/>
        <v>0.24194141173927142</v>
      </c>
      <c r="V330" s="9">
        <f t="shared" si="230"/>
        <v>0.24548697438114797</v>
      </c>
      <c r="W330" s="9">
        <f t="shared" si="231"/>
        <v>0.24170359961085289</v>
      </c>
      <c r="X330" s="9">
        <f t="shared" si="232"/>
        <v>0.13295859907037078</v>
      </c>
      <c r="Y330" s="9">
        <f t="shared" si="233"/>
        <v>7.2078694195222143E-2</v>
      </c>
      <c r="Z330" s="9">
        <f t="shared" si="234"/>
        <v>3.6968976326883583E-2</v>
      </c>
      <c r="AA330" s="9">
        <f t="shared" si="235"/>
        <v>2.5943141282023564E-2</v>
      </c>
      <c r="AB330" s="9">
        <f t="shared" si="236"/>
        <v>2.918603394227651E-3</v>
      </c>
      <c r="AC330" s="9"/>
      <c r="AD330" s="183">
        <v>157</v>
      </c>
      <c r="AE330" s="183">
        <v>84</v>
      </c>
      <c r="AF330" s="183">
        <v>99</v>
      </c>
      <c r="AG330" s="183">
        <v>50</v>
      </c>
      <c r="AH330" s="183">
        <v>43</v>
      </c>
      <c r="AI330" s="183">
        <v>15</v>
      </c>
      <c r="AJ330" s="183">
        <v>16</v>
      </c>
      <c r="AK330" s="183">
        <v>0</v>
      </c>
      <c r="AL330" s="183">
        <v>464</v>
      </c>
      <c r="AM330" s="5"/>
      <c r="AN330" s="180">
        <v>-35</v>
      </c>
      <c r="AO330" s="180">
        <v>-39</v>
      </c>
      <c r="AP330" s="180">
        <v>-20</v>
      </c>
      <c r="AQ330" s="180">
        <v>-18</v>
      </c>
      <c r="AR330" s="180">
        <v>-10</v>
      </c>
      <c r="AS330" s="180">
        <v>-7</v>
      </c>
      <c r="AT330" s="180">
        <v>-2</v>
      </c>
      <c r="AU330" s="180">
        <v>-4</v>
      </c>
      <c r="AV330" s="180">
        <v>-135</v>
      </c>
      <c r="AW330">
        <f t="shared" si="237"/>
        <v>35</v>
      </c>
      <c r="AX330">
        <f t="shared" si="238"/>
        <v>39</v>
      </c>
      <c r="AY330">
        <f t="shared" si="239"/>
        <v>20</v>
      </c>
      <c r="AZ330">
        <f t="shared" si="240"/>
        <v>18</v>
      </c>
      <c r="BA330">
        <f t="shared" si="241"/>
        <v>10</v>
      </c>
      <c r="BB330">
        <f t="shared" si="242"/>
        <v>7</v>
      </c>
      <c r="BC330">
        <f t="shared" si="243"/>
        <v>2</v>
      </c>
      <c r="BD330">
        <f t="shared" si="244"/>
        <v>4</v>
      </c>
      <c r="BE330">
        <f t="shared" si="245"/>
        <v>135</v>
      </c>
      <c r="BH330" s="175">
        <v>258419.94666666701</v>
      </c>
      <c r="BI330" s="106">
        <f t="shared" si="246"/>
        <v>64604.986666666751</v>
      </c>
      <c r="BJ330" s="107">
        <f t="shared" si="247"/>
        <v>1550519.680000002</v>
      </c>
      <c r="BK330" s="26">
        <f t="shared" si="248"/>
        <v>387629.92000000051</v>
      </c>
      <c r="BL330" s="24">
        <f t="shared" si="249"/>
        <v>0.8</v>
      </c>
      <c r="BM330" s="25">
        <f t="shared" si="250"/>
        <v>0.2</v>
      </c>
      <c r="BN330" s="137">
        <f>BH330</f>
        <v>258419.94666666701</v>
      </c>
      <c r="BO330" s="173">
        <v>233931.70844444446</v>
      </c>
      <c r="BP330" s="132">
        <f>IF($B330="","0",(25%*BO330))</f>
        <v>58482.927111111116</v>
      </c>
      <c r="BQ330" s="132">
        <f>BO330*6</f>
        <v>1403590.2506666668</v>
      </c>
      <c r="BR330" s="132">
        <f>IF(BP330="","",(6*BP330))</f>
        <v>350897.56266666669</v>
      </c>
      <c r="BS330" s="137">
        <f>BO330</f>
        <v>233931.70844444446</v>
      </c>
      <c r="BT330" s="172">
        <v>261056.91466666671</v>
      </c>
      <c r="BU330" s="132">
        <f>IF($B330="","0",(25%*BT330))</f>
        <v>65264.228666666677</v>
      </c>
      <c r="BV330" s="132">
        <f>BT330*6</f>
        <v>1566341.4880000004</v>
      </c>
      <c r="BW330" s="132">
        <f>BU330*6</f>
        <v>391585.37200000009</v>
      </c>
      <c r="BX330" s="137">
        <f>BT330</f>
        <v>261056.91466666671</v>
      </c>
      <c r="BY330" s="172">
        <v>501208.53333333333</v>
      </c>
      <c r="BZ330" s="132">
        <f>IF($B330="","0",(25%*BY330))</f>
        <v>125302.13333333333</v>
      </c>
      <c r="CA330" s="132">
        <f t="shared" si="253"/>
        <v>3007251.2</v>
      </c>
      <c r="CB330" s="132">
        <f t="shared" si="253"/>
        <v>751812.8</v>
      </c>
      <c r="CC330" s="137">
        <f>BY330</f>
        <v>501208.53333333333</v>
      </c>
      <c r="CD330" s="172">
        <v>429989.69955555559</v>
      </c>
      <c r="CE330" s="132">
        <f>IF($B330="","0",(25%*CD330))</f>
        <v>107497.4248888889</v>
      </c>
      <c r="CF330" s="132">
        <f>CD330*6</f>
        <v>2579938.1973333335</v>
      </c>
      <c r="CG330" s="132">
        <f>CE330*6</f>
        <v>644984.54933333339</v>
      </c>
      <c r="CH330" s="137">
        <f>CD330</f>
        <v>429989.69955555559</v>
      </c>
      <c r="CI330" s="211">
        <f t="shared" si="254"/>
        <v>665851.64799999993</v>
      </c>
      <c r="CJ330" s="132">
        <f>IF($B330="","0",(25%*CI330))</f>
        <v>166462.91199999998</v>
      </c>
      <c r="CK330" s="132">
        <f>CI330*6</f>
        <v>3995109.8879999993</v>
      </c>
      <c r="CL330" s="132">
        <f>CJ330*6</f>
        <v>998777.47199999983</v>
      </c>
      <c r="CM330" s="137">
        <f>CI330</f>
        <v>665851.64799999993</v>
      </c>
      <c r="CN330" s="172"/>
      <c r="CO330" s="132"/>
      <c r="CP330" s="132"/>
      <c r="CQ330" s="132"/>
      <c r="CR330" s="137"/>
      <c r="CS330" s="132"/>
    </row>
    <row r="331" spans="1:97" ht="13" x14ac:dyDescent="0.3">
      <c r="A331" s="5" t="s">
        <v>554</v>
      </c>
      <c r="B331" s="3"/>
      <c r="C331" s="3" t="s">
        <v>386</v>
      </c>
      <c r="D331" s="2" t="s">
        <v>334</v>
      </c>
      <c r="E331" s="5">
        <f t="shared" si="251"/>
        <v>87281</v>
      </c>
      <c r="F331" s="177">
        <v>127</v>
      </c>
      <c r="G331" s="17">
        <f t="shared" si="252"/>
        <v>713</v>
      </c>
      <c r="H331" s="201">
        <v>7.0398298530549113</v>
      </c>
      <c r="I331" s="189">
        <v>134</v>
      </c>
      <c r="J331"/>
      <c r="K331" s="183">
        <v>10956</v>
      </c>
      <c r="L331" s="183">
        <v>24718</v>
      </c>
      <c r="M331" s="183">
        <v>26240</v>
      </c>
      <c r="N331" s="183">
        <v>12874</v>
      </c>
      <c r="O331" s="183">
        <v>7352</v>
      </c>
      <c r="P331" s="183">
        <v>3367</v>
      </c>
      <c r="Q331" s="183">
        <v>1657</v>
      </c>
      <c r="R331" s="183">
        <v>117</v>
      </c>
      <c r="S331" s="183">
        <v>87281</v>
      </c>
      <c r="T331" s="5"/>
      <c r="U331" s="9">
        <f t="shared" si="229"/>
        <v>0.1255256012190511</v>
      </c>
      <c r="V331" s="9">
        <f t="shared" si="230"/>
        <v>0.28320023831074348</v>
      </c>
      <c r="W331" s="9">
        <f t="shared" si="231"/>
        <v>0.3006381686735945</v>
      </c>
      <c r="X331" s="9">
        <f t="shared" si="232"/>
        <v>0.1475006015054823</v>
      </c>
      <c r="Y331" s="9">
        <f t="shared" si="233"/>
        <v>8.4233682015558947E-2</v>
      </c>
      <c r="Z331" s="9">
        <f t="shared" si="234"/>
        <v>3.8576551597713137E-2</v>
      </c>
      <c r="AA331" s="9">
        <f t="shared" si="235"/>
        <v>1.8984658745889713E-2</v>
      </c>
      <c r="AB331" s="9">
        <f t="shared" si="236"/>
        <v>1.3404979319668656E-3</v>
      </c>
      <c r="AC331" s="9"/>
      <c r="AD331" s="183">
        <v>279</v>
      </c>
      <c r="AE331" s="183">
        <v>-46</v>
      </c>
      <c r="AF331" s="183">
        <v>163</v>
      </c>
      <c r="AG331" s="183">
        <v>131</v>
      </c>
      <c r="AH331" s="183">
        <v>33</v>
      </c>
      <c r="AI331" s="183">
        <v>44</v>
      </c>
      <c r="AJ331" s="183">
        <v>40</v>
      </c>
      <c r="AK331" s="183">
        <v>2</v>
      </c>
      <c r="AL331" s="183">
        <v>646</v>
      </c>
      <c r="AM331" s="5"/>
      <c r="AN331" s="180">
        <v>-8</v>
      </c>
      <c r="AO331" s="180">
        <v>-20</v>
      </c>
      <c r="AP331" s="180">
        <v>-23</v>
      </c>
      <c r="AQ331" s="180">
        <v>-7</v>
      </c>
      <c r="AR331" s="180">
        <v>-2</v>
      </c>
      <c r="AS331" s="180">
        <v>-3</v>
      </c>
      <c r="AT331" s="180">
        <v>-5</v>
      </c>
      <c r="AU331" s="180">
        <v>1</v>
      </c>
      <c r="AV331" s="180">
        <v>-67</v>
      </c>
      <c r="AW331">
        <f t="shared" si="237"/>
        <v>8</v>
      </c>
      <c r="AX331">
        <f t="shared" si="238"/>
        <v>20</v>
      </c>
      <c r="AY331">
        <f t="shared" si="239"/>
        <v>23</v>
      </c>
      <c r="AZ331">
        <f t="shared" si="240"/>
        <v>7</v>
      </c>
      <c r="BA331">
        <f t="shared" si="241"/>
        <v>2</v>
      </c>
      <c r="BB331">
        <f t="shared" si="242"/>
        <v>3</v>
      </c>
      <c r="BC331">
        <f t="shared" si="243"/>
        <v>5</v>
      </c>
      <c r="BD331">
        <f t="shared" si="244"/>
        <v>-1</v>
      </c>
      <c r="BE331">
        <f t="shared" si="245"/>
        <v>67</v>
      </c>
      <c r="BH331" s="175">
        <v>714172.94666666654</v>
      </c>
      <c r="BI331" s="106" t="str">
        <f t="shared" si="246"/>
        <v>0</v>
      </c>
      <c r="BJ331" s="107">
        <f t="shared" si="247"/>
        <v>4285037.68</v>
      </c>
      <c r="BK331" s="26">
        <f t="shared" si="248"/>
        <v>0</v>
      </c>
      <c r="BL331" s="24" t="str">
        <f t="shared" si="249"/>
        <v>100%</v>
      </c>
      <c r="BM331" s="25" t="str">
        <f t="shared" si="250"/>
        <v>0%</v>
      </c>
      <c r="BN331" s="137">
        <f>BH331</f>
        <v>714172.94666666654</v>
      </c>
      <c r="BO331" s="173">
        <v>1116303.7044444443</v>
      </c>
      <c r="BP331" s="132" t="str">
        <f>IF($B331="","0",(25%*BO331))</f>
        <v>0</v>
      </c>
      <c r="BQ331" s="132">
        <f>BO331*6</f>
        <v>6697822.2266666656</v>
      </c>
      <c r="BR331" s="132">
        <f>IF(BP331="","",(6*BP331))</f>
        <v>0</v>
      </c>
      <c r="BS331" s="137">
        <f>BO331</f>
        <v>1116303.7044444443</v>
      </c>
      <c r="BT331" s="172">
        <v>602771.6944444445</v>
      </c>
      <c r="BU331" s="132" t="str">
        <f>IF($B331="","0",(25%*BT331))</f>
        <v>0</v>
      </c>
      <c r="BV331" s="132">
        <f>BT331*6</f>
        <v>3616630.166666667</v>
      </c>
      <c r="BW331" s="132">
        <f>BU331*6</f>
        <v>0</v>
      </c>
      <c r="BX331" s="137">
        <f>BT331</f>
        <v>602771.6944444445</v>
      </c>
      <c r="BY331" s="172">
        <v>558653.33333333326</v>
      </c>
      <c r="BZ331" s="132" t="str">
        <f>IF($B331="","0",(25%*BY331))</f>
        <v>0</v>
      </c>
      <c r="CA331" s="132">
        <f t="shared" si="253"/>
        <v>3351919.9999999995</v>
      </c>
      <c r="CB331" s="132">
        <f t="shared" si="253"/>
        <v>0</v>
      </c>
      <c r="CC331" s="137">
        <f>BY331</f>
        <v>558653.33333333326</v>
      </c>
      <c r="CD331" s="172">
        <v>626980.03777777776</v>
      </c>
      <c r="CE331" s="132" t="str">
        <f>IF($B331="","0",(25%*CD331))</f>
        <v>0</v>
      </c>
      <c r="CF331" s="132">
        <f>CD331*6</f>
        <v>3761880.2266666666</v>
      </c>
      <c r="CG331" s="132">
        <f>CE331*6</f>
        <v>0</v>
      </c>
      <c r="CH331" s="137">
        <f>CD331</f>
        <v>626980.03777777776</v>
      </c>
      <c r="CI331" s="211">
        <f t="shared" si="254"/>
        <v>1029194.8022222222</v>
      </c>
      <c r="CJ331" s="132" t="str">
        <f>IF($B331="","0",(25%*CI331))</f>
        <v>0</v>
      </c>
      <c r="CK331" s="132">
        <f>CI331*6</f>
        <v>6175168.8133333335</v>
      </c>
      <c r="CL331" s="132">
        <f>CJ331*6</f>
        <v>0</v>
      </c>
      <c r="CM331" s="137">
        <f>CI331</f>
        <v>1029194.8022222222</v>
      </c>
      <c r="CN331" s="172"/>
      <c r="CO331" s="132"/>
      <c r="CP331" s="132"/>
      <c r="CQ331" s="132"/>
      <c r="CR331" s="137"/>
      <c r="CS331" s="132"/>
    </row>
    <row r="332" spans="1:97" ht="13" x14ac:dyDescent="0.3">
      <c r="D332" s="14" t="s">
        <v>414</v>
      </c>
      <c r="E332" s="5"/>
      <c r="F332" s="14"/>
      <c r="G332" s="17"/>
      <c r="H332" s="15"/>
      <c r="I332" s="186"/>
      <c r="J332" s="14"/>
      <c r="K332" s="182"/>
      <c r="L332" s="182"/>
      <c r="M332" s="182"/>
      <c r="N332" s="182"/>
      <c r="O332" s="182"/>
      <c r="P332" s="182"/>
      <c r="Q332" s="182"/>
      <c r="R332" s="182"/>
      <c r="S332" s="182"/>
      <c r="T332" s="5"/>
      <c r="U332" s="14"/>
      <c r="V332" s="14"/>
      <c r="W332" s="14"/>
      <c r="X332" s="14"/>
      <c r="Y332" s="14"/>
      <c r="Z332" s="14"/>
      <c r="AA332" s="14"/>
      <c r="AB332" s="14"/>
      <c r="AC332" s="14"/>
      <c r="AD332" s="186"/>
      <c r="AE332" s="186"/>
      <c r="AF332" s="186"/>
      <c r="AG332" s="186"/>
      <c r="AH332" s="186"/>
      <c r="AI332" s="186"/>
      <c r="AJ332" s="186"/>
      <c r="AK332" s="186"/>
      <c r="AL332" s="186"/>
      <c r="AM332" s="5"/>
      <c r="AN332" s="15"/>
      <c r="AO332" s="15"/>
      <c r="AP332" s="15"/>
      <c r="AQ332" s="15"/>
      <c r="AR332" s="15"/>
      <c r="AS332" s="15"/>
      <c r="AT332" s="15"/>
      <c r="AU332" s="15"/>
      <c r="AV332" s="15"/>
      <c r="AW332" s="14"/>
      <c r="AX332" s="14"/>
      <c r="AY332" s="14"/>
      <c r="AZ332" s="14"/>
      <c r="BA332" s="14"/>
      <c r="BB332" s="14"/>
      <c r="BC332" s="14"/>
      <c r="BD332" s="14"/>
      <c r="BE332" s="14"/>
      <c r="BF332" s="14"/>
      <c r="BG332" s="14"/>
      <c r="BH332" s="126"/>
      <c r="BI332" s="108"/>
      <c r="BJ332" s="107"/>
      <c r="BK332" s="17"/>
      <c r="BN332" s="135"/>
      <c r="BS332" s="135"/>
      <c r="BW332" s="132"/>
      <c r="BX332" s="139"/>
      <c r="CB332" s="132"/>
      <c r="CC332" s="139"/>
      <c r="CG332" s="132"/>
      <c r="CH332" s="139"/>
      <c r="CL332" s="132"/>
      <c r="CM332" s="139"/>
      <c r="CO332" s="132"/>
      <c r="CP332" s="132"/>
      <c r="CQ332" s="132"/>
      <c r="CR332" s="139"/>
      <c r="CS332" s="225"/>
    </row>
    <row r="333" spans="1:97" ht="13" x14ac:dyDescent="0.3">
      <c r="B333" s="3" t="s">
        <v>382</v>
      </c>
      <c r="C333" s="3" t="s">
        <v>375</v>
      </c>
      <c r="D333" s="3" t="s">
        <v>350</v>
      </c>
      <c r="E333" s="5">
        <f t="shared" ca="1" si="251"/>
        <v>215510</v>
      </c>
      <c r="F333" s="17">
        <f ca="1">SUMIF($B$6:$BJ$331,B333,$F$6:$F$331)</f>
        <v>1460</v>
      </c>
      <c r="G333" s="17">
        <f ca="1">AL333+BE333</f>
        <v>2115</v>
      </c>
      <c r="H333" s="202">
        <v>9.4037616054219519</v>
      </c>
      <c r="I333" s="191">
        <f t="shared" ref="I333:I359" ca="1" si="255">SUMIF($B$6:$BJ$331,B333,$I$6:$I$331)</f>
        <v>549</v>
      </c>
      <c r="J333"/>
      <c r="K333" s="184">
        <f t="shared" ref="K333:K359" ca="1" si="256">SUMIF($B$6:$BJ$331,B333,$K$6:$K$331)</f>
        <v>6040</v>
      </c>
      <c r="L333" s="184">
        <f t="shared" ref="L333:L359" ca="1" si="257">SUMIF($B$6:$BJ$331,B333,$L$6:$L$331)</f>
        <v>23097</v>
      </c>
      <c r="M333" s="184">
        <f t="shared" ref="M333:M359" ca="1" si="258">SUMIF($B$6:$BJ$331,B333,$M$6:$M$331)</f>
        <v>49111</v>
      </c>
      <c r="N333" s="184">
        <f t="shared" ref="N333:N359" ca="1" si="259">SUMIF($B$6:$BJ$331,B333,$N$6:$N$331)</f>
        <v>42728</v>
      </c>
      <c r="O333" s="184">
        <f t="shared" ref="O333:O359" ca="1" si="260">SUMIF($B$6:$BJ$331,B333,$O$6:$O$331)</f>
        <v>33499</v>
      </c>
      <c r="P333" s="184">
        <f t="shared" ref="P333:P359" ca="1" si="261">SUMIF($B$6:$BJ$331,B333,$P$6:$P$331)</f>
        <v>26627</v>
      </c>
      <c r="Q333" s="184">
        <f t="shared" ref="Q333:Q359" ca="1" si="262">SUMIF($B$6:$BJ$331,B333,$Q$6:$Q$331)</f>
        <v>29036</v>
      </c>
      <c r="R333" s="184">
        <f t="shared" ref="R333:R359" ca="1" si="263">SUMIF($B$6:$BJ$331,B333,$R$6:$R$331)</f>
        <v>5372</v>
      </c>
      <c r="S333" s="184">
        <f t="shared" ref="S333:S359" ca="1" si="264">SUMIF($B$6:$BJ$331,B333,$S$6:$S$331)</f>
        <v>215510</v>
      </c>
      <c r="T333" s="5"/>
      <c r="U333" s="9">
        <f t="shared" ref="U333:AB333" ca="1" si="265">K333/$S$333</f>
        <v>2.8026541691800844E-2</v>
      </c>
      <c r="V333" s="9">
        <f t="shared" ca="1" si="265"/>
        <v>0.1071736810356828</v>
      </c>
      <c r="W333" s="9">
        <f t="shared" ca="1" si="265"/>
        <v>0.22788269685861445</v>
      </c>
      <c r="X333" s="9">
        <f t="shared" ca="1" si="265"/>
        <v>0.19826458168994479</v>
      </c>
      <c r="Y333" s="9">
        <f t="shared" ca="1" si="265"/>
        <v>0.15544058280358219</v>
      </c>
      <c r="Z333" s="9">
        <f t="shared" ca="1" si="265"/>
        <v>0.12355343139529489</v>
      </c>
      <c r="AA333" s="9">
        <f t="shared" ca="1" si="265"/>
        <v>0.13473156698065056</v>
      </c>
      <c r="AB333" s="9">
        <f t="shared" ca="1" si="265"/>
        <v>2.4926917544429494E-2</v>
      </c>
      <c r="AC333" s="9"/>
      <c r="AD333" s="184">
        <f ca="1">SUMIF($B$6:$BJ$331,B333,$AD$6:$AD$331)</f>
        <v>112</v>
      </c>
      <c r="AE333" s="184">
        <f t="shared" ref="AE333:AE359" ca="1" si="266">SUMIF($B$6:$BJ$331,B333,$AE$6:$AE$331)</f>
        <v>269</v>
      </c>
      <c r="AF333" s="184">
        <f t="shared" ref="AF333:AF359" ca="1" si="267">SUMIF($B$6:$BJ$331,B333,$AF$6:$AF$331)</f>
        <v>602</v>
      </c>
      <c r="AG333" s="184">
        <f t="shared" ref="AG333:AG359" ca="1" si="268">SUMIF($B$6:$BJ$331,B333,$AG$6:$AG$331)</f>
        <v>421</v>
      </c>
      <c r="AH333" s="184">
        <f t="shared" ref="AH333:AH359" ca="1" si="269">SUMIF($B$6:$BJ$331,B333,$AH$6:$AH$331)</f>
        <v>283</v>
      </c>
      <c r="AI333" s="184">
        <f t="shared" ref="AI333:AI359" ca="1" si="270">SUMIF($B$6:$BJ$331,B333,$AI$6:$AI$331)</f>
        <v>172</v>
      </c>
      <c r="AJ333" s="184">
        <f t="shared" ref="AJ333:AJ359" ca="1" si="271">SUMIF($B$6:$BJ$331,B333,$AJ$6:$AJ$331)</f>
        <v>238</v>
      </c>
      <c r="AK333" s="184">
        <f t="shared" ref="AK333:AK359" ca="1" si="272">SUMIF($B$6:$BJ$331,B333,$AK$6:$AK$331)</f>
        <v>86</v>
      </c>
      <c r="AL333" s="184">
        <f t="shared" ref="AL333:AL359" ca="1" si="273">SUMIF($B$6:$BJ$331,B333,$AL$6:$AL$331)</f>
        <v>2183</v>
      </c>
      <c r="AM333" s="5"/>
      <c r="AW333">
        <f ca="1">SUMIF($B$6:$BJ$331,B333,$AW$6:$AW$331)</f>
        <v>2</v>
      </c>
      <c r="AX333">
        <f t="shared" ref="AX333:AX359" ca="1" si="274">SUMIF($B$6:$BJ$331,B333,$AX$6:$AX$331)</f>
        <v>-3</v>
      </c>
      <c r="AY333">
        <f t="shared" ref="AY333:AY359" ca="1" si="275">SUMIF($B$6:$BJ$331,B333,$AY$6:$AY$331)</f>
        <v>-18</v>
      </c>
      <c r="AZ333">
        <f t="shared" ref="AZ333:AZ359" ca="1" si="276">SUMIF($B$6:$BJ$331,B333,$AZ$6:$AZ$331)</f>
        <v>0</v>
      </c>
      <c r="BA333">
        <f t="shared" ref="BA333:BA359" ca="1" si="277">SUMIF($B$6:$BJ$331,B333,$BA$6:$BA$331)</f>
        <v>-2</v>
      </c>
      <c r="BB333">
        <f t="shared" ref="BB333:BB359" ca="1" si="278">SUMIF($B$6:$BJ$331,B333,$BB$6:$BB$331)</f>
        <v>-15</v>
      </c>
      <c r="BC333">
        <f t="shared" ref="BC333:BC359" ca="1" si="279">SUMIF($B$6:$BJ$331,B333,$BC$6:$BC$331)</f>
        <v>-43</v>
      </c>
      <c r="BD333">
        <f t="shared" ref="BD333:BD359" ca="1" si="280">SUMIF($B$6:$BJ$331,B333,$BD$6:$BD$331)</f>
        <v>11</v>
      </c>
      <c r="BE333">
        <f t="shared" ref="BE333:BE359" ca="1" si="281">SUMIF($B$6:$BJ$331,B333,$BE$6:$BE$331)</f>
        <v>-68</v>
      </c>
      <c r="BH333" s="107"/>
      <c r="BI333" s="175">
        <v>417661.64400000003</v>
      </c>
      <c r="BJ333" s="175"/>
      <c r="BK333" s="17">
        <f>BI333*6</f>
        <v>2505969.8640000001</v>
      </c>
      <c r="BL333" s="176">
        <v>0</v>
      </c>
      <c r="BM333" s="176">
        <v>0.2</v>
      </c>
      <c r="BN333" s="137">
        <f>BI333</f>
        <v>417661.64400000003</v>
      </c>
      <c r="BO333" s="179"/>
      <c r="BP333" s="172">
        <v>602347.95555555564</v>
      </c>
      <c r="BQ333" s="178"/>
      <c r="BR333" s="132">
        <f>BP333*6</f>
        <v>3614087.7333333339</v>
      </c>
      <c r="BS333" s="137">
        <f>BP333</f>
        <v>602347.95555555564</v>
      </c>
      <c r="BT333" s="178"/>
      <c r="BU333" s="172">
        <v>627437.22</v>
      </c>
      <c r="BV333" s="178"/>
      <c r="BW333" s="132">
        <f>BU333*6</f>
        <v>3764623.32</v>
      </c>
      <c r="BX333" s="137">
        <f>BU333</f>
        <v>627437.22</v>
      </c>
      <c r="BY333" s="178"/>
      <c r="BZ333" s="172">
        <v>661033.33333333337</v>
      </c>
      <c r="CA333" s="178"/>
      <c r="CB333" s="132">
        <f>BZ333*6</f>
        <v>3966200</v>
      </c>
      <c r="CC333" s="137">
        <f>BZ333</f>
        <v>661033.33333333337</v>
      </c>
      <c r="CD333" s="178"/>
      <c r="CE333" s="172">
        <v>582941.26800000016</v>
      </c>
      <c r="CF333" s="178"/>
      <c r="CG333" s="132">
        <f>CE333*6</f>
        <v>3497647.6080000009</v>
      </c>
      <c r="CH333" s="137">
        <f>CE333</f>
        <v>582941.26800000016</v>
      </c>
      <c r="CI333" s="178"/>
      <c r="CJ333" s="211">
        <f>SUMIF($B$6:$B$331,B333,$CJ$6:$CJ$331)</f>
        <v>724503.32888888905</v>
      </c>
      <c r="CK333" s="178"/>
      <c r="CL333" s="132">
        <f>CJ333*6</f>
        <v>4347019.9733333346</v>
      </c>
      <c r="CM333" s="137">
        <f>CJ333</f>
        <v>724503.32888888905</v>
      </c>
      <c r="CN333" s="178"/>
      <c r="CO333" s="132"/>
      <c r="CP333" s="132"/>
      <c r="CQ333" s="132"/>
      <c r="CR333" s="137"/>
      <c r="CS333" s="132"/>
    </row>
    <row r="334" spans="1:97" ht="13" x14ac:dyDescent="0.3">
      <c r="B334" s="3" t="s">
        <v>397</v>
      </c>
      <c r="C334" s="3" t="s">
        <v>384</v>
      </c>
      <c r="D334" s="3" t="s">
        <v>344</v>
      </c>
      <c r="E334" s="5">
        <f t="shared" ca="1" si="251"/>
        <v>273691</v>
      </c>
      <c r="F334" s="17">
        <f ca="1">SUMIF($B$6:$BJ$331,B334,$F$6:$F$331)</f>
        <v>1866</v>
      </c>
      <c r="G334" s="17">
        <f t="shared" ca="1" si="252"/>
        <v>3116</v>
      </c>
      <c r="H334" s="202">
        <v>6.9041454632026902</v>
      </c>
      <c r="I334" s="191">
        <f t="shared" ca="1" si="255"/>
        <v>935</v>
      </c>
      <c r="J334"/>
      <c r="K334" s="184">
        <f t="shared" ca="1" si="256"/>
        <v>38375</v>
      </c>
      <c r="L334" s="184">
        <f t="shared" ca="1" si="257"/>
        <v>59635</v>
      </c>
      <c r="M334" s="184">
        <f t="shared" ca="1" si="258"/>
        <v>72269</v>
      </c>
      <c r="N334" s="184">
        <f t="shared" ca="1" si="259"/>
        <v>44219</v>
      </c>
      <c r="O334" s="184">
        <f t="shared" ca="1" si="260"/>
        <v>31484</v>
      </c>
      <c r="P334" s="184">
        <f t="shared" ca="1" si="261"/>
        <v>16930</v>
      </c>
      <c r="Q334" s="184">
        <f t="shared" ca="1" si="262"/>
        <v>9669</v>
      </c>
      <c r="R334" s="184">
        <f t="shared" ca="1" si="263"/>
        <v>1110</v>
      </c>
      <c r="S334" s="184">
        <f t="shared" ca="1" si="264"/>
        <v>273691</v>
      </c>
      <c r="T334" s="5"/>
      <c r="U334" s="9">
        <f t="shared" ref="U334:AB334" ca="1" si="282">K334/$S$334</f>
        <v>0.14021286779616429</v>
      </c>
      <c r="V334" s="9">
        <f t="shared" ca="1" si="282"/>
        <v>0.21789170999411744</v>
      </c>
      <c r="W334" s="9">
        <f t="shared" ca="1" si="282"/>
        <v>0.26405325714035172</v>
      </c>
      <c r="X334" s="9">
        <f t="shared" ca="1" si="282"/>
        <v>0.1615654150118199</v>
      </c>
      <c r="Y334" s="9">
        <f t="shared" ca="1" si="282"/>
        <v>0.11503483855881268</v>
      </c>
      <c r="Z334" s="9">
        <f t="shared" ca="1" si="282"/>
        <v>6.1858080828379451E-2</v>
      </c>
      <c r="AA334" s="9">
        <f t="shared" ca="1" si="282"/>
        <v>3.5328162051364492E-2</v>
      </c>
      <c r="AB334" s="9">
        <f t="shared" ca="1" si="282"/>
        <v>4.0556686189900286E-3</v>
      </c>
      <c r="AC334" s="9"/>
      <c r="AD334" s="184">
        <f t="shared" ref="AD334:AD359" ca="1" si="283">SUMIF($B$6:$BJ$331,B334,$AD$6:$AD$331)</f>
        <v>649</v>
      </c>
      <c r="AE334" s="184">
        <f t="shared" ca="1" si="266"/>
        <v>734</v>
      </c>
      <c r="AF334" s="184">
        <f t="shared" ca="1" si="267"/>
        <v>725</v>
      </c>
      <c r="AG334" s="184">
        <f t="shared" ca="1" si="268"/>
        <v>423</v>
      </c>
      <c r="AH334" s="184">
        <f t="shared" ca="1" si="269"/>
        <v>348</v>
      </c>
      <c r="AI334" s="184">
        <f t="shared" ca="1" si="270"/>
        <v>206</v>
      </c>
      <c r="AJ334" s="184">
        <f t="shared" ca="1" si="271"/>
        <v>111</v>
      </c>
      <c r="AK334" s="184">
        <f t="shared" ca="1" si="272"/>
        <v>15</v>
      </c>
      <c r="AL334" s="184">
        <f t="shared" ca="1" si="273"/>
        <v>3211</v>
      </c>
      <c r="AM334" s="5"/>
      <c r="AW334">
        <f t="shared" ref="AW334:AW359" ca="1" si="284">SUMIF($B$6:$BJ$331,B334,$AW$6:$AW$331)</f>
        <v>-77</v>
      </c>
      <c r="AX334">
        <f t="shared" ca="1" si="274"/>
        <v>46</v>
      </c>
      <c r="AY334">
        <f t="shared" ca="1" si="275"/>
        <v>-6</v>
      </c>
      <c r="AZ334">
        <f t="shared" ca="1" si="276"/>
        <v>-20</v>
      </c>
      <c r="BA334">
        <f t="shared" ca="1" si="277"/>
        <v>-27</v>
      </c>
      <c r="BB334">
        <f t="shared" ca="1" si="278"/>
        <v>-3</v>
      </c>
      <c r="BC334">
        <f t="shared" ca="1" si="279"/>
        <v>-6</v>
      </c>
      <c r="BD334">
        <f t="shared" ca="1" si="280"/>
        <v>-2</v>
      </c>
      <c r="BE334">
        <f t="shared" ca="1" si="281"/>
        <v>-95</v>
      </c>
      <c r="BH334" s="107"/>
      <c r="BI334" s="175">
        <v>789300.23066666676</v>
      </c>
      <c r="BJ334" s="175"/>
      <c r="BK334" s="17">
        <f t="shared" ref="BK334:BK359" si="285">BI334*6</f>
        <v>4735801.3840000005</v>
      </c>
      <c r="BL334" s="176">
        <v>0</v>
      </c>
      <c r="BM334" s="176">
        <v>0.2</v>
      </c>
      <c r="BN334" s="137">
        <f t="shared" ref="BN334:BN359" si="286">BI334</f>
        <v>789300.23066666676</v>
      </c>
      <c r="BO334" s="179"/>
      <c r="BP334" s="172">
        <v>847331.996888889</v>
      </c>
      <c r="BQ334" s="178"/>
      <c r="BR334" s="132">
        <f t="shared" ref="BR334:BR359" si="287">BP334*6</f>
        <v>5083991.981333334</v>
      </c>
      <c r="BS334" s="137">
        <f t="shared" ref="BS334:BS359" si="288">BP334</f>
        <v>847331.996888889</v>
      </c>
      <c r="BT334" s="178"/>
      <c r="BU334" s="172">
        <v>766153.56977777788</v>
      </c>
      <c r="BV334" s="178"/>
      <c r="BW334" s="132">
        <f t="shared" ref="BW334:BW359" si="289">BU334*6</f>
        <v>4596921.4186666673</v>
      </c>
      <c r="BX334" s="137">
        <f t="shared" ref="BX334:BX359" si="290">BU334</f>
        <v>766153.56977777788</v>
      </c>
      <c r="BY334" s="178"/>
      <c r="BZ334" s="172">
        <v>737134.21333333338</v>
      </c>
      <c r="CA334" s="178"/>
      <c r="CB334" s="132">
        <f t="shared" ref="CB334:CB359" si="291">BZ334*6</f>
        <v>4422805.28</v>
      </c>
      <c r="CC334" s="137">
        <f t="shared" ref="CC334:CC359" si="292">BZ334</f>
        <v>737134.21333333338</v>
      </c>
      <c r="CD334" s="178"/>
      <c r="CE334" s="172">
        <v>1082030.9711111113</v>
      </c>
      <c r="CF334" s="178"/>
      <c r="CG334" s="132">
        <f t="shared" ref="CG334:CG359" si="293">CE334*6</f>
        <v>6492185.8266666681</v>
      </c>
      <c r="CH334" s="137">
        <f t="shared" ref="CH334:CH359" si="294">CE334</f>
        <v>1082030.9711111113</v>
      </c>
      <c r="CI334" s="178"/>
      <c r="CJ334" s="211">
        <f t="shared" ref="CJ334:CJ359" si="295">SUMIF($B$6:$B$331,B334,$CJ$6:$CJ$331)</f>
        <v>930871.66666666663</v>
      </c>
      <c r="CK334" s="178"/>
      <c r="CL334" s="132">
        <f t="shared" ref="CL334:CL359" si="296">CJ334*6</f>
        <v>5585230</v>
      </c>
      <c r="CM334" s="137">
        <f t="shared" ref="CM334:CM359" si="297">CJ334</f>
        <v>930871.66666666663</v>
      </c>
      <c r="CN334" s="178"/>
      <c r="CO334" s="132"/>
      <c r="CP334" s="132"/>
      <c r="CQ334" s="132"/>
      <c r="CR334" s="137"/>
      <c r="CS334" s="132"/>
    </row>
    <row r="335" spans="1:97" ht="13" x14ac:dyDescent="0.3">
      <c r="B335" s="3" t="s">
        <v>376</v>
      </c>
      <c r="C335" s="3" t="s">
        <v>377</v>
      </c>
      <c r="D335" s="3" t="s">
        <v>370</v>
      </c>
      <c r="E335" s="5">
        <f t="shared" ca="1" si="251"/>
        <v>242601</v>
      </c>
      <c r="F335" s="17">
        <f t="shared" ref="F335:F359" ca="1" si="298">SUMIF($B$6:$BJ$331,B335,$F$6:$F$331)</f>
        <v>4413</v>
      </c>
      <c r="G335" s="17">
        <f t="shared" ca="1" si="252"/>
        <v>1037</v>
      </c>
      <c r="H335" s="202">
        <v>4.8518874708670143</v>
      </c>
      <c r="I335" s="191">
        <f ca="1">SUMIF($B$6:$BJ$331,B335,$I$6:$I$331)</f>
        <v>603</v>
      </c>
      <c r="J335"/>
      <c r="K335" s="184">
        <f t="shared" ca="1" si="256"/>
        <v>92436</v>
      </c>
      <c r="L335" s="184">
        <f t="shared" ca="1" si="257"/>
        <v>47158</v>
      </c>
      <c r="M335" s="184">
        <f t="shared" ca="1" si="258"/>
        <v>40707</v>
      </c>
      <c r="N335" s="184">
        <f t="shared" ca="1" si="259"/>
        <v>30470</v>
      </c>
      <c r="O335" s="184">
        <f t="shared" ca="1" si="260"/>
        <v>18751</v>
      </c>
      <c r="P335" s="184">
        <f t="shared" ca="1" si="261"/>
        <v>8453</v>
      </c>
      <c r="Q335" s="184">
        <f t="shared" ca="1" si="262"/>
        <v>4224</v>
      </c>
      <c r="R335" s="184">
        <f t="shared" ca="1" si="263"/>
        <v>402</v>
      </c>
      <c r="S335" s="184">
        <f t="shared" ca="1" si="264"/>
        <v>242601</v>
      </c>
      <c r="T335" s="5"/>
      <c r="U335" s="9">
        <f t="shared" ref="U335:AB335" ca="1" si="299">K335/$S$335</f>
        <v>0.38102068829065006</v>
      </c>
      <c r="V335" s="9">
        <f t="shared" ca="1" si="299"/>
        <v>0.19438501902300484</v>
      </c>
      <c r="W335" s="9">
        <f t="shared" ca="1" si="299"/>
        <v>0.16779403217628946</v>
      </c>
      <c r="X335" s="9">
        <f t="shared" ca="1" si="299"/>
        <v>0.12559717396053602</v>
      </c>
      <c r="Y335" s="9">
        <f t="shared" ca="1" si="299"/>
        <v>7.7291519820610791E-2</v>
      </c>
      <c r="Z335" s="9">
        <f t="shared" ca="1" si="299"/>
        <v>3.4843219937263241E-2</v>
      </c>
      <c r="AA335" s="9">
        <f t="shared" ca="1" si="299"/>
        <v>1.7411304982254815E-2</v>
      </c>
      <c r="AB335" s="9">
        <f t="shared" ca="1" si="299"/>
        <v>1.657041809390728E-3</v>
      </c>
      <c r="AC335" s="9"/>
      <c r="AD335" s="184">
        <f t="shared" ca="1" si="283"/>
        <v>226</v>
      </c>
      <c r="AE335" s="184">
        <f t="shared" ca="1" si="266"/>
        <v>473</v>
      </c>
      <c r="AF335" s="184">
        <f t="shared" ca="1" si="267"/>
        <v>312</v>
      </c>
      <c r="AG335" s="184">
        <f t="shared" ca="1" si="268"/>
        <v>217</v>
      </c>
      <c r="AH335" s="184">
        <f t="shared" ca="1" si="269"/>
        <v>156</v>
      </c>
      <c r="AI335" s="184">
        <f t="shared" ca="1" si="270"/>
        <v>34</v>
      </c>
      <c r="AJ335" s="184">
        <f t="shared" ca="1" si="271"/>
        <v>2</v>
      </c>
      <c r="AK335" s="184">
        <f t="shared" ca="1" si="272"/>
        <v>0</v>
      </c>
      <c r="AL335" s="184">
        <f t="shared" ca="1" si="273"/>
        <v>1420</v>
      </c>
      <c r="AM335" s="5"/>
      <c r="AW335">
        <f t="shared" ca="1" si="284"/>
        <v>-380</v>
      </c>
      <c r="AX335">
        <f t="shared" ca="1" si="274"/>
        <v>-28</v>
      </c>
      <c r="AY335">
        <f t="shared" ca="1" si="275"/>
        <v>46</v>
      </c>
      <c r="AZ335">
        <f t="shared" ca="1" si="276"/>
        <v>37</v>
      </c>
      <c r="BA335">
        <f t="shared" ca="1" si="277"/>
        <v>-28</v>
      </c>
      <c r="BB335">
        <f t="shared" ca="1" si="278"/>
        <v>-3</v>
      </c>
      <c r="BC335">
        <f t="shared" ca="1" si="279"/>
        <v>-21</v>
      </c>
      <c r="BD335">
        <f t="shared" ca="1" si="280"/>
        <v>-6</v>
      </c>
      <c r="BE335">
        <f t="shared" ca="1" si="281"/>
        <v>-383</v>
      </c>
      <c r="BH335" s="107"/>
      <c r="BI335" s="175">
        <v>149199.14000000001</v>
      </c>
      <c r="BJ335" s="175"/>
      <c r="BK335" s="17">
        <f t="shared" si="285"/>
        <v>895194.84000000008</v>
      </c>
      <c r="BL335" s="176">
        <v>0</v>
      </c>
      <c r="BM335" s="176">
        <v>0.2</v>
      </c>
      <c r="BN335" s="137">
        <f t="shared" si="286"/>
        <v>149199.14000000001</v>
      </c>
      <c r="BO335" s="179"/>
      <c r="BP335" s="172">
        <v>172728.43422222222</v>
      </c>
      <c r="BQ335" s="178"/>
      <c r="BR335" s="132">
        <f t="shared" si="287"/>
        <v>1036370.6053333334</v>
      </c>
      <c r="BS335" s="137">
        <f t="shared" si="288"/>
        <v>172728.43422222222</v>
      </c>
      <c r="BT335" s="178"/>
      <c r="BU335" s="172">
        <v>260479.23222222223</v>
      </c>
      <c r="BV335" s="178"/>
      <c r="BW335" s="132">
        <f t="shared" si="289"/>
        <v>1562875.3933333333</v>
      </c>
      <c r="BX335" s="137">
        <f t="shared" si="290"/>
        <v>260479.23222222223</v>
      </c>
      <c r="BY335" s="178"/>
      <c r="BZ335" s="172">
        <v>392898.45333333337</v>
      </c>
      <c r="CA335" s="178"/>
      <c r="CB335" s="132">
        <f t="shared" si="291"/>
        <v>2357390.7200000002</v>
      </c>
      <c r="CC335" s="137">
        <f t="shared" si="292"/>
        <v>392898.45333333337</v>
      </c>
      <c r="CD335" s="178"/>
      <c r="CE335" s="172">
        <v>349582.83511111111</v>
      </c>
      <c r="CF335" s="178"/>
      <c r="CG335" s="132">
        <f t="shared" si="293"/>
        <v>2097497.0106666666</v>
      </c>
      <c r="CH335" s="137">
        <f t="shared" si="294"/>
        <v>349582.83511111111</v>
      </c>
      <c r="CI335" s="178"/>
      <c r="CJ335" s="211">
        <f t="shared" si="295"/>
        <v>370971.32799999998</v>
      </c>
      <c r="CK335" s="178"/>
      <c r="CL335" s="132">
        <f t="shared" si="296"/>
        <v>2225827.9679999999</v>
      </c>
      <c r="CM335" s="137">
        <f t="shared" si="297"/>
        <v>370971.32799999998</v>
      </c>
      <c r="CN335" s="178"/>
      <c r="CO335" s="132"/>
      <c r="CP335" s="132"/>
      <c r="CQ335" s="132"/>
      <c r="CR335" s="137"/>
      <c r="CS335" s="132"/>
    </row>
    <row r="336" spans="1:97" ht="13" x14ac:dyDescent="0.3">
      <c r="B336" s="3" t="s">
        <v>378</v>
      </c>
      <c r="C336" s="3" t="s">
        <v>379</v>
      </c>
      <c r="D336" s="3" t="s">
        <v>366</v>
      </c>
      <c r="E336" s="5">
        <f t="shared" ca="1" si="251"/>
        <v>352167</v>
      </c>
      <c r="F336" s="17">
        <f t="shared" ca="1" si="298"/>
        <v>4472</v>
      </c>
      <c r="G336" s="17">
        <f t="shared" ca="1" si="252"/>
        <v>2318</v>
      </c>
      <c r="H336" s="202">
        <v>5.5071711235415828</v>
      </c>
      <c r="I336" s="191">
        <f t="shared" ca="1" si="255"/>
        <v>669</v>
      </c>
      <c r="J336"/>
      <c r="K336" s="184">
        <f t="shared" ca="1" si="256"/>
        <v>133459</v>
      </c>
      <c r="L336" s="184">
        <f t="shared" ca="1" si="257"/>
        <v>79454</v>
      </c>
      <c r="M336" s="184">
        <f t="shared" ca="1" si="258"/>
        <v>58692</v>
      </c>
      <c r="N336" s="184">
        <f t="shared" ca="1" si="259"/>
        <v>38581</v>
      </c>
      <c r="O336" s="184">
        <f t="shared" ca="1" si="260"/>
        <v>23059</v>
      </c>
      <c r="P336" s="184">
        <f t="shared" ca="1" si="261"/>
        <v>11577</v>
      </c>
      <c r="Q336" s="184">
        <f t="shared" ca="1" si="262"/>
        <v>6813</v>
      </c>
      <c r="R336" s="184">
        <f t="shared" ca="1" si="263"/>
        <v>532</v>
      </c>
      <c r="S336" s="184">
        <f t="shared" ca="1" si="264"/>
        <v>352167</v>
      </c>
      <c r="T336" s="5"/>
      <c r="U336" s="9">
        <f t="shared" ref="U336:AB336" ca="1" si="300">K336/$S$336</f>
        <v>0.378965093265411</v>
      </c>
      <c r="V336" s="9">
        <f t="shared" ca="1" si="300"/>
        <v>0.22561455218688861</v>
      </c>
      <c r="W336" s="9">
        <f t="shared" ca="1" si="300"/>
        <v>0.1666595677618857</v>
      </c>
      <c r="X336" s="9">
        <f t="shared" ca="1" si="300"/>
        <v>0.10955313814184747</v>
      </c>
      <c r="Y336" s="9">
        <f t="shared" ca="1" si="300"/>
        <v>6.5477458137758501E-2</v>
      </c>
      <c r="Z336" s="9">
        <f t="shared" ca="1" si="300"/>
        <v>3.287360825971769E-2</v>
      </c>
      <c r="AA336" s="9">
        <f t="shared" ca="1" si="300"/>
        <v>1.9345935309100511E-2</v>
      </c>
      <c r="AB336" s="9">
        <f t="shared" ca="1" si="300"/>
        <v>1.5106469373904995E-3</v>
      </c>
      <c r="AC336" s="9"/>
      <c r="AD336" s="184">
        <f t="shared" ca="1" si="283"/>
        <v>599</v>
      </c>
      <c r="AE336" s="184">
        <f t="shared" ca="1" si="266"/>
        <v>639</v>
      </c>
      <c r="AF336" s="184">
        <f t="shared" ca="1" si="267"/>
        <v>460</v>
      </c>
      <c r="AG336" s="184">
        <f t="shared" ca="1" si="268"/>
        <v>317</v>
      </c>
      <c r="AH336" s="184">
        <f t="shared" ca="1" si="269"/>
        <v>212</v>
      </c>
      <c r="AI336" s="184">
        <f t="shared" ca="1" si="270"/>
        <v>97</v>
      </c>
      <c r="AJ336" s="184">
        <f t="shared" ca="1" si="271"/>
        <v>-1</v>
      </c>
      <c r="AK336" s="184">
        <f t="shared" ca="1" si="272"/>
        <v>5</v>
      </c>
      <c r="AL336" s="184">
        <f t="shared" ca="1" si="273"/>
        <v>2328</v>
      </c>
      <c r="AM336" s="5"/>
      <c r="AW336">
        <f t="shared" ca="1" si="284"/>
        <v>107</v>
      </c>
      <c r="AX336">
        <f t="shared" ca="1" si="274"/>
        <v>-54</v>
      </c>
      <c r="AY336">
        <f t="shared" ca="1" si="275"/>
        <v>-19</v>
      </c>
      <c r="AZ336">
        <f t="shared" ca="1" si="276"/>
        <v>-34</v>
      </c>
      <c r="BA336">
        <f t="shared" ca="1" si="277"/>
        <v>-4</v>
      </c>
      <c r="BB336">
        <f t="shared" ca="1" si="278"/>
        <v>-16</v>
      </c>
      <c r="BC336">
        <f t="shared" ca="1" si="279"/>
        <v>10</v>
      </c>
      <c r="BD336">
        <f t="shared" ca="1" si="280"/>
        <v>0</v>
      </c>
      <c r="BE336">
        <f t="shared" ca="1" si="281"/>
        <v>-10</v>
      </c>
      <c r="BH336" s="107"/>
      <c r="BI336" s="175">
        <v>385071.3066666667</v>
      </c>
      <c r="BJ336" s="175"/>
      <c r="BK336" s="17">
        <f t="shared" si="285"/>
        <v>2310427.8400000003</v>
      </c>
      <c r="BL336" s="176">
        <v>0</v>
      </c>
      <c r="BM336" s="176">
        <v>0.2</v>
      </c>
      <c r="BN336" s="137">
        <f t="shared" si="286"/>
        <v>385071.3066666667</v>
      </c>
      <c r="BO336" s="179"/>
      <c r="BP336" s="172">
        <v>454512.79666666663</v>
      </c>
      <c r="BQ336" s="178"/>
      <c r="BR336" s="132">
        <f t="shared" si="287"/>
        <v>2727076.78</v>
      </c>
      <c r="BS336" s="137">
        <f t="shared" si="288"/>
        <v>454512.79666666663</v>
      </c>
      <c r="BT336" s="178"/>
      <c r="BU336" s="172">
        <v>466257.15288888896</v>
      </c>
      <c r="BV336" s="178"/>
      <c r="BW336" s="132">
        <f t="shared" si="289"/>
        <v>2797542.9173333338</v>
      </c>
      <c r="BX336" s="137">
        <f t="shared" si="290"/>
        <v>466257.15288888896</v>
      </c>
      <c r="BY336" s="178"/>
      <c r="BZ336" s="172">
        <v>409782.63999999996</v>
      </c>
      <c r="CA336" s="178"/>
      <c r="CB336" s="132">
        <f t="shared" si="291"/>
        <v>2458695.84</v>
      </c>
      <c r="CC336" s="137">
        <f t="shared" si="292"/>
        <v>409782.63999999996</v>
      </c>
      <c r="CD336" s="178"/>
      <c r="CE336" s="172">
        <v>508664.25955555565</v>
      </c>
      <c r="CF336" s="178"/>
      <c r="CG336" s="132">
        <f t="shared" si="293"/>
        <v>3051985.5573333339</v>
      </c>
      <c r="CH336" s="137">
        <f t="shared" si="294"/>
        <v>508664.25955555565</v>
      </c>
      <c r="CI336" s="178"/>
      <c r="CJ336" s="211">
        <f t="shared" si="295"/>
        <v>639338.8835555556</v>
      </c>
      <c r="CK336" s="178"/>
      <c r="CL336" s="132">
        <f t="shared" si="296"/>
        <v>3836033.3013333334</v>
      </c>
      <c r="CM336" s="137">
        <f t="shared" si="297"/>
        <v>639338.8835555556</v>
      </c>
      <c r="CN336" s="178"/>
      <c r="CO336" s="132"/>
      <c r="CP336" s="132"/>
      <c r="CQ336" s="132"/>
      <c r="CR336" s="137"/>
      <c r="CS336" s="132"/>
    </row>
    <row r="337" spans="2:97" ht="13" x14ac:dyDescent="0.3">
      <c r="B337" s="3" t="s">
        <v>405</v>
      </c>
      <c r="C337" s="3" t="s">
        <v>389</v>
      </c>
      <c r="D337" s="3" t="s">
        <v>363</v>
      </c>
      <c r="E337" s="5">
        <f t="shared" ca="1" si="251"/>
        <v>361321</v>
      </c>
      <c r="F337" s="17">
        <f t="shared" ca="1" si="298"/>
        <v>2610</v>
      </c>
      <c r="G337" s="17">
        <f t="shared" ca="1" si="252"/>
        <v>3620</v>
      </c>
      <c r="H337" s="202">
        <v>8.6225054783704458</v>
      </c>
      <c r="I337" s="191">
        <f t="shared" ca="1" si="255"/>
        <v>1264</v>
      </c>
      <c r="J337"/>
      <c r="K337" s="184">
        <f t="shared" ca="1" si="256"/>
        <v>58417</v>
      </c>
      <c r="L337" s="184">
        <f t="shared" ca="1" si="257"/>
        <v>83098</v>
      </c>
      <c r="M337" s="184">
        <f t="shared" ca="1" si="258"/>
        <v>77929</v>
      </c>
      <c r="N337" s="184">
        <f t="shared" ca="1" si="259"/>
        <v>62980</v>
      </c>
      <c r="O337" s="184">
        <f t="shared" ca="1" si="260"/>
        <v>43132</v>
      </c>
      <c r="P337" s="184">
        <f t="shared" ca="1" si="261"/>
        <v>22169</v>
      </c>
      <c r="Q337" s="184">
        <f t="shared" ca="1" si="262"/>
        <v>12690</v>
      </c>
      <c r="R337" s="184">
        <f t="shared" ca="1" si="263"/>
        <v>906</v>
      </c>
      <c r="S337" s="184">
        <f t="shared" ca="1" si="264"/>
        <v>361321</v>
      </c>
      <c r="T337" s="5"/>
      <c r="U337" s="9">
        <f t="shared" ref="U337:AB337" ca="1" si="301">K337/$S$337</f>
        <v>0.16167618267413186</v>
      </c>
      <c r="V337" s="9">
        <f t="shared" ca="1" si="301"/>
        <v>0.22998386476291166</v>
      </c>
      <c r="W337" s="9">
        <f t="shared" ca="1" si="301"/>
        <v>0.21567802591047849</v>
      </c>
      <c r="X337" s="9">
        <f t="shared" ca="1" si="301"/>
        <v>0.17430484250846201</v>
      </c>
      <c r="Y337" s="9">
        <f t="shared" ca="1" si="301"/>
        <v>0.11937307823237508</v>
      </c>
      <c r="Z337" s="9">
        <f t="shared" ca="1" si="301"/>
        <v>6.1355415267864311E-2</v>
      </c>
      <c r="AA337" s="9">
        <f t="shared" ca="1" si="301"/>
        <v>3.5121124983048313E-2</v>
      </c>
      <c r="AB337" s="9">
        <f t="shared" ca="1" si="301"/>
        <v>2.507465660728272E-3</v>
      </c>
      <c r="AC337" s="9"/>
      <c r="AD337" s="184">
        <f t="shared" ca="1" si="283"/>
        <v>656</v>
      </c>
      <c r="AE337" s="184">
        <f t="shared" ca="1" si="266"/>
        <v>811</v>
      </c>
      <c r="AF337" s="184">
        <f t="shared" ca="1" si="267"/>
        <v>955</v>
      </c>
      <c r="AG337" s="184">
        <f t="shared" ca="1" si="268"/>
        <v>455</v>
      </c>
      <c r="AH337" s="184">
        <f t="shared" ca="1" si="269"/>
        <v>591</v>
      </c>
      <c r="AI337" s="184">
        <f t="shared" ca="1" si="270"/>
        <v>290</v>
      </c>
      <c r="AJ337" s="184">
        <f t="shared" ca="1" si="271"/>
        <v>38</v>
      </c>
      <c r="AK337" s="184">
        <f t="shared" ca="1" si="272"/>
        <v>5</v>
      </c>
      <c r="AL337" s="184">
        <f t="shared" ca="1" si="273"/>
        <v>3801</v>
      </c>
      <c r="AM337" s="5"/>
      <c r="AW337">
        <f t="shared" ca="1" si="284"/>
        <v>-92</v>
      </c>
      <c r="AX337">
        <f t="shared" ca="1" si="274"/>
        <v>-6</v>
      </c>
      <c r="AY337">
        <f t="shared" ca="1" si="275"/>
        <v>-21</v>
      </c>
      <c r="AZ337">
        <f t="shared" ca="1" si="276"/>
        <v>-38</v>
      </c>
      <c r="BA337">
        <f t="shared" ca="1" si="277"/>
        <v>-18</v>
      </c>
      <c r="BB337">
        <f t="shared" ca="1" si="278"/>
        <v>1</v>
      </c>
      <c r="BC337">
        <f t="shared" ca="1" si="279"/>
        <v>-3</v>
      </c>
      <c r="BD337">
        <f t="shared" ca="1" si="280"/>
        <v>-4</v>
      </c>
      <c r="BE337">
        <f t="shared" ca="1" si="281"/>
        <v>-181</v>
      </c>
      <c r="BH337" s="107"/>
      <c r="BI337" s="175">
        <v>633384.73066666676</v>
      </c>
      <c r="BJ337" s="175"/>
      <c r="BK337" s="17">
        <f t="shared" si="285"/>
        <v>3800308.3840000005</v>
      </c>
      <c r="BL337" s="176">
        <v>0</v>
      </c>
      <c r="BM337" s="176">
        <v>0.2</v>
      </c>
      <c r="BN337" s="137">
        <f t="shared" si="286"/>
        <v>633384.73066666676</v>
      </c>
      <c r="BO337" s="179"/>
      <c r="BP337" s="172">
        <v>940177.77644444443</v>
      </c>
      <c r="BQ337" s="178"/>
      <c r="BR337" s="132">
        <f t="shared" si="287"/>
        <v>5641066.6586666666</v>
      </c>
      <c r="BS337" s="137">
        <f t="shared" si="288"/>
        <v>940177.77644444443</v>
      </c>
      <c r="BT337" s="178"/>
      <c r="BU337" s="172">
        <v>718940.95088888891</v>
      </c>
      <c r="BV337" s="178"/>
      <c r="BW337" s="132">
        <f t="shared" si="289"/>
        <v>4313645.7053333335</v>
      </c>
      <c r="BX337" s="137">
        <f t="shared" si="290"/>
        <v>718940.95088888891</v>
      </c>
      <c r="BY337" s="178"/>
      <c r="BZ337" s="172">
        <v>841441.57333333336</v>
      </c>
      <c r="CA337" s="178"/>
      <c r="CB337" s="132">
        <f t="shared" si="291"/>
        <v>5048649.4400000004</v>
      </c>
      <c r="CC337" s="137">
        <f t="shared" si="292"/>
        <v>841441.57333333336</v>
      </c>
      <c r="CD337" s="178"/>
      <c r="CE337" s="172">
        <v>1129785.1706666667</v>
      </c>
      <c r="CF337" s="178"/>
      <c r="CG337" s="132">
        <f t="shared" si="293"/>
        <v>6778711.0240000002</v>
      </c>
      <c r="CH337" s="137">
        <f t="shared" si="294"/>
        <v>1129785.1706666667</v>
      </c>
      <c r="CI337" s="178"/>
      <c r="CJ337" s="211">
        <f t="shared" si="295"/>
        <v>1106314.7853333333</v>
      </c>
      <c r="CK337" s="178"/>
      <c r="CL337" s="132">
        <f t="shared" si="296"/>
        <v>6637888.7119999994</v>
      </c>
      <c r="CM337" s="137">
        <f t="shared" si="297"/>
        <v>1106314.7853333333</v>
      </c>
      <c r="CN337" s="178"/>
      <c r="CO337" s="132"/>
      <c r="CP337" s="132"/>
      <c r="CQ337" s="132"/>
      <c r="CR337" s="137"/>
      <c r="CS337" s="132"/>
    </row>
    <row r="338" spans="2:97" ht="13" x14ac:dyDescent="0.3">
      <c r="B338" s="3" t="s">
        <v>401</v>
      </c>
      <c r="C338" s="3" t="s">
        <v>389</v>
      </c>
      <c r="D338" s="3" t="s">
        <v>358</v>
      </c>
      <c r="E338" s="5">
        <f t="shared" ca="1" si="251"/>
        <v>198288</v>
      </c>
      <c r="F338" s="17">
        <f t="shared" ca="1" si="298"/>
        <v>1308</v>
      </c>
      <c r="G338" s="17">
        <f t="shared" ca="1" si="252"/>
        <v>1164</v>
      </c>
      <c r="H338" s="202">
        <v>9.4436012657600017</v>
      </c>
      <c r="I338" s="191">
        <f t="shared" ca="1" si="255"/>
        <v>386</v>
      </c>
      <c r="J338"/>
      <c r="K338" s="184">
        <f t="shared" ca="1" si="256"/>
        <v>21210</v>
      </c>
      <c r="L338" s="184">
        <f t="shared" ca="1" si="257"/>
        <v>32600</v>
      </c>
      <c r="M338" s="184">
        <f t="shared" ca="1" si="258"/>
        <v>46341</v>
      </c>
      <c r="N338" s="184">
        <f t="shared" ca="1" si="259"/>
        <v>40878</v>
      </c>
      <c r="O338" s="184">
        <f t="shared" ca="1" si="260"/>
        <v>31739</v>
      </c>
      <c r="P338" s="184">
        <f t="shared" ca="1" si="261"/>
        <v>16384</v>
      </c>
      <c r="Q338" s="184">
        <f t="shared" ca="1" si="262"/>
        <v>8399</v>
      </c>
      <c r="R338" s="184">
        <f t="shared" ca="1" si="263"/>
        <v>737</v>
      </c>
      <c r="S338" s="184">
        <f t="shared" ca="1" si="264"/>
        <v>198288</v>
      </c>
      <c r="T338" s="5"/>
      <c r="U338" s="9">
        <f t="shared" ref="U338:AB338" ca="1" si="302">K338/$S$338</f>
        <v>0.10696562575647543</v>
      </c>
      <c r="V338" s="9">
        <f t="shared" ca="1" si="302"/>
        <v>0.16440732671669492</v>
      </c>
      <c r="W338" s="9">
        <f t="shared" ca="1" si="302"/>
        <v>0.23370551924473493</v>
      </c>
      <c r="X338" s="9">
        <f t="shared" ca="1" si="302"/>
        <v>0.20615468409586057</v>
      </c>
      <c r="Y338" s="9">
        <f t="shared" ca="1" si="302"/>
        <v>0.16006515775034294</v>
      </c>
      <c r="Z338" s="9">
        <f t="shared" ca="1" si="302"/>
        <v>8.262728959896716E-2</v>
      </c>
      <c r="AA338" s="9">
        <f t="shared" ca="1" si="302"/>
        <v>4.2357580892439281E-2</v>
      </c>
      <c r="AB338" s="9">
        <f t="shared" ca="1" si="302"/>
        <v>3.7168159444847899E-3</v>
      </c>
      <c r="AC338" s="9"/>
      <c r="AD338" s="184">
        <f t="shared" ca="1" si="283"/>
        <v>208</v>
      </c>
      <c r="AE338" s="184">
        <f t="shared" ca="1" si="266"/>
        <v>123</v>
      </c>
      <c r="AF338" s="184">
        <f t="shared" ca="1" si="267"/>
        <v>249</v>
      </c>
      <c r="AG338" s="184">
        <f t="shared" ca="1" si="268"/>
        <v>175</v>
      </c>
      <c r="AH338" s="184">
        <f t="shared" ca="1" si="269"/>
        <v>182</v>
      </c>
      <c r="AI338" s="184">
        <f t="shared" ca="1" si="270"/>
        <v>111</v>
      </c>
      <c r="AJ338" s="184">
        <f t="shared" ca="1" si="271"/>
        <v>35</v>
      </c>
      <c r="AK338" s="184">
        <f t="shared" ca="1" si="272"/>
        <v>-3</v>
      </c>
      <c r="AL338" s="184">
        <f t="shared" ca="1" si="273"/>
        <v>1080</v>
      </c>
      <c r="AM338" s="5"/>
      <c r="AW338">
        <f t="shared" ca="1" si="284"/>
        <v>1</v>
      </c>
      <c r="AX338">
        <f t="shared" ca="1" si="274"/>
        <v>46</v>
      </c>
      <c r="AY338">
        <f t="shared" ca="1" si="275"/>
        <v>2</v>
      </c>
      <c r="AZ338">
        <f t="shared" ca="1" si="276"/>
        <v>6</v>
      </c>
      <c r="BA338">
        <f t="shared" ca="1" si="277"/>
        <v>28</v>
      </c>
      <c r="BB338">
        <f t="shared" ca="1" si="278"/>
        <v>-5</v>
      </c>
      <c r="BC338">
        <f t="shared" ca="1" si="279"/>
        <v>4</v>
      </c>
      <c r="BD338">
        <f t="shared" ca="1" si="280"/>
        <v>2</v>
      </c>
      <c r="BE338">
        <f t="shared" ca="1" si="281"/>
        <v>84</v>
      </c>
      <c r="BH338" s="107"/>
      <c r="BI338" s="175">
        <v>267822.85066666669</v>
      </c>
      <c r="BJ338" s="175"/>
      <c r="BK338" s="17">
        <f t="shared" si="285"/>
        <v>1606937.1040000003</v>
      </c>
      <c r="BL338" s="176">
        <v>0</v>
      </c>
      <c r="BM338" s="176">
        <v>0.2</v>
      </c>
      <c r="BN338" s="137">
        <f t="shared" si="286"/>
        <v>267822.85066666669</v>
      </c>
      <c r="BO338" s="179"/>
      <c r="BP338" s="172">
        <v>299678.38244444446</v>
      </c>
      <c r="BQ338" s="178"/>
      <c r="BR338" s="132">
        <f t="shared" si="287"/>
        <v>1798070.2946666668</v>
      </c>
      <c r="BS338" s="137">
        <f t="shared" si="288"/>
        <v>299678.38244444446</v>
      </c>
      <c r="BT338" s="178"/>
      <c r="BU338" s="172">
        <v>313242.77622222225</v>
      </c>
      <c r="BV338" s="178"/>
      <c r="BW338" s="132">
        <f t="shared" si="289"/>
        <v>1879456.6573333335</v>
      </c>
      <c r="BX338" s="137">
        <f t="shared" si="290"/>
        <v>313242.77622222225</v>
      </c>
      <c r="BY338" s="178"/>
      <c r="BZ338" s="172">
        <v>383260.6933333333</v>
      </c>
      <c r="CA338" s="178"/>
      <c r="CB338" s="132">
        <f t="shared" si="291"/>
        <v>2299564.1599999997</v>
      </c>
      <c r="CC338" s="137">
        <f t="shared" si="292"/>
        <v>383260.6933333333</v>
      </c>
      <c r="CD338" s="178"/>
      <c r="CE338" s="172">
        <v>381755.44400000002</v>
      </c>
      <c r="CF338" s="178"/>
      <c r="CG338" s="132">
        <f t="shared" si="293"/>
        <v>2290532.6639999999</v>
      </c>
      <c r="CH338" s="137">
        <f t="shared" si="294"/>
        <v>381755.44400000002</v>
      </c>
      <c r="CI338" s="178"/>
      <c r="CJ338" s="211">
        <f t="shared" si="295"/>
        <v>367551.06266666669</v>
      </c>
      <c r="CK338" s="178"/>
      <c r="CL338" s="132">
        <f t="shared" si="296"/>
        <v>2205306.3760000002</v>
      </c>
      <c r="CM338" s="137">
        <f t="shared" si="297"/>
        <v>367551.06266666669</v>
      </c>
      <c r="CN338" s="178"/>
      <c r="CO338" s="132"/>
      <c r="CP338" s="132"/>
      <c r="CQ338" s="132"/>
      <c r="CR338" s="137"/>
      <c r="CS338" s="132"/>
    </row>
    <row r="339" spans="2:97" ht="13" x14ac:dyDescent="0.3">
      <c r="B339" s="3" t="s">
        <v>406</v>
      </c>
      <c r="C339" s="3" t="s">
        <v>375</v>
      </c>
      <c r="D339" s="3" t="s">
        <v>355</v>
      </c>
      <c r="E339" s="5">
        <f t="shared" ca="1" si="251"/>
        <v>247657</v>
      </c>
      <c r="F339" s="17">
        <f t="shared" ca="1" si="298"/>
        <v>2143</v>
      </c>
      <c r="G339" s="17">
        <f t="shared" ca="1" si="252"/>
        <v>1457</v>
      </c>
      <c r="H339" s="202">
        <v>8.7388499238064679</v>
      </c>
      <c r="I339" s="191">
        <f t="shared" ca="1" si="255"/>
        <v>695</v>
      </c>
      <c r="J339"/>
      <c r="K339" s="184">
        <f t="shared" ca="1" si="256"/>
        <v>35752</v>
      </c>
      <c r="L339" s="184">
        <f t="shared" ca="1" si="257"/>
        <v>45712</v>
      </c>
      <c r="M339" s="184">
        <f t="shared" ca="1" si="258"/>
        <v>57818</v>
      </c>
      <c r="N339" s="184">
        <f t="shared" ca="1" si="259"/>
        <v>46631</v>
      </c>
      <c r="O339" s="184">
        <f t="shared" ca="1" si="260"/>
        <v>30490</v>
      </c>
      <c r="P339" s="184">
        <f t="shared" ca="1" si="261"/>
        <v>16930</v>
      </c>
      <c r="Q339" s="184">
        <f t="shared" ca="1" si="262"/>
        <v>12824</v>
      </c>
      <c r="R339" s="184">
        <f t="shared" ca="1" si="263"/>
        <v>1500</v>
      </c>
      <c r="S339" s="184">
        <f t="shared" ca="1" si="264"/>
        <v>247657</v>
      </c>
      <c r="T339" s="5"/>
      <c r="U339" s="9">
        <f t="shared" ref="U339:AB339" ca="1" si="303">K339/$S$339</f>
        <v>0.14436095083118991</v>
      </c>
      <c r="V339" s="9">
        <f t="shared" ca="1" si="303"/>
        <v>0.18457786373896154</v>
      </c>
      <c r="W339" s="9">
        <f t="shared" ca="1" si="303"/>
        <v>0.23345998699814663</v>
      </c>
      <c r="X339" s="9">
        <f t="shared" ca="1" si="303"/>
        <v>0.18828864114480914</v>
      </c>
      <c r="Y339" s="9">
        <f t="shared" ca="1" si="303"/>
        <v>0.12311382274678286</v>
      </c>
      <c r="Z339" s="9">
        <f t="shared" ca="1" si="303"/>
        <v>6.8360676257888942E-2</v>
      </c>
      <c r="AA339" s="9">
        <f t="shared" ca="1" si="303"/>
        <v>5.1781294290086689E-2</v>
      </c>
      <c r="AB339" s="9">
        <f t="shared" ca="1" si="303"/>
        <v>6.0567639921342824E-3</v>
      </c>
      <c r="AC339" s="9"/>
      <c r="AD339" s="184">
        <f t="shared" ca="1" si="283"/>
        <v>223</v>
      </c>
      <c r="AE339" s="184">
        <f t="shared" ca="1" si="266"/>
        <v>492</v>
      </c>
      <c r="AF339" s="184">
        <f t="shared" ca="1" si="267"/>
        <v>328</v>
      </c>
      <c r="AG339" s="184">
        <f t="shared" ca="1" si="268"/>
        <v>223</v>
      </c>
      <c r="AH339" s="184">
        <f t="shared" ca="1" si="269"/>
        <v>145</v>
      </c>
      <c r="AI339" s="184">
        <f t="shared" ca="1" si="270"/>
        <v>98</v>
      </c>
      <c r="AJ339" s="184">
        <f t="shared" ca="1" si="271"/>
        <v>88</v>
      </c>
      <c r="AK339" s="184">
        <f t="shared" ca="1" si="272"/>
        <v>7</v>
      </c>
      <c r="AL339" s="184">
        <f t="shared" ca="1" si="273"/>
        <v>1604</v>
      </c>
      <c r="AM339" s="5"/>
      <c r="AW339">
        <f t="shared" ca="1" si="284"/>
        <v>48</v>
      </c>
      <c r="AX339">
        <f t="shared" ca="1" si="274"/>
        <v>-4</v>
      </c>
      <c r="AY339">
        <f t="shared" ca="1" si="275"/>
        <v>-61</v>
      </c>
      <c r="AZ339">
        <f t="shared" ca="1" si="276"/>
        <v>-49</v>
      </c>
      <c r="BA339">
        <f t="shared" ca="1" si="277"/>
        <v>-44</v>
      </c>
      <c r="BB339">
        <f t="shared" ca="1" si="278"/>
        <v>-15</v>
      </c>
      <c r="BC339">
        <f t="shared" ca="1" si="279"/>
        <v>-15</v>
      </c>
      <c r="BD339">
        <f t="shared" ca="1" si="280"/>
        <v>-7</v>
      </c>
      <c r="BE339">
        <f t="shared" ca="1" si="281"/>
        <v>-147</v>
      </c>
      <c r="BH339" s="107"/>
      <c r="BI339" s="175">
        <v>375156.68</v>
      </c>
      <c r="BJ339" s="175"/>
      <c r="BK339" s="17">
        <f t="shared" si="285"/>
        <v>2250940.08</v>
      </c>
      <c r="BL339" s="176">
        <v>0</v>
      </c>
      <c r="BM339" s="176">
        <v>0.2</v>
      </c>
      <c r="BN339" s="137">
        <f t="shared" si="286"/>
        <v>375156.68</v>
      </c>
      <c r="BO339" s="179"/>
      <c r="BP339" s="172">
        <v>455473.91333333333</v>
      </c>
      <c r="BQ339" s="178"/>
      <c r="BR339" s="132">
        <f t="shared" si="287"/>
        <v>2732843.48</v>
      </c>
      <c r="BS339" s="137">
        <f t="shared" si="288"/>
        <v>455473.91333333333</v>
      </c>
      <c r="BT339" s="178"/>
      <c r="BU339" s="172">
        <v>464777.89111111121</v>
      </c>
      <c r="BV339" s="178"/>
      <c r="BW339" s="132">
        <f t="shared" si="289"/>
        <v>2788667.3466666671</v>
      </c>
      <c r="BX339" s="137">
        <f t="shared" si="290"/>
        <v>464777.89111111121</v>
      </c>
      <c r="BY339" s="178"/>
      <c r="BZ339" s="172">
        <v>520879.30666666664</v>
      </c>
      <c r="CA339" s="178"/>
      <c r="CB339" s="132">
        <f t="shared" si="291"/>
        <v>3125275.84</v>
      </c>
      <c r="CC339" s="137">
        <f t="shared" si="292"/>
        <v>520879.30666666664</v>
      </c>
      <c r="CD339" s="178"/>
      <c r="CE339" s="172">
        <v>458411.69288888888</v>
      </c>
      <c r="CF339" s="178"/>
      <c r="CG339" s="132">
        <f t="shared" si="293"/>
        <v>2750470.157333333</v>
      </c>
      <c r="CH339" s="137">
        <f t="shared" si="294"/>
        <v>458411.69288888888</v>
      </c>
      <c r="CI339" s="178"/>
      <c r="CJ339" s="211">
        <f t="shared" si="295"/>
        <v>445227.41822222224</v>
      </c>
      <c r="CK339" s="178"/>
      <c r="CL339" s="132">
        <f t="shared" si="296"/>
        <v>2671364.5093333335</v>
      </c>
      <c r="CM339" s="137">
        <f t="shared" si="297"/>
        <v>445227.41822222224</v>
      </c>
      <c r="CN339" s="178"/>
      <c r="CO339" s="132"/>
      <c r="CP339" s="132"/>
      <c r="CQ339" s="132"/>
      <c r="CR339" s="137"/>
      <c r="CS339" s="132"/>
    </row>
    <row r="340" spans="2:97" ht="13" x14ac:dyDescent="0.3">
      <c r="B340" s="3" t="s">
        <v>387</v>
      </c>
      <c r="C340" s="3" t="s">
        <v>384</v>
      </c>
      <c r="D340" s="3" t="s">
        <v>351</v>
      </c>
      <c r="E340" s="5">
        <f t="shared" ca="1" si="251"/>
        <v>620590</v>
      </c>
      <c r="F340" s="17">
        <f t="shared" ca="1" si="298"/>
        <v>3662</v>
      </c>
      <c r="G340" s="17">
        <f t="shared" ca="1" si="252"/>
        <v>4937</v>
      </c>
      <c r="H340" s="202">
        <v>7.8675561926978288</v>
      </c>
      <c r="I340" s="191">
        <f t="shared" ca="1" si="255"/>
        <v>1226</v>
      </c>
      <c r="J340"/>
      <c r="K340" s="184">
        <f t="shared" ca="1" si="256"/>
        <v>53514</v>
      </c>
      <c r="L340" s="184">
        <f t="shared" ca="1" si="257"/>
        <v>113913</v>
      </c>
      <c r="M340" s="184">
        <f t="shared" ca="1" si="258"/>
        <v>183069</v>
      </c>
      <c r="N340" s="184">
        <f t="shared" ca="1" si="259"/>
        <v>121334</v>
      </c>
      <c r="O340" s="184">
        <f t="shared" ca="1" si="260"/>
        <v>74436</v>
      </c>
      <c r="P340" s="184">
        <f t="shared" ca="1" si="261"/>
        <v>42557</v>
      </c>
      <c r="Q340" s="184">
        <f t="shared" ca="1" si="262"/>
        <v>28332</v>
      </c>
      <c r="R340" s="184">
        <f t="shared" ca="1" si="263"/>
        <v>3435</v>
      </c>
      <c r="S340" s="184">
        <f t="shared" ca="1" si="264"/>
        <v>620590</v>
      </c>
      <c r="T340" s="5"/>
      <c r="U340" s="9">
        <f t="shared" ref="U340:AB340" ca="1" si="304">K340/$S$340</f>
        <v>8.62308448411995E-2</v>
      </c>
      <c r="V340" s="9">
        <f t="shared" ca="1" si="304"/>
        <v>0.18355597093088835</v>
      </c>
      <c r="W340" s="9">
        <f t="shared" ca="1" si="304"/>
        <v>0.2949918625823813</v>
      </c>
      <c r="X340" s="9">
        <f t="shared" ca="1" si="304"/>
        <v>0.19551394640583961</v>
      </c>
      <c r="Y340" s="9">
        <f t="shared" ca="1" si="304"/>
        <v>0.11994392433007299</v>
      </c>
      <c r="Z340" s="9">
        <f t="shared" ca="1" si="304"/>
        <v>6.8575065663320389E-2</v>
      </c>
      <c r="AA340" s="9">
        <f t="shared" ca="1" si="304"/>
        <v>4.5653329895744374E-2</v>
      </c>
      <c r="AB340" s="9">
        <f t="shared" ca="1" si="304"/>
        <v>5.5350553505535052E-3</v>
      </c>
      <c r="AC340" s="9"/>
      <c r="AD340" s="184">
        <f t="shared" ca="1" si="283"/>
        <v>460</v>
      </c>
      <c r="AE340" s="184">
        <f t="shared" ca="1" si="266"/>
        <v>669</v>
      </c>
      <c r="AF340" s="184">
        <f t="shared" ca="1" si="267"/>
        <v>976</v>
      </c>
      <c r="AG340" s="184">
        <f t="shared" ca="1" si="268"/>
        <v>1141</v>
      </c>
      <c r="AH340" s="184">
        <f t="shared" ca="1" si="269"/>
        <v>597</v>
      </c>
      <c r="AI340" s="184">
        <f t="shared" ca="1" si="270"/>
        <v>397</v>
      </c>
      <c r="AJ340" s="184">
        <f t="shared" ca="1" si="271"/>
        <v>234</v>
      </c>
      <c r="AK340" s="184">
        <f t="shared" ca="1" si="272"/>
        <v>29</v>
      </c>
      <c r="AL340" s="184">
        <f t="shared" ca="1" si="273"/>
        <v>4503</v>
      </c>
      <c r="AM340" s="5"/>
      <c r="AW340">
        <f t="shared" ca="1" si="284"/>
        <v>60</v>
      </c>
      <c r="AX340">
        <f t="shared" ca="1" si="274"/>
        <v>98</v>
      </c>
      <c r="AY340">
        <f t="shared" ca="1" si="275"/>
        <v>108</v>
      </c>
      <c r="AZ340">
        <f t="shared" ca="1" si="276"/>
        <v>75</v>
      </c>
      <c r="BA340">
        <f t="shared" ca="1" si="277"/>
        <v>54</v>
      </c>
      <c r="BB340">
        <f t="shared" ca="1" si="278"/>
        <v>10</v>
      </c>
      <c r="BC340">
        <f t="shared" ca="1" si="279"/>
        <v>22</v>
      </c>
      <c r="BD340">
        <f t="shared" ca="1" si="280"/>
        <v>7</v>
      </c>
      <c r="BE340">
        <f t="shared" ca="1" si="281"/>
        <v>434</v>
      </c>
      <c r="BH340" s="107"/>
      <c r="BI340" s="175">
        <v>1010012.6133333335</v>
      </c>
      <c r="BJ340" s="175"/>
      <c r="BK340" s="17">
        <f t="shared" si="285"/>
        <v>6060075.6800000016</v>
      </c>
      <c r="BL340" s="176">
        <v>0</v>
      </c>
      <c r="BM340" s="176">
        <v>0.2</v>
      </c>
      <c r="BN340" s="137">
        <f t="shared" si="286"/>
        <v>1010012.6133333335</v>
      </c>
      <c r="BO340" s="179"/>
      <c r="BP340" s="172">
        <v>1090656.8123218392</v>
      </c>
      <c r="BQ340" s="178"/>
      <c r="BR340" s="132">
        <f t="shared" si="287"/>
        <v>6543940.8739310354</v>
      </c>
      <c r="BS340" s="137">
        <f t="shared" si="288"/>
        <v>1090656.8123218392</v>
      </c>
      <c r="BT340" s="178"/>
      <c r="BU340" s="172">
        <v>1397618.3231111113</v>
      </c>
      <c r="BV340" s="178"/>
      <c r="BW340" s="132">
        <f t="shared" si="289"/>
        <v>8385709.9386666678</v>
      </c>
      <c r="BX340" s="137">
        <f t="shared" si="290"/>
        <v>1397618.3231111113</v>
      </c>
      <c r="BY340" s="178"/>
      <c r="BZ340" s="172">
        <v>1239893.5466666666</v>
      </c>
      <c r="CA340" s="178"/>
      <c r="CB340" s="132">
        <f t="shared" si="291"/>
        <v>7439361.2799999993</v>
      </c>
      <c r="CC340" s="137">
        <f t="shared" si="292"/>
        <v>1239893.5466666666</v>
      </c>
      <c r="CD340" s="178"/>
      <c r="CE340" s="172">
        <v>1161357.9666666666</v>
      </c>
      <c r="CF340" s="178"/>
      <c r="CG340" s="132">
        <f t="shared" si="293"/>
        <v>6968147.7999999989</v>
      </c>
      <c r="CH340" s="137">
        <f t="shared" si="294"/>
        <v>1161357.9666666666</v>
      </c>
      <c r="CI340" s="178"/>
      <c r="CJ340" s="211">
        <f t="shared" si="295"/>
        <v>1570883.5800000003</v>
      </c>
      <c r="CK340" s="178"/>
      <c r="CL340" s="132">
        <f t="shared" si="296"/>
        <v>9425301.4800000023</v>
      </c>
      <c r="CM340" s="137">
        <f t="shared" si="297"/>
        <v>1570883.5800000003</v>
      </c>
      <c r="CN340" s="178"/>
      <c r="CO340" s="132"/>
      <c r="CP340" s="132"/>
      <c r="CQ340" s="132"/>
      <c r="CR340" s="137"/>
      <c r="CS340" s="132"/>
    </row>
    <row r="341" spans="2:97" ht="13" x14ac:dyDescent="0.3">
      <c r="B341" s="3" t="s">
        <v>399</v>
      </c>
      <c r="C341" s="3" t="s">
        <v>389</v>
      </c>
      <c r="D341" s="3" t="s">
        <v>356</v>
      </c>
      <c r="E341" s="5">
        <f t="shared" ca="1" si="251"/>
        <v>279865</v>
      </c>
      <c r="F341" s="17">
        <f t="shared" ca="1" si="298"/>
        <v>2326</v>
      </c>
      <c r="G341" s="17">
        <f t="shared" ca="1" si="252"/>
        <v>3405</v>
      </c>
      <c r="H341" s="202">
        <v>7.2320586829904565</v>
      </c>
      <c r="I341" s="191">
        <f t="shared" ca="1" si="255"/>
        <v>842</v>
      </c>
      <c r="J341"/>
      <c r="K341" s="184">
        <f t="shared" ca="1" si="256"/>
        <v>49751</v>
      </c>
      <c r="L341" s="184">
        <f t="shared" ca="1" si="257"/>
        <v>61942</v>
      </c>
      <c r="M341" s="184">
        <f t="shared" ca="1" si="258"/>
        <v>68431</v>
      </c>
      <c r="N341" s="184">
        <f t="shared" ca="1" si="259"/>
        <v>40482</v>
      </c>
      <c r="O341" s="184">
        <f t="shared" ca="1" si="260"/>
        <v>29651</v>
      </c>
      <c r="P341" s="184">
        <f t="shared" ca="1" si="261"/>
        <v>16596</v>
      </c>
      <c r="Q341" s="184">
        <f t="shared" ca="1" si="262"/>
        <v>11713</v>
      </c>
      <c r="R341" s="184">
        <f t="shared" ca="1" si="263"/>
        <v>1299</v>
      </c>
      <c r="S341" s="184">
        <f t="shared" ca="1" si="264"/>
        <v>279865</v>
      </c>
      <c r="T341" s="5"/>
      <c r="U341" s="9">
        <f t="shared" ref="U341:AB341" ca="1" si="305">K341/$S$341</f>
        <v>0.1777678523573866</v>
      </c>
      <c r="V341" s="9">
        <f t="shared" ca="1" si="305"/>
        <v>0.22132814035338466</v>
      </c>
      <c r="W341" s="9">
        <f t="shared" ca="1" si="305"/>
        <v>0.24451431940399834</v>
      </c>
      <c r="X341" s="9">
        <f t="shared" ca="1" si="305"/>
        <v>0.14464831257927929</v>
      </c>
      <c r="Y341" s="9">
        <f t="shared" ca="1" si="305"/>
        <v>0.10594751040680328</v>
      </c>
      <c r="Z341" s="9">
        <f t="shared" ca="1" si="305"/>
        <v>5.9300019652332371E-2</v>
      </c>
      <c r="AA341" s="9">
        <f t="shared" ca="1" si="305"/>
        <v>4.18523216550837E-2</v>
      </c>
      <c r="AB341" s="9">
        <f t="shared" ca="1" si="305"/>
        <v>4.6415235917317277E-3</v>
      </c>
      <c r="AC341" s="9"/>
      <c r="AD341" s="184">
        <f t="shared" ca="1" si="283"/>
        <v>488</v>
      </c>
      <c r="AE341" s="184">
        <f t="shared" ca="1" si="266"/>
        <v>518</v>
      </c>
      <c r="AF341" s="184">
        <f t="shared" ca="1" si="267"/>
        <v>826</v>
      </c>
      <c r="AG341" s="184">
        <f t="shared" ca="1" si="268"/>
        <v>470</v>
      </c>
      <c r="AH341" s="184">
        <f t="shared" ca="1" si="269"/>
        <v>492</v>
      </c>
      <c r="AI341" s="184">
        <f t="shared" ca="1" si="270"/>
        <v>219</v>
      </c>
      <c r="AJ341" s="184">
        <f t="shared" ca="1" si="271"/>
        <v>95</v>
      </c>
      <c r="AK341" s="184">
        <f t="shared" ca="1" si="272"/>
        <v>6</v>
      </c>
      <c r="AL341" s="184">
        <f t="shared" ca="1" si="273"/>
        <v>3114</v>
      </c>
      <c r="AM341" s="5"/>
      <c r="AW341">
        <f t="shared" ca="1" si="284"/>
        <v>50</v>
      </c>
      <c r="AX341">
        <f t="shared" ca="1" si="274"/>
        <v>94</v>
      </c>
      <c r="AY341">
        <f t="shared" ca="1" si="275"/>
        <v>92</v>
      </c>
      <c r="AZ341">
        <f t="shared" ca="1" si="276"/>
        <v>27</v>
      </c>
      <c r="BA341">
        <f t="shared" ca="1" si="277"/>
        <v>19</v>
      </c>
      <c r="BB341">
        <f t="shared" ca="1" si="278"/>
        <v>4</v>
      </c>
      <c r="BC341">
        <f t="shared" ca="1" si="279"/>
        <v>4</v>
      </c>
      <c r="BD341">
        <f t="shared" ca="1" si="280"/>
        <v>1</v>
      </c>
      <c r="BE341">
        <f t="shared" ca="1" si="281"/>
        <v>291</v>
      </c>
      <c r="BH341" s="107"/>
      <c r="BI341" s="175">
        <v>589344.59866666677</v>
      </c>
      <c r="BJ341" s="175"/>
      <c r="BK341" s="17">
        <f t="shared" si="285"/>
        <v>3536067.5920000006</v>
      </c>
      <c r="BL341" s="176">
        <v>0</v>
      </c>
      <c r="BM341" s="176">
        <v>0.2</v>
      </c>
      <c r="BN341" s="137">
        <f t="shared" si="286"/>
        <v>589344.59866666677</v>
      </c>
      <c r="BO341" s="179"/>
      <c r="BP341" s="172">
        <v>622315.94016858249</v>
      </c>
      <c r="BQ341" s="178"/>
      <c r="BR341" s="132">
        <f t="shared" si="287"/>
        <v>3733895.6410114951</v>
      </c>
      <c r="BS341" s="137">
        <f t="shared" si="288"/>
        <v>622315.94016858249</v>
      </c>
      <c r="BT341" s="178"/>
      <c r="BU341" s="172">
        <v>607215.40755555569</v>
      </c>
      <c r="BV341" s="178"/>
      <c r="BW341" s="132">
        <f t="shared" si="289"/>
        <v>3643292.4453333342</v>
      </c>
      <c r="BX341" s="137">
        <f t="shared" si="290"/>
        <v>607215.40755555569</v>
      </c>
      <c r="BY341" s="178"/>
      <c r="BZ341" s="172">
        <v>726773.81333333335</v>
      </c>
      <c r="CA341" s="178"/>
      <c r="CB341" s="132">
        <f t="shared" si="291"/>
        <v>4360642.88</v>
      </c>
      <c r="CC341" s="137">
        <f t="shared" si="292"/>
        <v>726773.81333333335</v>
      </c>
      <c r="CD341" s="178"/>
      <c r="CE341" s="172">
        <v>903757.84133333329</v>
      </c>
      <c r="CF341" s="178"/>
      <c r="CG341" s="132">
        <f t="shared" si="293"/>
        <v>5422547.0479999995</v>
      </c>
      <c r="CH341" s="137">
        <f t="shared" si="294"/>
        <v>903757.84133333329</v>
      </c>
      <c r="CI341" s="178"/>
      <c r="CJ341" s="211">
        <f t="shared" si="295"/>
        <v>1030190.3733333334</v>
      </c>
      <c r="CK341" s="178"/>
      <c r="CL341" s="132">
        <f t="shared" si="296"/>
        <v>6181142.2400000002</v>
      </c>
      <c r="CM341" s="137">
        <f t="shared" si="297"/>
        <v>1030190.3733333334</v>
      </c>
      <c r="CN341" s="178"/>
      <c r="CO341" s="132"/>
      <c r="CP341" s="132"/>
      <c r="CQ341" s="132"/>
      <c r="CR341" s="137"/>
      <c r="CS341" s="132"/>
    </row>
    <row r="342" spans="2:97" ht="13" x14ac:dyDescent="0.3">
      <c r="B342" s="3" t="s">
        <v>388</v>
      </c>
      <c r="C342" s="3" t="s">
        <v>375</v>
      </c>
      <c r="D342" s="3" t="s">
        <v>346</v>
      </c>
      <c r="E342" s="5">
        <f t="shared" ca="1" si="251"/>
        <v>577705</v>
      </c>
      <c r="F342" s="17">
        <f t="shared" ca="1" si="298"/>
        <v>2927</v>
      </c>
      <c r="G342" s="17">
        <f t="shared" ca="1" si="252"/>
        <v>4356</v>
      </c>
      <c r="H342" s="202">
        <v>8.4974802737065076</v>
      </c>
      <c r="I342" s="191">
        <f t="shared" ca="1" si="255"/>
        <v>1660</v>
      </c>
      <c r="J342"/>
      <c r="K342" s="184">
        <f t="shared" ca="1" si="256"/>
        <v>41137</v>
      </c>
      <c r="L342" s="184">
        <f t="shared" ca="1" si="257"/>
        <v>99924</v>
      </c>
      <c r="M342" s="184">
        <f t="shared" ca="1" si="258"/>
        <v>159951</v>
      </c>
      <c r="N342" s="184">
        <f t="shared" ca="1" si="259"/>
        <v>114141</v>
      </c>
      <c r="O342" s="184">
        <f t="shared" ca="1" si="260"/>
        <v>82535</v>
      </c>
      <c r="P342" s="184">
        <f t="shared" ca="1" si="261"/>
        <v>47963</v>
      </c>
      <c r="Q342" s="184">
        <f t="shared" ca="1" si="262"/>
        <v>28795</v>
      </c>
      <c r="R342" s="184">
        <f t="shared" ca="1" si="263"/>
        <v>3259</v>
      </c>
      <c r="S342" s="184">
        <f t="shared" ca="1" si="264"/>
        <v>577705</v>
      </c>
      <c r="T342" s="5"/>
      <c r="U342" s="9">
        <f t="shared" ref="U342:AB342" ca="1" si="306">K342/$S$342</f>
        <v>7.120762326793087E-2</v>
      </c>
      <c r="V342" s="9">
        <f t="shared" ca="1" si="306"/>
        <v>0.17296717182645122</v>
      </c>
      <c r="W342" s="9">
        <f t="shared" ca="1" si="306"/>
        <v>0.27687314459802148</v>
      </c>
      <c r="X342" s="9">
        <f t="shared" ca="1" si="306"/>
        <v>0.1975766178239759</v>
      </c>
      <c r="Y342" s="9">
        <f t="shared" ca="1" si="306"/>
        <v>0.14286703421296337</v>
      </c>
      <c r="Z342" s="9">
        <f t="shared" ca="1" si="306"/>
        <v>8.3023342363316918E-2</v>
      </c>
      <c r="AA342" s="9">
        <f t="shared" ca="1" si="306"/>
        <v>4.9843778399009872E-2</v>
      </c>
      <c r="AB342" s="9">
        <f t="shared" ca="1" si="306"/>
        <v>5.6412875083303761E-3</v>
      </c>
      <c r="AC342" s="9"/>
      <c r="AD342" s="184">
        <f t="shared" ca="1" si="283"/>
        <v>183</v>
      </c>
      <c r="AE342" s="184">
        <f t="shared" ca="1" si="266"/>
        <v>622</v>
      </c>
      <c r="AF342" s="184">
        <f t="shared" ca="1" si="267"/>
        <v>1315</v>
      </c>
      <c r="AG342" s="184">
        <f t="shared" ca="1" si="268"/>
        <v>979</v>
      </c>
      <c r="AH342" s="184">
        <f t="shared" ca="1" si="269"/>
        <v>542</v>
      </c>
      <c r="AI342" s="184">
        <f t="shared" ca="1" si="270"/>
        <v>425</v>
      </c>
      <c r="AJ342" s="184">
        <f t="shared" ca="1" si="271"/>
        <v>303</v>
      </c>
      <c r="AK342" s="184">
        <f t="shared" ca="1" si="272"/>
        <v>34</v>
      </c>
      <c r="AL342" s="184">
        <f t="shared" ca="1" si="273"/>
        <v>4403</v>
      </c>
      <c r="AM342" s="5"/>
      <c r="AW342">
        <f t="shared" ca="1" si="284"/>
        <v>43</v>
      </c>
      <c r="AX342">
        <f t="shared" ca="1" si="274"/>
        <v>49</v>
      </c>
      <c r="AY342">
        <f t="shared" ca="1" si="275"/>
        <v>-46</v>
      </c>
      <c r="AZ342">
        <f t="shared" ca="1" si="276"/>
        <v>-2</v>
      </c>
      <c r="BA342">
        <f t="shared" ca="1" si="277"/>
        <v>-34</v>
      </c>
      <c r="BB342">
        <f t="shared" ca="1" si="278"/>
        <v>-5</v>
      </c>
      <c r="BC342">
        <f t="shared" ca="1" si="279"/>
        <v>-42</v>
      </c>
      <c r="BD342">
        <f t="shared" ca="1" si="280"/>
        <v>-10</v>
      </c>
      <c r="BE342">
        <f t="shared" ca="1" si="281"/>
        <v>-47</v>
      </c>
      <c r="BH342" s="107"/>
      <c r="BI342" s="175">
        <v>1024532.7440000001</v>
      </c>
      <c r="BJ342" s="175"/>
      <c r="BK342" s="17">
        <f t="shared" si="285"/>
        <v>6147196.4640000006</v>
      </c>
      <c r="BL342" s="176">
        <v>0</v>
      </c>
      <c r="BM342" s="176">
        <v>0.2</v>
      </c>
      <c r="BN342" s="137">
        <f t="shared" si="286"/>
        <v>1024532.7440000001</v>
      </c>
      <c r="BO342" s="179"/>
      <c r="BP342" s="172">
        <v>1352704.0233333334</v>
      </c>
      <c r="BQ342" s="178"/>
      <c r="BR342" s="132">
        <f t="shared" si="287"/>
        <v>8116224.1400000006</v>
      </c>
      <c r="BS342" s="137">
        <f t="shared" si="288"/>
        <v>1352704.0233333334</v>
      </c>
      <c r="BT342" s="178"/>
      <c r="BU342" s="172">
        <v>1219586.1002222225</v>
      </c>
      <c r="BV342" s="178"/>
      <c r="BW342" s="132">
        <f t="shared" si="289"/>
        <v>7317516.601333335</v>
      </c>
      <c r="BX342" s="137">
        <f t="shared" si="290"/>
        <v>1219586.1002222225</v>
      </c>
      <c r="BY342" s="178"/>
      <c r="BZ342" s="172">
        <v>1319064.6666666667</v>
      </c>
      <c r="CA342" s="178"/>
      <c r="CB342" s="132">
        <f t="shared" si="291"/>
        <v>7914388</v>
      </c>
      <c r="CC342" s="137">
        <f t="shared" si="292"/>
        <v>1319064.6666666667</v>
      </c>
      <c r="CD342" s="178"/>
      <c r="CE342" s="172">
        <v>1262476.8804444447</v>
      </c>
      <c r="CF342" s="178"/>
      <c r="CG342" s="132">
        <f t="shared" si="293"/>
        <v>7574861.2826666683</v>
      </c>
      <c r="CH342" s="137">
        <f t="shared" si="294"/>
        <v>1262476.8804444447</v>
      </c>
      <c r="CI342" s="178"/>
      <c r="CJ342" s="211">
        <f t="shared" si="295"/>
        <v>1447894.3764444445</v>
      </c>
      <c r="CK342" s="178"/>
      <c r="CL342" s="132">
        <f t="shared" si="296"/>
        <v>8687366.2586666681</v>
      </c>
      <c r="CM342" s="137">
        <f t="shared" si="297"/>
        <v>1447894.3764444445</v>
      </c>
      <c r="CN342" s="178"/>
      <c r="CO342" s="132"/>
      <c r="CP342" s="132"/>
      <c r="CQ342" s="132"/>
      <c r="CR342" s="137"/>
      <c r="CS342" s="132"/>
    </row>
    <row r="343" spans="2:97" ht="13" x14ac:dyDescent="0.3">
      <c r="B343" s="3" t="s">
        <v>395</v>
      </c>
      <c r="C343" s="3" t="s">
        <v>384</v>
      </c>
      <c r="D343" s="3" t="s">
        <v>352</v>
      </c>
      <c r="E343" s="5">
        <f t="shared" ca="1" si="251"/>
        <v>480423</v>
      </c>
      <c r="F343" s="17">
        <f t="shared" ca="1" si="298"/>
        <v>2087</v>
      </c>
      <c r="G343" s="17">
        <f t="shared" ca="1" si="252"/>
        <v>3331</v>
      </c>
      <c r="H343" s="202">
        <v>9.3707237380251627</v>
      </c>
      <c r="I343" s="191">
        <f t="shared" ca="1" si="255"/>
        <v>987</v>
      </c>
      <c r="J343"/>
      <c r="K343" s="184">
        <f t="shared" ca="1" si="256"/>
        <v>10757</v>
      </c>
      <c r="L343" s="184">
        <f t="shared" ca="1" si="257"/>
        <v>49308</v>
      </c>
      <c r="M343" s="184">
        <f t="shared" ca="1" si="258"/>
        <v>135477</v>
      </c>
      <c r="N343" s="184">
        <f t="shared" ca="1" si="259"/>
        <v>121189</v>
      </c>
      <c r="O343" s="184">
        <f t="shared" ca="1" si="260"/>
        <v>74239</v>
      </c>
      <c r="P343" s="184">
        <f t="shared" ca="1" si="261"/>
        <v>44605</v>
      </c>
      <c r="Q343" s="184">
        <f t="shared" ca="1" si="262"/>
        <v>38360</v>
      </c>
      <c r="R343" s="184">
        <f t="shared" ca="1" si="263"/>
        <v>6488</v>
      </c>
      <c r="S343" s="184">
        <f t="shared" ca="1" si="264"/>
        <v>480423</v>
      </c>
      <c r="T343" s="5"/>
      <c r="U343" s="9">
        <f t="shared" ref="U343:AB343" ca="1" si="307">K343/$S$343</f>
        <v>2.2390684875620025E-2</v>
      </c>
      <c r="V343" s="9">
        <f t="shared" ca="1" si="307"/>
        <v>0.10263455329990447</v>
      </c>
      <c r="W343" s="9">
        <f t="shared" ca="1" si="307"/>
        <v>0.28199524169325779</v>
      </c>
      <c r="X343" s="9">
        <f t="shared" ca="1" si="307"/>
        <v>0.25225478380510508</v>
      </c>
      <c r="Y343" s="9">
        <f t="shared" ca="1" si="307"/>
        <v>0.15452840517627175</v>
      </c>
      <c r="Z343" s="9">
        <f t="shared" ca="1" si="307"/>
        <v>9.2845263444922499E-2</v>
      </c>
      <c r="AA343" s="9">
        <f t="shared" ca="1" si="307"/>
        <v>7.9846302112929646E-2</v>
      </c>
      <c r="AB343" s="9">
        <f t="shared" ca="1" si="307"/>
        <v>1.3504765591988727E-2</v>
      </c>
      <c r="AC343" s="9"/>
      <c r="AD343" s="184">
        <f t="shared" ca="1" si="283"/>
        <v>144</v>
      </c>
      <c r="AE343" s="184">
        <f t="shared" ca="1" si="266"/>
        <v>351</v>
      </c>
      <c r="AF343" s="184">
        <f t="shared" ca="1" si="267"/>
        <v>756</v>
      </c>
      <c r="AG343" s="184">
        <f t="shared" ca="1" si="268"/>
        <v>771</v>
      </c>
      <c r="AH343" s="184">
        <f t="shared" ca="1" si="269"/>
        <v>554</v>
      </c>
      <c r="AI343" s="184">
        <f t="shared" ca="1" si="270"/>
        <v>317</v>
      </c>
      <c r="AJ343" s="184">
        <f t="shared" ca="1" si="271"/>
        <v>338</v>
      </c>
      <c r="AK343" s="184">
        <f t="shared" ca="1" si="272"/>
        <v>160</v>
      </c>
      <c r="AL343" s="184">
        <f t="shared" ca="1" si="273"/>
        <v>3391</v>
      </c>
      <c r="AM343" s="5"/>
      <c r="AW343">
        <f t="shared" ca="1" si="284"/>
        <v>-2</v>
      </c>
      <c r="AX343">
        <f t="shared" ca="1" si="274"/>
        <v>4</v>
      </c>
      <c r="AY343">
        <f t="shared" ca="1" si="275"/>
        <v>3</v>
      </c>
      <c r="AZ343">
        <f t="shared" ca="1" si="276"/>
        <v>-24</v>
      </c>
      <c r="BA343">
        <f t="shared" ca="1" si="277"/>
        <v>-7</v>
      </c>
      <c r="BB343">
        <f t="shared" ca="1" si="278"/>
        <v>10</v>
      </c>
      <c r="BC343">
        <f t="shared" ca="1" si="279"/>
        <v>-35</v>
      </c>
      <c r="BD343">
        <f t="shared" ca="1" si="280"/>
        <v>-9</v>
      </c>
      <c r="BE343">
        <f t="shared" ca="1" si="281"/>
        <v>-60</v>
      </c>
      <c r="BH343" s="107"/>
      <c r="BI343" s="175">
        <v>769886.75199999998</v>
      </c>
      <c r="BJ343" s="175"/>
      <c r="BK343" s="17">
        <f t="shared" si="285"/>
        <v>4619320.5120000001</v>
      </c>
      <c r="BL343" s="176">
        <v>0</v>
      </c>
      <c r="BM343" s="176">
        <v>0.2</v>
      </c>
      <c r="BN343" s="137">
        <f t="shared" si="286"/>
        <v>769886.75199999998</v>
      </c>
      <c r="BO343" s="179"/>
      <c r="BP343" s="172">
        <v>1229839.8562222223</v>
      </c>
      <c r="BQ343" s="178"/>
      <c r="BR343" s="132">
        <f t="shared" si="287"/>
        <v>7379039.1373333335</v>
      </c>
      <c r="BS343" s="137">
        <f t="shared" si="288"/>
        <v>1229839.8562222223</v>
      </c>
      <c r="BT343" s="178"/>
      <c r="BU343" s="172">
        <v>1114327.8255555555</v>
      </c>
      <c r="BV343" s="178"/>
      <c r="BW343" s="132">
        <f t="shared" si="289"/>
        <v>6685966.9533333331</v>
      </c>
      <c r="BX343" s="137">
        <f t="shared" si="290"/>
        <v>1114327.8255555555</v>
      </c>
      <c r="BY343" s="178"/>
      <c r="BZ343" s="172">
        <v>1190453.9466666668</v>
      </c>
      <c r="CA343" s="178"/>
      <c r="CB343" s="132">
        <f t="shared" si="291"/>
        <v>7142723.6800000006</v>
      </c>
      <c r="CC343" s="137">
        <f t="shared" si="292"/>
        <v>1190453.9466666668</v>
      </c>
      <c r="CD343" s="178"/>
      <c r="CE343" s="172">
        <v>1152066.0604444444</v>
      </c>
      <c r="CF343" s="178"/>
      <c r="CG343" s="132">
        <f t="shared" si="293"/>
        <v>6912396.3626666665</v>
      </c>
      <c r="CH343" s="137">
        <f t="shared" si="294"/>
        <v>1152066.0604444444</v>
      </c>
      <c r="CI343" s="178"/>
      <c r="CJ343" s="211">
        <f t="shared" si="295"/>
        <v>1178906.7453333335</v>
      </c>
      <c r="CK343" s="178"/>
      <c r="CL343" s="132">
        <f t="shared" si="296"/>
        <v>7073440.472000001</v>
      </c>
      <c r="CM343" s="137">
        <f t="shared" si="297"/>
        <v>1178906.7453333335</v>
      </c>
      <c r="CN343" s="178"/>
      <c r="CO343" s="132"/>
      <c r="CP343" s="132"/>
      <c r="CQ343" s="132"/>
      <c r="CR343" s="137"/>
      <c r="CS343" s="132"/>
    </row>
    <row r="344" spans="2:97" ht="13" x14ac:dyDescent="0.3">
      <c r="B344" s="3" t="s">
        <v>353</v>
      </c>
      <c r="C344" s="3" t="s">
        <v>375</v>
      </c>
      <c r="D344" s="3" t="s">
        <v>353</v>
      </c>
      <c r="E344" s="5">
        <f t="shared" ca="1" si="251"/>
        <v>649189</v>
      </c>
      <c r="F344" s="17">
        <f t="shared" ca="1" si="298"/>
        <v>4496</v>
      </c>
      <c r="G344" s="17">
        <f t="shared" ca="1" si="252"/>
        <v>4820</v>
      </c>
      <c r="H344" s="202">
        <v>8.2002313930559367</v>
      </c>
      <c r="I344" s="191">
        <f t="shared" ca="1" si="255"/>
        <v>1838</v>
      </c>
      <c r="J344"/>
      <c r="K344" s="184">
        <f t="shared" ca="1" si="256"/>
        <v>66306</v>
      </c>
      <c r="L344" s="184">
        <f t="shared" ca="1" si="257"/>
        <v>123419</v>
      </c>
      <c r="M344" s="184">
        <f t="shared" ca="1" si="258"/>
        <v>180184</v>
      </c>
      <c r="N344" s="184">
        <f t="shared" ca="1" si="259"/>
        <v>126937</v>
      </c>
      <c r="O344" s="184">
        <f t="shared" ca="1" si="260"/>
        <v>73087</v>
      </c>
      <c r="P344" s="184">
        <f t="shared" ca="1" si="261"/>
        <v>42644</v>
      </c>
      <c r="Q344" s="184">
        <f t="shared" ca="1" si="262"/>
        <v>33264</v>
      </c>
      <c r="R344" s="184">
        <f t="shared" ca="1" si="263"/>
        <v>3348</v>
      </c>
      <c r="S344" s="184">
        <f t="shared" ca="1" si="264"/>
        <v>649189</v>
      </c>
      <c r="T344" s="5"/>
      <c r="U344" s="9">
        <f t="shared" ref="U344:AB344" ca="1" si="308">K344/$S$344</f>
        <v>0.10213666590160955</v>
      </c>
      <c r="V344" s="9">
        <f t="shared" ca="1" si="308"/>
        <v>0.19011258662731501</v>
      </c>
      <c r="W344" s="9">
        <f t="shared" ca="1" si="308"/>
        <v>0.27755245390787581</v>
      </c>
      <c r="X344" s="9">
        <f t="shared" ca="1" si="308"/>
        <v>0.1955316556503576</v>
      </c>
      <c r="Y344" s="9">
        <f t="shared" ca="1" si="308"/>
        <v>0.11258200616461463</v>
      </c>
      <c r="Z344" s="9">
        <f t="shared" ca="1" si="308"/>
        <v>6.5688112398700538E-2</v>
      </c>
      <c r="AA344" s="9">
        <f t="shared" ca="1" si="308"/>
        <v>5.1239315515204352E-2</v>
      </c>
      <c r="AB344" s="9">
        <f t="shared" ca="1" si="308"/>
        <v>5.1572038343225164E-3</v>
      </c>
      <c r="AC344" s="9"/>
      <c r="AD344" s="184">
        <f t="shared" ca="1" si="283"/>
        <v>514</v>
      </c>
      <c r="AE344" s="184">
        <f t="shared" ca="1" si="266"/>
        <v>701</v>
      </c>
      <c r="AF344" s="184">
        <f t="shared" ca="1" si="267"/>
        <v>1162</v>
      </c>
      <c r="AG344" s="184">
        <f t="shared" ca="1" si="268"/>
        <v>1067</v>
      </c>
      <c r="AH344" s="184">
        <f t="shared" ca="1" si="269"/>
        <v>717</v>
      </c>
      <c r="AI344" s="184">
        <f t="shared" ca="1" si="270"/>
        <v>299</v>
      </c>
      <c r="AJ344" s="184">
        <f t="shared" ca="1" si="271"/>
        <v>339</v>
      </c>
      <c r="AK344" s="184">
        <f t="shared" ca="1" si="272"/>
        <v>59</v>
      </c>
      <c r="AL344" s="184">
        <f t="shared" ca="1" si="273"/>
        <v>4858</v>
      </c>
      <c r="AM344" s="5"/>
      <c r="AW344">
        <f t="shared" ca="1" si="284"/>
        <v>78</v>
      </c>
      <c r="AX344">
        <f t="shared" ca="1" si="274"/>
        <v>-22</v>
      </c>
      <c r="AY344">
        <f t="shared" ca="1" si="275"/>
        <v>16</v>
      </c>
      <c r="AZ344">
        <f t="shared" ca="1" si="276"/>
        <v>-53</v>
      </c>
      <c r="BA344">
        <f t="shared" ca="1" si="277"/>
        <v>-45</v>
      </c>
      <c r="BB344">
        <f t="shared" ca="1" si="278"/>
        <v>-10</v>
      </c>
      <c r="BC344">
        <f t="shared" ca="1" si="279"/>
        <v>-5</v>
      </c>
      <c r="BD344">
        <f t="shared" ca="1" si="280"/>
        <v>3</v>
      </c>
      <c r="BE344">
        <f t="shared" ca="1" si="281"/>
        <v>-38</v>
      </c>
      <c r="BH344" s="107"/>
      <c r="BI344" s="175">
        <v>1378612.8466666667</v>
      </c>
      <c r="BJ344" s="175"/>
      <c r="BK344" s="17">
        <f t="shared" si="285"/>
        <v>8271677.0800000001</v>
      </c>
      <c r="BL344" s="176">
        <v>0</v>
      </c>
      <c r="BM344" s="176">
        <v>0.2</v>
      </c>
      <c r="BN344" s="137">
        <f t="shared" si="286"/>
        <v>1378612.8466666667</v>
      </c>
      <c r="BO344" s="179"/>
      <c r="BP344" s="172">
        <v>1459962.929777778</v>
      </c>
      <c r="BQ344" s="178"/>
      <c r="BR344" s="132">
        <f t="shared" si="287"/>
        <v>8759777.5786666684</v>
      </c>
      <c r="BS344" s="137">
        <f t="shared" si="288"/>
        <v>1459962.929777778</v>
      </c>
      <c r="BT344" s="178"/>
      <c r="BU344" s="172">
        <v>1634734.1635555557</v>
      </c>
      <c r="BV344" s="178"/>
      <c r="BW344" s="132">
        <f t="shared" si="289"/>
        <v>9808404.981333334</v>
      </c>
      <c r="BX344" s="137">
        <f t="shared" si="290"/>
        <v>1634734.1635555557</v>
      </c>
      <c r="BY344" s="178"/>
      <c r="BZ344" s="172">
        <v>1569711.9466666668</v>
      </c>
      <c r="CA344" s="178"/>
      <c r="CB344" s="132">
        <f t="shared" si="291"/>
        <v>9418271.6799999997</v>
      </c>
      <c r="CC344" s="137">
        <f t="shared" si="292"/>
        <v>1569711.9466666668</v>
      </c>
      <c r="CD344" s="178"/>
      <c r="CE344" s="172">
        <v>1282230.6920000003</v>
      </c>
      <c r="CF344" s="178"/>
      <c r="CG344" s="132">
        <f t="shared" si="293"/>
        <v>7693384.1520000016</v>
      </c>
      <c r="CH344" s="137">
        <f t="shared" si="294"/>
        <v>1282230.6920000003</v>
      </c>
      <c r="CI344" s="178"/>
      <c r="CJ344" s="211">
        <f t="shared" si="295"/>
        <v>1583557.4533333336</v>
      </c>
      <c r="CK344" s="178"/>
      <c r="CL344" s="132">
        <f t="shared" si="296"/>
        <v>9501344.7200000025</v>
      </c>
      <c r="CM344" s="137">
        <f t="shared" si="297"/>
        <v>1583557.4533333336</v>
      </c>
      <c r="CN344" s="178"/>
      <c r="CO344" s="132"/>
      <c r="CP344" s="132"/>
      <c r="CQ344" s="132"/>
      <c r="CR344" s="137"/>
      <c r="CS344" s="132"/>
    </row>
    <row r="345" spans="2:97" ht="13" x14ac:dyDescent="0.3">
      <c r="B345" s="3" t="s">
        <v>410</v>
      </c>
      <c r="C345" s="3" t="s">
        <v>377</v>
      </c>
      <c r="D345" s="3" t="s">
        <v>365</v>
      </c>
      <c r="E345" s="5">
        <f t="shared" ca="1" si="251"/>
        <v>533725</v>
      </c>
      <c r="F345" s="17">
        <f t="shared" ca="1" si="298"/>
        <v>7681</v>
      </c>
      <c r="G345" s="17">
        <f t="shared" ca="1" si="252"/>
        <v>4162</v>
      </c>
      <c r="H345" s="202">
        <v>4.9545125877596199</v>
      </c>
      <c r="I345" s="191">
        <f t="shared" ca="1" si="255"/>
        <v>1032</v>
      </c>
      <c r="J345"/>
      <c r="K345" s="184">
        <f t="shared" ca="1" si="256"/>
        <v>199490</v>
      </c>
      <c r="L345" s="184">
        <f t="shared" ca="1" si="257"/>
        <v>104006</v>
      </c>
      <c r="M345" s="184">
        <f t="shared" ca="1" si="258"/>
        <v>98465</v>
      </c>
      <c r="N345" s="184">
        <f t="shared" ca="1" si="259"/>
        <v>64323</v>
      </c>
      <c r="O345" s="184">
        <f t="shared" ca="1" si="260"/>
        <v>38046</v>
      </c>
      <c r="P345" s="184">
        <f t="shared" ca="1" si="261"/>
        <v>18217</v>
      </c>
      <c r="Q345" s="184">
        <f t="shared" ca="1" si="262"/>
        <v>10338</v>
      </c>
      <c r="R345" s="184">
        <f t="shared" ca="1" si="263"/>
        <v>840</v>
      </c>
      <c r="S345" s="184">
        <f t="shared" ca="1" si="264"/>
        <v>533725</v>
      </c>
      <c r="T345" s="5"/>
      <c r="U345" s="9">
        <f t="shared" ref="U345:AB345" ca="1" si="309">K345/$S$345</f>
        <v>0.37376926319733944</v>
      </c>
      <c r="V345" s="9">
        <f t="shared" ca="1" si="309"/>
        <v>0.1948681437069652</v>
      </c>
      <c r="W345" s="9">
        <f t="shared" ca="1" si="309"/>
        <v>0.18448639280528362</v>
      </c>
      <c r="X345" s="9">
        <f t="shared" ca="1" si="309"/>
        <v>0.12051712023982387</v>
      </c>
      <c r="Y345" s="9">
        <f t="shared" ca="1" si="309"/>
        <v>7.1283900885287368E-2</v>
      </c>
      <c r="Z345" s="9">
        <f t="shared" ca="1" si="309"/>
        <v>3.4131809452433368E-2</v>
      </c>
      <c r="AA345" s="9">
        <f t="shared" ca="1" si="309"/>
        <v>1.9369525504707479E-2</v>
      </c>
      <c r="AB345" s="9">
        <f t="shared" ca="1" si="309"/>
        <v>1.5738442081596328E-3</v>
      </c>
      <c r="AC345" s="9"/>
      <c r="AD345" s="184">
        <f t="shared" ca="1" si="283"/>
        <v>874</v>
      </c>
      <c r="AE345" s="184">
        <f t="shared" ca="1" si="266"/>
        <v>990</v>
      </c>
      <c r="AF345" s="184">
        <f t="shared" ca="1" si="267"/>
        <v>615</v>
      </c>
      <c r="AG345" s="184">
        <f t="shared" ca="1" si="268"/>
        <v>542</v>
      </c>
      <c r="AH345" s="184">
        <f t="shared" ca="1" si="269"/>
        <v>454</v>
      </c>
      <c r="AI345" s="184">
        <f t="shared" ca="1" si="270"/>
        <v>240</v>
      </c>
      <c r="AJ345" s="184">
        <f t="shared" ca="1" si="271"/>
        <v>89</v>
      </c>
      <c r="AK345" s="184">
        <f t="shared" ca="1" si="272"/>
        <v>10</v>
      </c>
      <c r="AL345" s="184">
        <f t="shared" ca="1" si="273"/>
        <v>3814</v>
      </c>
      <c r="AM345" s="5"/>
      <c r="AW345">
        <f t="shared" ca="1" si="284"/>
        <v>186</v>
      </c>
      <c r="AX345">
        <f t="shared" ca="1" si="274"/>
        <v>115</v>
      </c>
      <c r="AY345">
        <f t="shared" ca="1" si="275"/>
        <v>-20</v>
      </c>
      <c r="AZ345">
        <f t="shared" ca="1" si="276"/>
        <v>15</v>
      </c>
      <c r="BA345">
        <f t="shared" ca="1" si="277"/>
        <v>32</v>
      </c>
      <c r="BB345">
        <f t="shared" ca="1" si="278"/>
        <v>9</v>
      </c>
      <c r="BC345">
        <f t="shared" ca="1" si="279"/>
        <v>12</v>
      </c>
      <c r="BD345">
        <f t="shared" ca="1" si="280"/>
        <v>-1</v>
      </c>
      <c r="BE345">
        <f t="shared" ca="1" si="281"/>
        <v>348</v>
      </c>
      <c r="BH345" s="107"/>
      <c r="BI345" s="175">
        <v>464868.06</v>
      </c>
      <c r="BJ345" s="175"/>
      <c r="BK345" s="17">
        <f t="shared" si="285"/>
        <v>2789208.36</v>
      </c>
      <c r="BL345" s="176">
        <v>0</v>
      </c>
      <c r="BM345" s="176">
        <v>0.2</v>
      </c>
      <c r="BN345" s="137">
        <f t="shared" si="286"/>
        <v>464868.06</v>
      </c>
      <c r="BO345" s="179"/>
      <c r="BP345" s="172">
        <v>566257.98111111089</v>
      </c>
      <c r="BQ345" s="178"/>
      <c r="BR345" s="132">
        <f t="shared" si="287"/>
        <v>3397547.8866666653</v>
      </c>
      <c r="BS345" s="137">
        <f t="shared" si="288"/>
        <v>566257.98111111089</v>
      </c>
      <c r="BT345" s="178"/>
      <c r="BU345" s="172">
        <v>763092.95444444462</v>
      </c>
      <c r="BV345" s="178"/>
      <c r="BW345" s="132">
        <f t="shared" si="289"/>
        <v>4578557.7266666675</v>
      </c>
      <c r="BX345" s="137">
        <f t="shared" si="290"/>
        <v>763092.95444444462</v>
      </c>
      <c r="BY345" s="178"/>
      <c r="BZ345" s="172">
        <v>1069166.3466666667</v>
      </c>
      <c r="CA345" s="178"/>
      <c r="CB345" s="132">
        <f t="shared" si="291"/>
        <v>6414998.0800000001</v>
      </c>
      <c r="CC345" s="137">
        <f t="shared" si="292"/>
        <v>1069166.3466666667</v>
      </c>
      <c r="CD345" s="178"/>
      <c r="CE345" s="172">
        <v>1023228.9346666667</v>
      </c>
      <c r="CF345" s="178"/>
      <c r="CG345" s="132">
        <f t="shared" si="293"/>
        <v>6139373.608</v>
      </c>
      <c r="CH345" s="137">
        <f t="shared" si="294"/>
        <v>1023228.9346666667</v>
      </c>
      <c r="CI345" s="178"/>
      <c r="CJ345" s="211">
        <f t="shared" si="295"/>
        <v>1197387.0720000002</v>
      </c>
      <c r="CK345" s="178"/>
      <c r="CL345" s="132">
        <f t="shared" si="296"/>
        <v>7184322.432000001</v>
      </c>
      <c r="CM345" s="137">
        <f t="shared" si="297"/>
        <v>1197387.0720000002</v>
      </c>
      <c r="CN345" s="178"/>
      <c r="CO345" s="132"/>
      <c r="CP345" s="132"/>
      <c r="CQ345" s="132"/>
      <c r="CR345" s="137"/>
      <c r="CS345" s="132"/>
    </row>
    <row r="346" spans="2:97" ht="13" x14ac:dyDescent="0.3">
      <c r="B346" s="3" t="s">
        <v>391</v>
      </c>
      <c r="C346" s="3" t="s">
        <v>379</v>
      </c>
      <c r="D346" s="3" t="s">
        <v>349</v>
      </c>
      <c r="E346" s="5">
        <f t="shared" ca="1" si="251"/>
        <v>285986</v>
      </c>
      <c r="F346" s="17">
        <f t="shared" ca="1" si="298"/>
        <v>2268</v>
      </c>
      <c r="G346" s="17">
        <f t="shared" ca="1" si="252"/>
        <v>3272</v>
      </c>
      <c r="H346" s="202">
        <v>6.75704999496919</v>
      </c>
      <c r="I346" s="191">
        <f t="shared" ca="1" si="255"/>
        <v>787</v>
      </c>
      <c r="J346"/>
      <c r="K346" s="184">
        <f t="shared" ca="1" si="256"/>
        <v>46944</v>
      </c>
      <c r="L346" s="184">
        <f t="shared" ca="1" si="257"/>
        <v>84321</v>
      </c>
      <c r="M346" s="184">
        <f t="shared" ca="1" si="258"/>
        <v>63429</v>
      </c>
      <c r="N346" s="184">
        <f t="shared" ca="1" si="259"/>
        <v>41710</v>
      </c>
      <c r="O346" s="184">
        <f t="shared" ca="1" si="260"/>
        <v>27803</v>
      </c>
      <c r="P346" s="184">
        <f t="shared" ca="1" si="261"/>
        <v>13029</v>
      </c>
      <c r="Q346" s="184">
        <f t="shared" ca="1" si="262"/>
        <v>8005</v>
      </c>
      <c r="R346" s="184">
        <f t="shared" ca="1" si="263"/>
        <v>745</v>
      </c>
      <c r="S346" s="184">
        <f t="shared" ca="1" si="264"/>
        <v>285986</v>
      </c>
      <c r="T346" s="5"/>
      <c r="U346" s="9">
        <f t="shared" ref="U346:AB346" ca="1" si="310">K346/$S$346</f>
        <v>0.16414789535152072</v>
      </c>
      <c r="V346" s="9">
        <f t="shared" ca="1" si="310"/>
        <v>0.29484310420789828</v>
      </c>
      <c r="W346" s="9">
        <f t="shared" ca="1" si="310"/>
        <v>0.22179057716111977</v>
      </c>
      <c r="X346" s="9">
        <f t="shared" ca="1" si="310"/>
        <v>0.14584630016853972</v>
      </c>
      <c r="Y346" s="9">
        <f t="shared" ca="1" si="310"/>
        <v>9.7218045638597692E-2</v>
      </c>
      <c r="Z346" s="9">
        <f t="shared" ca="1" si="310"/>
        <v>4.5558174176358282E-2</v>
      </c>
      <c r="AA346" s="9">
        <f t="shared" ca="1" si="310"/>
        <v>2.799088067248047E-2</v>
      </c>
      <c r="AB346" s="9">
        <f t="shared" ca="1" si="310"/>
        <v>2.6050226234850659E-3</v>
      </c>
      <c r="AC346" s="9"/>
      <c r="AD346" s="184">
        <f t="shared" ca="1" si="283"/>
        <v>242</v>
      </c>
      <c r="AE346" s="184">
        <f t="shared" ca="1" si="266"/>
        <v>1079</v>
      </c>
      <c r="AF346" s="184">
        <f t="shared" ca="1" si="267"/>
        <v>453</v>
      </c>
      <c r="AG346" s="184">
        <f t="shared" ca="1" si="268"/>
        <v>545</v>
      </c>
      <c r="AH346" s="184">
        <f t="shared" ca="1" si="269"/>
        <v>619</v>
      </c>
      <c r="AI346" s="184">
        <f t="shared" ca="1" si="270"/>
        <v>280</v>
      </c>
      <c r="AJ346" s="184">
        <f t="shared" ca="1" si="271"/>
        <v>45</v>
      </c>
      <c r="AK346" s="184">
        <f t="shared" ca="1" si="272"/>
        <v>-5</v>
      </c>
      <c r="AL346" s="184">
        <f t="shared" ca="1" si="273"/>
        <v>3258</v>
      </c>
      <c r="AM346" s="5"/>
      <c r="AW346">
        <f t="shared" ca="1" si="284"/>
        <v>12</v>
      </c>
      <c r="AX346">
        <f t="shared" ca="1" si="274"/>
        <v>-37</v>
      </c>
      <c r="AY346">
        <f t="shared" ca="1" si="275"/>
        <v>-7</v>
      </c>
      <c r="AZ346">
        <f t="shared" ca="1" si="276"/>
        <v>27</v>
      </c>
      <c r="BA346">
        <f t="shared" ca="1" si="277"/>
        <v>8</v>
      </c>
      <c r="BB346">
        <f t="shared" ca="1" si="278"/>
        <v>-1</v>
      </c>
      <c r="BC346">
        <f t="shared" ca="1" si="279"/>
        <v>9</v>
      </c>
      <c r="BD346">
        <f t="shared" ca="1" si="280"/>
        <v>3</v>
      </c>
      <c r="BE346">
        <f t="shared" ca="1" si="281"/>
        <v>14</v>
      </c>
      <c r="BH346" s="107"/>
      <c r="BI346" s="175">
        <v>531296.05866666674</v>
      </c>
      <c r="BJ346" s="175"/>
      <c r="BK346" s="17">
        <f t="shared" si="285"/>
        <v>3187776.3520000004</v>
      </c>
      <c r="BL346" s="176">
        <v>0</v>
      </c>
      <c r="BM346" s="176">
        <v>0.2</v>
      </c>
      <c r="BN346" s="137">
        <f t="shared" si="286"/>
        <v>531296.05866666674</v>
      </c>
      <c r="BO346" s="179"/>
      <c r="BP346" s="172">
        <v>543887.01377777779</v>
      </c>
      <c r="BQ346" s="178"/>
      <c r="BR346" s="132">
        <f t="shared" si="287"/>
        <v>3263322.0826666667</v>
      </c>
      <c r="BS346" s="137">
        <f t="shared" si="288"/>
        <v>543887.01377777779</v>
      </c>
      <c r="BT346" s="178"/>
      <c r="BU346" s="172">
        <v>623030.66533333343</v>
      </c>
      <c r="BV346" s="178"/>
      <c r="BW346" s="132">
        <f t="shared" si="289"/>
        <v>3738183.9920000006</v>
      </c>
      <c r="BX346" s="137">
        <f t="shared" si="290"/>
        <v>623030.66533333343</v>
      </c>
      <c r="BY346" s="178"/>
      <c r="BZ346" s="172">
        <v>677831.62666666671</v>
      </c>
      <c r="CA346" s="178"/>
      <c r="CB346" s="132">
        <f t="shared" si="291"/>
        <v>4066989.7600000002</v>
      </c>
      <c r="CC346" s="137">
        <f t="shared" si="292"/>
        <v>677831.62666666671</v>
      </c>
      <c r="CD346" s="178"/>
      <c r="CE346" s="172">
        <v>788930.0293333336</v>
      </c>
      <c r="CF346" s="178"/>
      <c r="CG346" s="132">
        <f t="shared" si="293"/>
        <v>4733580.1760000018</v>
      </c>
      <c r="CH346" s="137">
        <f t="shared" si="294"/>
        <v>788930.0293333336</v>
      </c>
      <c r="CI346" s="178"/>
      <c r="CJ346" s="211">
        <f t="shared" si="295"/>
        <v>1005636.1902222222</v>
      </c>
      <c r="CK346" s="178"/>
      <c r="CL346" s="132">
        <f t="shared" si="296"/>
        <v>6033817.1413333332</v>
      </c>
      <c r="CM346" s="137">
        <f t="shared" si="297"/>
        <v>1005636.1902222222</v>
      </c>
      <c r="CN346" s="178"/>
      <c r="CO346" s="132"/>
      <c r="CP346" s="132"/>
      <c r="CQ346" s="132"/>
      <c r="CR346" s="137"/>
      <c r="CS346" s="132"/>
    </row>
    <row r="347" spans="2:97" ht="13" x14ac:dyDescent="0.3">
      <c r="B347" s="3" t="s">
        <v>392</v>
      </c>
      <c r="C347" s="3" t="s">
        <v>379</v>
      </c>
      <c r="D347" s="3" t="s">
        <v>368</v>
      </c>
      <c r="E347" s="5">
        <f t="shared" ca="1" si="251"/>
        <v>334236</v>
      </c>
      <c r="F347" s="17">
        <f t="shared" ca="1" si="298"/>
        <v>3111</v>
      </c>
      <c r="G347" s="17">
        <f t="shared" ca="1" si="252"/>
        <v>2818</v>
      </c>
      <c r="H347" s="202">
        <v>6.2443673555479418</v>
      </c>
      <c r="I347" s="191">
        <f t="shared" ca="1" si="255"/>
        <v>797</v>
      </c>
      <c r="J347"/>
      <c r="K347" s="184">
        <f t="shared" ca="1" si="256"/>
        <v>130532</v>
      </c>
      <c r="L347" s="184">
        <f t="shared" ca="1" si="257"/>
        <v>71243</v>
      </c>
      <c r="M347" s="184">
        <f t="shared" ca="1" si="258"/>
        <v>67068</v>
      </c>
      <c r="N347" s="184">
        <f t="shared" ca="1" si="259"/>
        <v>35685</v>
      </c>
      <c r="O347" s="184">
        <f t="shared" ca="1" si="260"/>
        <v>18885</v>
      </c>
      <c r="P347" s="184">
        <f t="shared" ca="1" si="261"/>
        <v>7690</v>
      </c>
      <c r="Q347" s="184">
        <f t="shared" ca="1" si="262"/>
        <v>2796</v>
      </c>
      <c r="R347" s="184">
        <f t="shared" ca="1" si="263"/>
        <v>337</v>
      </c>
      <c r="S347" s="184">
        <f t="shared" ca="1" si="264"/>
        <v>334236</v>
      </c>
      <c r="T347" s="5"/>
      <c r="U347" s="9">
        <f t="shared" ref="U347:AB347" ca="1" si="311">K347/$S$347</f>
        <v>0.39053842195335031</v>
      </c>
      <c r="V347" s="9">
        <f t="shared" ca="1" si="311"/>
        <v>0.21315178496631124</v>
      </c>
      <c r="W347" s="9">
        <f t="shared" ca="1" si="311"/>
        <v>0.20066061106523533</v>
      </c>
      <c r="X347" s="9">
        <f t="shared" ca="1" si="311"/>
        <v>0.10676587800236959</v>
      </c>
      <c r="Y347" s="9">
        <f t="shared" ca="1" si="311"/>
        <v>5.6501992604028294E-2</v>
      </c>
      <c r="Z347" s="9">
        <f t="shared" ca="1" si="311"/>
        <v>2.300769516150265E-2</v>
      </c>
      <c r="AA347" s="9">
        <f t="shared" ca="1" si="311"/>
        <v>8.3653466412953719E-3</v>
      </c>
      <c r="AB347" s="9">
        <f t="shared" ca="1" si="311"/>
        <v>1.0082696059072033E-3</v>
      </c>
      <c r="AC347" s="9"/>
      <c r="AD347" s="184">
        <f t="shared" ca="1" si="283"/>
        <v>1047</v>
      </c>
      <c r="AE347" s="184">
        <f t="shared" ca="1" si="266"/>
        <v>663</v>
      </c>
      <c r="AF347" s="184">
        <f t="shared" ca="1" si="267"/>
        <v>452</v>
      </c>
      <c r="AG347" s="184">
        <f t="shared" ca="1" si="268"/>
        <v>364</v>
      </c>
      <c r="AH347" s="184">
        <f t="shared" ca="1" si="269"/>
        <v>235</v>
      </c>
      <c r="AI347" s="184">
        <f t="shared" ca="1" si="270"/>
        <v>62</v>
      </c>
      <c r="AJ347" s="184">
        <f t="shared" ca="1" si="271"/>
        <v>10</v>
      </c>
      <c r="AK347" s="184">
        <f t="shared" ca="1" si="272"/>
        <v>-1</v>
      </c>
      <c r="AL347" s="184">
        <f t="shared" ca="1" si="273"/>
        <v>2832</v>
      </c>
      <c r="AM347" s="5"/>
      <c r="AW347">
        <f t="shared" ca="1" si="284"/>
        <v>-41</v>
      </c>
      <c r="AX347">
        <f t="shared" ca="1" si="274"/>
        <v>13</v>
      </c>
      <c r="AY347">
        <f t="shared" ca="1" si="275"/>
        <v>-11</v>
      </c>
      <c r="AZ347">
        <f t="shared" ca="1" si="276"/>
        <v>18</v>
      </c>
      <c r="BA347">
        <f t="shared" ca="1" si="277"/>
        <v>14</v>
      </c>
      <c r="BB347">
        <f t="shared" ca="1" si="278"/>
        <v>-14</v>
      </c>
      <c r="BC347">
        <f t="shared" ca="1" si="279"/>
        <v>3</v>
      </c>
      <c r="BD347">
        <f t="shared" ca="1" si="280"/>
        <v>4</v>
      </c>
      <c r="BE347">
        <f t="shared" ca="1" si="281"/>
        <v>-14</v>
      </c>
      <c r="BH347" s="107"/>
      <c r="BI347" s="175">
        <v>784950.58800000011</v>
      </c>
      <c r="BJ347" s="175"/>
      <c r="BK347" s="17">
        <f t="shared" si="285"/>
        <v>4709703.5280000009</v>
      </c>
      <c r="BL347" s="176">
        <v>0</v>
      </c>
      <c r="BM347" s="176">
        <v>0.2</v>
      </c>
      <c r="BN347" s="137">
        <f t="shared" si="286"/>
        <v>784950.58800000011</v>
      </c>
      <c r="BO347" s="179"/>
      <c r="BP347" s="172">
        <v>710219.7162222222</v>
      </c>
      <c r="BQ347" s="178"/>
      <c r="BR347" s="132">
        <f t="shared" si="287"/>
        <v>4261318.2973333336</v>
      </c>
      <c r="BS347" s="137">
        <f t="shared" si="288"/>
        <v>710219.7162222222</v>
      </c>
      <c r="BT347" s="178"/>
      <c r="BU347" s="172">
        <v>543538.92644444446</v>
      </c>
      <c r="BV347" s="178"/>
      <c r="BW347" s="132">
        <f t="shared" si="289"/>
        <v>3261233.558666667</v>
      </c>
      <c r="BX347" s="137">
        <f t="shared" si="290"/>
        <v>543538.92644444446</v>
      </c>
      <c r="BY347" s="178"/>
      <c r="BZ347" s="172">
        <v>769293.54666666663</v>
      </c>
      <c r="CA347" s="178"/>
      <c r="CB347" s="132">
        <f t="shared" si="291"/>
        <v>4615761.2799999993</v>
      </c>
      <c r="CC347" s="137">
        <f t="shared" si="292"/>
        <v>769293.54666666663</v>
      </c>
      <c r="CD347" s="178"/>
      <c r="CE347" s="172">
        <v>716150.88622222224</v>
      </c>
      <c r="CF347" s="178"/>
      <c r="CG347" s="132">
        <f t="shared" si="293"/>
        <v>4296905.3173333332</v>
      </c>
      <c r="CH347" s="137">
        <f t="shared" si="294"/>
        <v>716150.88622222224</v>
      </c>
      <c r="CI347" s="178"/>
      <c r="CJ347" s="211">
        <f t="shared" si="295"/>
        <v>759534.41511111124</v>
      </c>
      <c r="CK347" s="178"/>
      <c r="CL347" s="132">
        <f t="shared" si="296"/>
        <v>4557206.490666667</v>
      </c>
      <c r="CM347" s="137">
        <f t="shared" si="297"/>
        <v>759534.41511111124</v>
      </c>
      <c r="CN347" s="178"/>
      <c r="CO347" s="132"/>
      <c r="CP347" s="132"/>
      <c r="CQ347" s="132"/>
      <c r="CR347" s="137"/>
      <c r="CS347" s="132"/>
    </row>
    <row r="348" spans="2:97" ht="13" x14ac:dyDescent="0.3">
      <c r="B348" s="3" t="s">
        <v>393</v>
      </c>
      <c r="C348" s="3" t="s">
        <v>384</v>
      </c>
      <c r="D348" s="3" t="s">
        <v>369</v>
      </c>
      <c r="E348" s="5">
        <f t="shared" ca="1" si="251"/>
        <v>410879</v>
      </c>
      <c r="F348" s="17">
        <f t="shared" ca="1" si="298"/>
        <v>3171</v>
      </c>
      <c r="G348" s="17">
        <f t="shared" ca="1" si="252"/>
        <v>2887</v>
      </c>
      <c r="H348" s="202">
        <v>6.9579420236438816</v>
      </c>
      <c r="I348" s="191">
        <f t="shared" ca="1" si="255"/>
        <v>668</v>
      </c>
      <c r="J348"/>
      <c r="K348" s="184">
        <f t="shared" ca="1" si="256"/>
        <v>109118</v>
      </c>
      <c r="L348" s="184">
        <f t="shared" ca="1" si="257"/>
        <v>113570</v>
      </c>
      <c r="M348" s="184">
        <f t="shared" ca="1" si="258"/>
        <v>88884</v>
      </c>
      <c r="N348" s="184">
        <f t="shared" ca="1" si="259"/>
        <v>52229</v>
      </c>
      <c r="O348" s="184">
        <f t="shared" ca="1" si="260"/>
        <v>28454</v>
      </c>
      <c r="P348" s="184">
        <f t="shared" ca="1" si="261"/>
        <v>12267</v>
      </c>
      <c r="Q348" s="184">
        <f t="shared" ca="1" si="262"/>
        <v>5824</v>
      </c>
      <c r="R348" s="184">
        <f t="shared" ca="1" si="263"/>
        <v>533</v>
      </c>
      <c r="S348" s="184">
        <f t="shared" ca="1" si="264"/>
        <v>410879</v>
      </c>
      <c r="T348" s="5"/>
      <c r="U348" s="9">
        <f t="shared" ref="U348:AB348" ca="1" si="312">K348/$S$348</f>
        <v>0.26557210273584192</v>
      </c>
      <c r="V348" s="9">
        <f t="shared" ca="1" si="312"/>
        <v>0.27640740948065001</v>
      </c>
      <c r="W348" s="9">
        <f t="shared" ca="1" si="312"/>
        <v>0.21632646107491499</v>
      </c>
      <c r="X348" s="9">
        <f t="shared" ca="1" si="312"/>
        <v>0.12711528211468584</v>
      </c>
      <c r="Y348" s="9">
        <f t="shared" ca="1" si="312"/>
        <v>6.9251531472769357E-2</v>
      </c>
      <c r="Z348" s="9">
        <f t="shared" ca="1" si="312"/>
        <v>2.9855504905337095E-2</v>
      </c>
      <c r="AA348" s="9">
        <f t="shared" ca="1" si="312"/>
        <v>1.4174489326541391E-2</v>
      </c>
      <c r="AB348" s="9">
        <f t="shared" ca="1" si="312"/>
        <v>1.2972188892593683E-3</v>
      </c>
      <c r="AC348" s="9"/>
      <c r="AD348" s="184">
        <f t="shared" ca="1" si="283"/>
        <v>653</v>
      </c>
      <c r="AE348" s="184">
        <f t="shared" ca="1" si="266"/>
        <v>540</v>
      </c>
      <c r="AF348" s="184">
        <f t="shared" ca="1" si="267"/>
        <v>556</v>
      </c>
      <c r="AG348" s="184">
        <f t="shared" ca="1" si="268"/>
        <v>465</v>
      </c>
      <c r="AH348" s="184">
        <f t="shared" ca="1" si="269"/>
        <v>437</v>
      </c>
      <c r="AI348" s="184">
        <f t="shared" ca="1" si="270"/>
        <v>158</v>
      </c>
      <c r="AJ348" s="184">
        <f t="shared" ca="1" si="271"/>
        <v>44</v>
      </c>
      <c r="AK348" s="184">
        <f t="shared" ca="1" si="272"/>
        <v>-1</v>
      </c>
      <c r="AL348" s="184">
        <f t="shared" ca="1" si="273"/>
        <v>2852</v>
      </c>
      <c r="AM348" s="5"/>
      <c r="AW348">
        <f t="shared" ca="1" si="284"/>
        <v>54</v>
      </c>
      <c r="AX348">
        <f t="shared" ca="1" si="274"/>
        <v>49</v>
      </c>
      <c r="AY348">
        <f t="shared" ca="1" si="275"/>
        <v>-17</v>
      </c>
      <c r="AZ348">
        <f t="shared" ca="1" si="276"/>
        <v>-42</v>
      </c>
      <c r="BA348">
        <f t="shared" ca="1" si="277"/>
        <v>6</v>
      </c>
      <c r="BB348">
        <f t="shared" ca="1" si="278"/>
        <v>-23</v>
      </c>
      <c r="BC348">
        <f t="shared" ca="1" si="279"/>
        <v>9</v>
      </c>
      <c r="BD348">
        <f t="shared" ca="1" si="280"/>
        <v>-1</v>
      </c>
      <c r="BE348">
        <f t="shared" ca="1" si="281"/>
        <v>35</v>
      </c>
      <c r="BH348" s="107"/>
      <c r="BI348" s="175">
        <v>799054.94400000002</v>
      </c>
      <c r="BJ348" s="175"/>
      <c r="BK348" s="17">
        <f t="shared" si="285"/>
        <v>4794329.6639999999</v>
      </c>
      <c r="BL348" s="176">
        <v>0</v>
      </c>
      <c r="BM348" s="176">
        <v>0.2</v>
      </c>
      <c r="BN348" s="137">
        <f t="shared" si="286"/>
        <v>799054.94400000002</v>
      </c>
      <c r="BO348" s="179"/>
      <c r="BP348" s="172">
        <v>797284.28022222221</v>
      </c>
      <c r="BQ348" s="178"/>
      <c r="BR348" s="132">
        <f t="shared" si="287"/>
        <v>4783705.6813333333</v>
      </c>
      <c r="BS348" s="137">
        <f t="shared" si="288"/>
        <v>797284.28022222221</v>
      </c>
      <c r="BT348" s="178"/>
      <c r="BU348" s="172">
        <v>713737.82688888907</v>
      </c>
      <c r="BV348" s="178"/>
      <c r="BW348" s="132">
        <f t="shared" si="289"/>
        <v>4282426.9613333344</v>
      </c>
      <c r="BX348" s="137">
        <f t="shared" si="290"/>
        <v>713737.82688888907</v>
      </c>
      <c r="BY348" s="178"/>
      <c r="BZ348" s="172">
        <v>903188.77333333332</v>
      </c>
      <c r="CA348" s="178"/>
      <c r="CB348" s="132">
        <f t="shared" si="291"/>
        <v>5419132.6399999997</v>
      </c>
      <c r="CC348" s="137">
        <f t="shared" si="292"/>
        <v>903188.77333333332</v>
      </c>
      <c r="CD348" s="178"/>
      <c r="CE348" s="172">
        <v>910918.42933333339</v>
      </c>
      <c r="CF348" s="178"/>
      <c r="CG348" s="132">
        <f t="shared" si="293"/>
        <v>5465510.5760000004</v>
      </c>
      <c r="CH348" s="137">
        <f t="shared" si="294"/>
        <v>910918.42933333339</v>
      </c>
      <c r="CI348" s="178"/>
      <c r="CJ348" s="211">
        <f t="shared" si="295"/>
        <v>833749.73733333347</v>
      </c>
      <c r="CK348" s="178"/>
      <c r="CL348" s="132">
        <f t="shared" si="296"/>
        <v>5002498.4240000006</v>
      </c>
      <c r="CM348" s="137">
        <f t="shared" si="297"/>
        <v>833749.73733333347</v>
      </c>
      <c r="CN348" s="178"/>
      <c r="CO348" s="132"/>
      <c r="CP348" s="132"/>
      <c r="CQ348" s="132"/>
      <c r="CR348" s="137"/>
      <c r="CS348" s="132"/>
    </row>
    <row r="349" spans="2:97" ht="13" x14ac:dyDescent="0.3">
      <c r="B349" s="3" t="s">
        <v>403</v>
      </c>
      <c r="C349" s="3" t="s">
        <v>386</v>
      </c>
      <c r="D349" s="3" t="s">
        <v>359</v>
      </c>
      <c r="E349" s="5">
        <f t="shared" ca="1" si="251"/>
        <v>280553</v>
      </c>
      <c r="F349" s="17">
        <f t="shared" ca="1" si="298"/>
        <v>3124</v>
      </c>
      <c r="G349" s="17">
        <f t="shared" ca="1" si="252"/>
        <v>1649</v>
      </c>
      <c r="H349" s="202">
        <v>7.203122154613216</v>
      </c>
      <c r="I349" s="191">
        <f t="shared" ca="1" si="255"/>
        <v>630</v>
      </c>
      <c r="J349"/>
      <c r="K349" s="184">
        <f t="shared" ca="1" si="256"/>
        <v>47325</v>
      </c>
      <c r="L349" s="184">
        <f t="shared" ca="1" si="257"/>
        <v>61784</v>
      </c>
      <c r="M349" s="184">
        <f t="shared" ca="1" si="258"/>
        <v>62751</v>
      </c>
      <c r="N349" s="184">
        <f t="shared" ca="1" si="259"/>
        <v>41800</v>
      </c>
      <c r="O349" s="184">
        <f t="shared" ca="1" si="260"/>
        <v>33125</v>
      </c>
      <c r="P349" s="184">
        <f t="shared" ca="1" si="261"/>
        <v>19836</v>
      </c>
      <c r="Q349" s="184">
        <f t="shared" ca="1" si="262"/>
        <v>12719</v>
      </c>
      <c r="R349" s="184">
        <f t="shared" ca="1" si="263"/>
        <v>1213</v>
      </c>
      <c r="S349" s="184">
        <f t="shared" ca="1" si="264"/>
        <v>280553</v>
      </c>
      <c r="T349" s="5"/>
      <c r="U349" s="9">
        <f t="shared" ref="U349:AB349" ca="1" si="313">K349/$S$349</f>
        <v>0.16868470485077686</v>
      </c>
      <c r="V349" s="9">
        <f t="shared" ca="1" si="313"/>
        <v>0.22022220400423451</v>
      </c>
      <c r="W349" s="9">
        <f t="shared" ca="1" si="313"/>
        <v>0.2236689680737686</v>
      </c>
      <c r="X349" s="9">
        <f t="shared" ca="1" si="313"/>
        <v>0.1489914561597987</v>
      </c>
      <c r="Y349" s="9">
        <f t="shared" ca="1" si="313"/>
        <v>0.11807038242328544</v>
      </c>
      <c r="Z349" s="9">
        <f t="shared" ca="1" si="313"/>
        <v>7.0703218286740824E-2</v>
      </c>
      <c r="AA349" s="9">
        <f t="shared" ca="1" si="313"/>
        <v>4.5335462461638262E-2</v>
      </c>
      <c r="AB349" s="9">
        <f t="shared" ca="1" si="313"/>
        <v>4.323603739756837E-3</v>
      </c>
      <c r="AC349" s="9"/>
      <c r="AD349" s="184">
        <f t="shared" ca="1" si="283"/>
        <v>301</v>
      </c>
      <c r="AE349" s="184">
        <f t="shared" ca="1" si="266"/>
        <v>597</v>
      </c>
      <c r="AF349" s="184">
        <f t="shared" ca="1" si="267"/>
        <v>345</v>
      </c>
      <c r="AG349" s="184">
        <f t="shared" ca="1" si="268"/>
        <v>238</v>
      </c>
      <c r="AH349" s="184">
        <f t="shared" ca="1" si="269"/>
        <v>279</v>
      </c>
      <c r="AI349" s="184">
        <f t="shared" ca="1" si="270"/>
        <v>112</v>
      </c>
      <c r="AJ349" s="184">
        <f t="shared" ca="1" si="271"/>
        <v>49</v>
      </c>
      <c r="AK349" s="184">
        <f t="shared" ca="1" si="272"/>
        <v>16</v>
      </c>
      <c r="AL349" s="184">
        <f t="shared" ca="1" si="273"/>
        <v>1937</v>
      </c>
      <c r="AM349" s="5"/>
      <c r="AW349">
        <f t="shared" ca="1" si="284"/>
        <v>-52</v>
      </c>
      <c r="AX349">
        <f t="shared" ca="1" si="274"/>
        <v>-97</v>
      </c>
      <c r="AY349">
        <f t="shared" ca="1" si="275"/>
        <v>-50</v>
      </c>
      <c r="AZ349">
        <f t="shared" ca="1" si="276"/>
        <v>-44</v>
      </c>
      <c r="BA349">
        <f t="shared" ca="1" si="277"/>
        <v>-47</v>
      </c>
      <c r="BB349">
        <f t="shared" ca="1" si="278"/>
        <v>-3</v>
      </c>
      <c r="BC349">
        <f t="shared" ca="1" si="279"/>
        <v>9</v>
      </c>
      <c r="BD349">
        <f t="shared" ca="1" si="280"/>
        <v>-4</v>
      </c>
      <c r="BE349">
        <f t="shared" ca="1" si="281"/>
        <v>-288</v>
      </c>
      <c r="BH349" s="107"/>
      <c r="BI349" s="175">
        <v>381968.98799999995</v>
      </c>
      <c r="BJ349" s="175"/>
      <c r="BK349" s="17">
        <f t="shared" si="285"/>
        <v>2291813.9279999998</v>
      </c>
      <c r="BL349" s="176">
        <v>0</v>
      </c>
      <c r="BM349" s="176">
        <v>0.2</v>
      </c>
      <c r="BN349" s="137">
        <f t="shared" si="286"/>
        <v>381968.98799999995</v>
      </c>
      <c r="BO349" s="179"/>
      <c r="BP349" s="172">
        <v>467837.18866666663</v>
      </c>
      <c r="BQ349" s="178"/>
      <c r="BR349" s="132">
        <f t="shared" si="287"/>
        <v>2807023.1319999998</v>
      </c>
      <c r="BS349" s="137">
        <f t="shared" si="288"/>
        <v>467837.18866666663</v>
      </c>
      <c r="BT349" s="178"/>
      <c r="BU349" s="172">
        <v>408276.68355555559</v>
      </c>
      <c r="BV349" s="178"/>
      <c r="BW349" s="132">
        <f t="shared" si="289"/>
        <v>2449660.1013333336</v>
      </c>
      <c r="BX349" s="137">
        <f t="shared" si="290"/>
        <v>408276.68355555559</v>
      </c>
      <c r="BY349" s="178"/>
      <c r="BZ349" s="172">
        <v>532066.45333333337</v>
      </c>
      <c r="CA349" s="178"/>
      <c r="CB349" s="132">
        <f t="shared" si="291"/>
        <v>3192398.72</v>
      </c>
      <c r="CC349" s="137">
        <f t="shared" si="292"/>
        <v>532066.45333333337</v>
      </c>
      <c r="CD349" s="178"/>
      <c r="CE349" s="172">
        <v>407031.8057777778</v>
      </c>
      <c r="CF349" s="178"/>
      <c r="CG349" s="132">
        <f t="shared" si="293"/>
        <v>2442190.8346666666</v>
      </c>
      <c r="CH349" s="137">
        <f t="shared" si="294"/>
        <v>407031.8057777778</v>
      </c>
      <c r="CI349" s="178"/>
      <c r="CJ349" s="211">
        <f t="shared" si="295"/>
        <v>510768.3311111111</v>
      </c>
      <c r="CK349" s="178"/>
      <c r="CL349" s="132">
        <f t="shared" si="296"/>
        <v>3064609.9866666663</v>
      </c>
      <c r="CM349" s="137">
        <f t="shared" si="297"/>
        <v>510768.3311111111</v>
      </c>
      <c r="CN349" s="178"/>
      <c r="CO349" s="132"/>
      <c r="CP349" s="132"/>
      <c r="CQ349" s="132"/>
      <c r="CR349" s="137"/>
      <c r="CS349" s="132"/>
    </row>
    <row r="350" spans="2:97" ht="13" x14ac:dyDescent="0.3">
      <c r="B350" s="3" t="s">
        <v>402</v>
      </c>
      <c r="C350" s="3" t="s">
        <v>379</v>
      </c>
      <c r="D350" s="3" t="s">
        <v>357</v>
      </c>
      <c r="E350" s="5">
        <f t="shared" ca="1" si="251"/>
        <v>310074</v>
      </c>
      <c r="F350" s="17">
        <f t="shared" ca="1" si="298"/>
        <v>1746</v>
      </c>
      <c r="G350" s="17">
        <f t="shared" ca="1" si="252"/>
        <v>3523</v>
      </c>
      <c r="H350" s="202">
        <v>6.4284392589670381</v>
      </c>
      <c r="I350" s="191">
        <f t="shared" ca="1" si="255"/>
        <v>728</v>
      </c>
      <c r="J350"/>
      <c r="K350" s="184">
        <f t="shared" ca="1" si="256"/>
        <v>82932</v>
      </c>
      <c r="L350" s="184">
        <f t="shared" ca="1" si="257"/>
        <v>76622</v>
      </c>
      <c r="M350" s="184">
        <f t="shared" ca="1" si="258"/>
        <v>64937</v>
      </c>
      <c r="N350" s="184">
        <f t="shared" ca="1" si="259"/>
        <v>37700</v>
      </c>
      <c r="O350" s="184">
        <f t="shared" ca="1" si="260"/>
        <v>25359</v>
      </c>
      <c r="P350" s="184">
        <f t="shared" ca="1" si="261"/>
        <v>13535</v>
      </c>
      <c r="Q350" s="184">
        <f t="shared" ca="1" si="262"/>
        <v>8334</v>
      </c>
      <c r="R350" s="184">
        <f t="shared" ca="1" si="263"/>
        <v>655</v>
      </c>
      <c r="S350" s="184">
        <f t="shared" ca="1" si="264"/>
        <v>310074</v>
      </c>
      <c r="T350" s="5"/>
      <c r="U350" s="9">
        <f t="shared" ref="U350:AB350" ca="1" si="314">K350/$S$350</f>
        <v>0.26745873565664968</v>
      </c>
      <c r="V350" s="9">
        <f t="shared" ca="1" si="314"/>
        <v>0.24710875468436566</v>
      </c>
      <c r="W350" s="9">
        <f t="shared" ca="1" si="314"/>
        <v>0.2094242019646923</v>
      </c>
      <c r="X350" s="9">
        <f t="shared" ca="1" si="314"/>
        <v>0.12158387997703773</v>
      </c>
      <c r="Y350" s="9">
        <f t="shared" ca="1" si="314"/>
        <v>8.1783703245031827E-2</v>
      </c>
      <c r="Z350" s="9">
        <f t="shared" ca="1" si="314"/>
        <v>4.3650870437379467E-2</v>
      </c>
      <c r="AA350" s="9">
        <f t="shared" ca="1" si="314"/>
        <v>2.6877455059114919E-2</v>
      </c>
      <c r="AB350" s="9">
        <f t="shared" ca="1" si="314"/>
        <v>2.1123989757283745E-3</v>
      </c>
      <c r="AC350" s="9"/>
      <c r="AD350" s="184">
        <f t="shared" ca="1" si="283"/>
        <v>478</v>
      </c>
      <c r="AE350" s="184">
        <f t="shared" ca="1" si="266"/>
        <v>732</v>
      </c>
      <c r="AF350" s="184">
        <f t="shared" ca="1" si="267"/>
        <v>924</v>
      </c>
      <c r="AG350" s="184">
        <f t="shared" ca="1" si="268"/>
        <v>454</v>
      </c>
      <c r="AH350" s="184">
        <f t="shared" ca="1" si="269"/>
        <v>430</v>
      </c>
      <c r="AI350" s="184">
        <f t="shared" ca="1" si="270"/>
        <v>218</v>
      </c>
      <c r="AJ350" s="184">
        <f t="shared" ca="1" si="271"/>
        <v>103</v>
      </c>
      <c r="AK350" s="184">
        <f t="shared" ca="1" si="272"/>
        <v>14</v>
      </c>
      <c r="AL350" s="184">
        <f t="shared" ca="1" si="273"/>
        <v>3353</v>
      </c>
      <c r="AM350" s="5"/>
      <c r="AW350">
        <f t="shared" ca="1" si="284"/>
        <v>87</v>
      </c>
      <c r="AX350">
        <f t="shared" ca="1" si="274"/>
        <v>17</v>
      </c>
      <c r="AY350">
        <f t="shared" ca="1" si="275"/>
        <v>39</v>
      </c>
      <c r="AZ350">
        <f t="shared" ca="1" si="276"/>
        <v>20</v>
      </c>
      <c r="BA350">
        <f t="shared" ca="1" si="277"/>
        <v>3</v>
      </c>
      <c r="BB350">
        <f t="shared" ca="1" si="278"/>
        <v>-1</v>
      </c>
      <c r="BC350">
        <f t="shared" ca="1" si="279"/>
        <v>2</v>
      </c>
      <c r="BD350">
        <f t="shared" ca="1" si="280"/>
        <v>3</v>
      </c>
      <c r="BE350">
        <f t="shared" ca="1" si="281"/>
        <v>170</v>
      </c>
      <c r="BH350" s="107"/>
      <c r="BI350" s="175">
        <v>647233.22533333336</v>
      </c>
      <c r="BJ350" s="175"/>
      <c r="BK350" s="17">
        <f t="shared" si="285"/>
        <v>3883399.352</v>
      </c>
      <c r="BL350" s="176">
        <v>0</v>
      </c>
      <c r="BM350" s="176">
        <v>0.2</v>
      </c>
      <c r="BN350" s="137">
        <f t="shared" si="286"/>
        <v>647233.22533333336</v>
      </c>
      <c r="BO350" s="179"/>
      <c r="BP350" s="172">
        <v>783560.58311111119</v>
      </c>
      <c r="BQ350" s="178"/>
      <c r="BR350" s="132">
        <f t="shared" si="287"/>
        <v>4701363.4986666674</v>
      </c>
      <c r="BS350" s="137">
        <f t="shared" si="288"/>
        <v>783560.58311111119</v>
      </c>
      <c r="BT350" s="178"/>
      <c r="BU350" s="172">
        <v>674225.47155555559</v>
      </c>
      <c r="BV350" s="178"/>
      <c r="BW350" s="132">
        <f t="shared" si="289"/>
        <v>4045352.8293333333</v>
      </c>
      <c r="BX350" s="137">
        <f t="shared" si="290"/>
        <v>674225.47155555559</v>
      </c>
      <c r="BY350" s="178"/>
      <c r="BZ350" s="172">
        <v>659095.52</v>
      </c>
      <c r="CA350" s="178"/>
      <c r="CB350" s="132">
        <f t="shared" si="291"/>
        <v>3954573.12</v>
      </c>
      <c r="CC350" s="137">
        <f t="shared" si="292"/>
        <v>659095.52</v>
      </c>
      <c r="CD350" s="178"/>
      <c r="CE350" s="172">
        <v>931180.46400000004</v>
      </c>
      <c r="CF350" s="178"/>
      <c r="CG350" s="132">
        <f t="shared" si="293"/>
        <v>5587082.784</v>
      </c>
      <c r="CH350" s="137">
        <f t="shared" si="294"/>
        <v>931180.46400000004</v>
      </c>
      <c r="CI350" s="178"/>
      <c r="CJ350" s="211">
        <f t="shared" si="295"/>
        <v>1042255.1875555556</v>
      </c>
      <c r="CK350" s="178"/>
      <c r="CL350" s="132">
        <f t="shared" si="296"/>
        <v>6253531.1253333334</v>
      </c>
      <c r="CM350" s="137">
        <f t="shared" si="297"/>
        <v>1042255.1875555556</v>
      </c>
      <c r="CN350" s="178"/>
      <c r="CO350" s="132"/>
      <c r="CP350" s="132"/>
      <c r="CQ350" s="132"/>
      <c r="CR350" s="137"/>
      <c r="CS350" s="132"/>
    </row>
    <row r="351" spans="2:97" ht="13" x14ac:dyDescent="0.3">
      <c r="B351" s="3" t="s">
        <v>380</v>
      </c>
      <c r="C351" s="3" t="s">
        <v>379</v>
      </c>
      <c r="D351" s="3" t="s">
        <v>362</v>
      </c>
      <c r="E351" s="5">
        <f t="shared" ca="1" si="251"/>
        <v>356839</v>
      </c>
      <c r="F351" s="17">
        <f t="shared" ca="1" si="298"/>
        <v>3816</v>
      </c>
      <c r="G351" s="17">
        <f t="shared" ca="1" si="252"/>
        <v>2060</v>
      </c>
      <c r="H351" s="202">
        <v>5.513442400218076</v>
      </c>
      <c r="I351" s="191">
        <f t="shared" ca="1" si="255"/>
        <v>339</v>
      </c>
      <c r="J351"/>
      <c r="K351" s="184">
        <f t="shared" ca="1" si="256"/>
        <v>142007</v>
      </c>
      <c r="L351" s="184">
        <f t="shared" ca="1" si="257"/>
        <v>73611</v>
      </c>
      <c r="M351" s="184">
        <f t="shared" ca="1" si="258"/>
        <v>60972</v>
      </c>
      <c r="N351" s="184">
        <f t="shared" ca="1" si="259"/>
        <v>40544</v>
      </c>
      <c r="O351" s="184">
        <f t="shared" ca="1" si="260"/>
        <v>22478</v>
      </c>
      <c r="P351" s="184">
        <f t="shared" ca="1" si="261"/>
        <v>10789</v>
      </c>
      <c r="Q351" s="184">
        <f t="shared" ca="1" si="262"/>
        <v>5971</v>
      </c>
      <c r="R351" s="184">
        <f t="shared" ca="1" si="263"/>
        <v>467</v>
      </c>
      <c r="S351" s="184">
        <f t="shared" ca="1" si="264"/>
        <v>356839</v>
      </c>
      <c r="T351" s="5"/>
      <c r="U351" s="9">
        <f t="shared" ref="U351:AB351" ca="1" si="315">K351/$S$351</f>
        <v>0.39795818282194489</v>
      </c>
      <c r="V351" s="9">
        <f t="shared" ca="1" si="315"/>
        <v>0.2062863083911792</v>
      </c>
      <c r="W351" s="9">
        <f t="shared" ca="1" si="315"/>
        <v>0.17086697362115688</v>
      </c>
      <c r="X351" s="9">
        <f t="shared" ca="1" si="315"/>
        <v>0.11361986778351021</v>
      </c>
      <c r="Y351" s="9">
        <f t="shared" ca="1" si="315"/>
        <v>6.2991993588144793E-2</v>
      </c>
      <c r="Z351" s="9">
        <f t="shared" ca="1" si="315"/>
        <v>3.0234923873231345E-2</v>
      </c>
      <c r="AA351" s="9">
        <f t="shared" ca="1" si="315"/>
        <v>1.6733036467426486E-2</v>
      </c>
      <c r="AB351" s="9">
        <f t="shared" ca="1" si="315"/>
        <v>1.3087134534061579E-3</v>
      </c>
      <c r="AC351" s="9"/>
      <c r="AD351" s="184">
        <f t="shared" ca="1" si="283"/>
        <v>759</v>
      </c>
      <c r="AE351" s="184">
        <f t="shared" ca="1" si="266"/>
        <v>455</v>
      </c>
      <c r="AF351" s="184">
        <f t="shared" ca="1" si="267"/>
        <v>251</v>
      </c>
      <c r="AG351" s="184">
        <f t="shared" ca="1" si="268"/>
        <v>304</v>
      </c>
      <c r="AH351" s="184">
        <f t="shared" ca="1" si="269"/>
        <v>272</v>
      </c>
      <c r="AI351" s="184">
        <f t="shared" ca="1" si="270"/>
        <v>118</v>
      </c>
      <c r="AJ351" s="184">
        <f t="shared" ca="1" si="271"/>
        <v>38</v>
      </c>
      <c r="AK351" s="184">
        <f t="shared" ca="1" si="272"/>
        <v>6</v>
      </c>
      <c r="AL351" s="184">
        <f t="shared" ca="1" si="273"/>
        <v>2203</v>
      </c>
      <c r="AM351" s="5"/>
      <c r="AW351">
        <f t="shared" ca="1" si="284"/>
        <v>-35</v>
      </c>
      <c r="AX351">
        <f t="shared" ca="1" si="274"/>
        <v>-61</v>
      </c>
      <c r="AY351">
        <f t="shared" ca="1" si="275"/>
        <v>-40</v>
      </c>
      <c r="AZ351">
        <f t="shared" ca="1" si="276"/>
        <v>-25</v>
      </c>
      <c r="BA351">
        <f t="shared" ca="1" si="277"/>
        <v>14</v>
      </c>
      <c r="BB351">
        <f t="shared" ca="1" si="278"/>
        <v>7</v>
      </c>
      <c r="BC351">
        <f t="shared" ca="1" si="279"/>
        <v>-2</v>
      </c>
      <c r="BD351">
        <f t="shared" ca="1" si="280"/>
        <v>-1</v>
      </c>
      <c r="BE351">
        <f t="shared" ca="1" si="281"/>
        <v>-143</v>
      </c>
      <c r="BH351" s="107"/>
      <c r="BI351" s="175">
        <v>533119.07066666661</v>
      </c>
      <c r="BJ351" s="175"/>
      <c r="BK351" s="17">
        <f t="shared" si="285"/>
        <v>3198714.4239999996</v>
      </c>
      <c r="BL351" s="176">
        <v>0</v>
      </c>
      <c r="BM351" s="176">
        <v>0.2</v>
      </c>
      <c r="BN351" s="137">
        <f t="shared" si="286"/>
        <v>533119.07066666661</v>
      </c>
      <c r="BO351" s="179"/>
      <c r="BP351" s="172">
        <v>525127.78311111114</v>
      </c>
      <c r="BQ351" s="178"/>
      <c r="BR351" s="132">
        <f t="shared" si="287"/>
        <v>3150766.6986666666</v>
      </c>
      <c r="BS351" s="137">
        <f t="shared" si="288"/>
        <v>525127.78311111114</v>
      </c>
      <c r="BT351" s="178"/>
      <c r="BU351" s="172">
        <v>596176.30222222232</v>
      </c>
      <c r="BV351" s="178"/>
      <c r="BW351" s="132">
        <f t="shared" si="289"/>
        <v>3577057.8133333339</v>
      </c>
      <c r="BX351" s="137">
        <f t="shared" si="290"/>
        <v>596176.30222222232</v>
      </c>
      <c r="BY351" s="178"/>
      <c r="BZ351" s="172">
        <v>649533.38666666672</v>
      </c>
      <c r="CA351" s="178"/>
      <c r="CB351" s="132">
        <f t="shared" si="291"/>
        <v>3897200.3200000003</v>
      </c>
      <c r="CC351" s="137">
        <f t="shared" si="292"/>
        <v>649533.38666666672</v>
      </c>
      <c r="CD351" s="178"/>
      <c r="CE351" s="172">
        <v>665606.32888888894</v>
      </c>
      <c r="CF351" s="178"/>
      <c r="CG351" s="132">
        <f t="shared" si="293"/>
        <v>3993637.9733333336</v>
      </c>
      <c r="CH351" s="137">
        <f t="shared" si="294"/>
        <v>665606.32888888894</v>
      </c>
      <c r="CI351" s="178"/>
      <c r="CJ351" s="211">
        <f t="shared" si="295"/>
        <v>574368.95911111112</v>
      </c>
      <c r="CK351" s="178"/>
      <c r="CL351" s="132">
        <f t="shared" si="296"/>
        <v>3446213.7546666665</v>
      </c>
      <c r="CM351" s="137">
        <f t="shared" si="297"/>
        <v>574368.95911111112</v>
      </c>
      <c r="CN351" s="178"/>
      <c r="CO351" s="132"/>
      <c r="CP351" s="132"/>
      <c r="CQ351" s="132"/>
      <c r="CR351" s="137"/>
      <c r="CS351" s="132"/>
    </row>
    <row r="352" spans="2:97" ht="13" x14ac:dyDescent="0.3">
      <c r="B352" s="3" t="s">
        <v>400</v>
      </c>
      <c r="C352" s="3" t="s">
        <v>375</v>
      </c>
      <c r="D352" s="3" t="s">
        <v>345</v>
      </c>
      <c r="E352" s="5">
        <f t="shared" ca="1" si="251"/>
        <v>280050</v>
      </c>
      <c r="F352" s="17">
        <f t="shared" ca="1" si="298"/>
        <v>1429</v>
      </c>
      <c r="G352" s="17">
        <f t="shared" ca="1" si="252"/>
        <v>3048</v>
      </c>
      <c r="H352" s="202">
        <v>9.0701044237423556</v>
      </c>
      <c r="I352" s="191">
        <f t="shared" ca="1" si="255"/>
        <v>673</v>
      </c>
      <c r="J352"/>
      <c r="K352" s="184">
        <f t="shared" ca="1" si="256"/>
        <v>13283</v>
      </c>
      <c r="L352" s="184">
        <f t="shared" ca="1" si="257"/>
        <v>40756</v>
      </c>
      <c r="M352" s="184">
        <f t="shared" ca="1" si="258"/>
        <v>83212</v>
      </c>
      <c r="N352" s="184">
        <f t="shared" ca="1" si="259"/>
        <v>62112</v>
      </c>
      <c r="O352" s="184">
        <f t="shared" ca="1" si="260"/>
        <v>39526</v>
      </c>
      <c r="P352" s="184">
        <f t="shared" ca="1" si="261"/>
        <v>20940</v>
      </c>
      <c r="Q352" s="184">
        <f t="shared" ca="1" si="262"/>
        <v>17788</v>
      </c>
      <c r="R352" s="184">
        <f t="shared" ca="1" si="263"/>
        <v>2433</v>
      </c>
      <c r="S352" s="184">
        <f t="shared" ca="1" si="264"/>
        <v>280050</v>
      </c>
      <c r="T352" s="5"/>
      <c r="U352" s="9">
        <f t="shared" ref="U352:AB352" ca="1" si="316">K352/$S$352</f>
        <v>4.7430815925727551E-2</v>
      </c>
      <c r="V352" s="9">
        <f t="shared" ca="1" si="316"/>
        <v>0.14553115515086593</v>
      </c>
      <c r="W352" s="9">
        <f t="shared" ca="1" si="316"/>
        <v>0.29713265488305662</v>
      </c>
      <c r="X352" s="9">
        <f t="shared" ca="1" si="316"/>
        <v>0.2217889662560257</v>
      </c>
      <c r="Y352" s="9">
        <f t="shared" ca="1" si="316"/>
        <v>0.14113908230673095</v>
      </c>
      <c r="Z352" s="9">
        <f t="shared" ca="1" si="316"/>
        <v>7.4772362078200316E-2</v>
      </c>
      <c r="AA352" s="9">
        <f t="shared" ca="1" si="316"/>
        <v>6.3517229066238176E-2</v>
      </c>
      <c r="AB352" s="9">
        <f t="shared" ca="1" si="316"/>
        <v>8.6877343331547945E-3</v>
      </c>
      <c r="AC352" s="9"/>
      <c r="AD352" s="184">
        <f t="shared" ca="1" si="283"/>
        <v>186</v>
      </c>
      <c r="AE352" s="184">
        <f t="shared" ca="1" si="266"/>
        <v>696</v>
      </c>
      <c r="AF352" s="184">
        <f t="shared" ca="1" si="267"/>
        <v>839</v>
      </c>
      <c r="AG352" s="184">
        <f t="shared" ca="1" si="268"/>
        <v>606</v>
      </c>
      <c r="AH352" s="184">
        <f t="shared" ca="1" si="269"/>
        <v>310</v>
      </c>
      <c r="AI352" s="184">
        <f t="shared" ca="1" si="270"/>
        <v>255</v>
      </c>
      <c r="AJ352" s="184">
        <f t="shared" ca="1" si="271"/>
        <v>202</v>
      </c>
      <c r="AK352" s="184">
        <f t="shared" ca="1" si="272"/>
        <v>29</v>
      </c>
      <c r="AL352" s="184">
        <f t="shared" ca="1" si="273"/>
        <v>3123</v>
      </c>
      <c r="AM352" s="5"/>
      <c r="AW352">
        <f t="shared" ca="1" si="284"/>
        <v>-3</v>
      </c>
      <c r="AX352">
        <f t="shared" ca="1" si="274"/>
        <v>-24</v>
      </c>
      <c r="AY352">
        <f t="shared" ca="1" si="275"/>
        <v>8</v>
      </c>
      <c r="AZ352">
        <f t="shared" ca="1" si="276"/>
        <v>-21</v>
      </c>
      <c r="BA352">
        <f t="shared" ca="1" si="277"/>
        <v>-22</v>
      </c>
      <c r="BB352">
        <f t="shared" ca="1" si="278"/>
        <v>2</v>
      </c>
      <c r="BC352">
        <f t="shared" ca="1" si="279"/>
        <v>-17</v>
      </c>
      <c r="BD352">
        <f t="shared" ca="1" si="280"/>
        <v>2</v>
      </c>
      <c r="BE352">
        <f t="shared" ca="1" si="281"/>
        <v>-75</v>
      </c>
      <c r="BH352" s="107"/>
      <c r="BI352" s="175">
        <v>491445.65600000008</v>
      </c>
      <c r="BJ352" s="175"/>
      <c r="BK352" s="17">
        <f t="shared" si="285"/>
        <v>2948673.9360000007</v>
      </c>
      <c r="BL352" s="176">
        <v>0</v>
      </c>
      <c r="BM352" s="176">
        <v>0.2</v>
      </c>
      <c r="BN352" s="137">
        <f t="shared" si="286"/>
        <v>491445.65600000008</v>
      </c>
      <c r="BO352" s="179"/>
      <c r="BP352" s="172">
        <v>576951.20688888896</v>
      </c>
      <c r="BQ352" s="178"/>
      <c r="BR352" s="132">
        <f t="shared" si="287"/>
        <v>3461707.2413333338</v>
      </c>
      <c r="BS352" s="137">
        <f t="shared" si="288"/>
        <v>576951.20688888896</v>
      </c>
      <c r="BT352" s="178"/>
      <c r="BU352" s="172">
        <v>593896.91444444447</v>
      </c>
      <c r="BV352" s="178"/>
      <c r="BW352" s="132">
        <f t="shared" si="289"/>
        <v>3563381.4866666668</v>
      </c>
      <c r="BX352" s="137">
        <f t="shared" si="290"/>
        <v>593896.91444444447</v>
      </c>
      <c r="BY352" s="178"/>
      <c r="BZ352" s="172">
        <v>724949.84</v>
      </c>
      <c r="CA352" s="178"/>
      <c r="CB352" s="132">
        <f t="shared" si="291"/>
        <v>4349699.04</v>
      </c>
      <c r="CC352" s="137">
        <f t="shared" si="292"/>
        <v>724949.84</v>
      </c>
      <c r="CD352" s="178"/>
      <c r="CE352" s="172">
        <v>782529.38444444444</v>
      </c>
      <c r="CF352" s="178"/>
      <c r="CG352" s="132">
        <f t="shared" si="293"/>
        <v>4695176.3066666666</v>
      </c>
      <c r="CH352" s="137">
        <f t="shared" si="294"/>
        <v>782529.38444444444</v>
      </c>
      <c r="CI352" s="178"/>
      <c r="CJ352" s="211">
        <f t="shared" si="295"/>
        <v>959841.38444444444</v>
      </c>
      <c r="CK352" s="178"/>
      <c r="CL352" s="132">
        <f t="shared" si="296"/>
        <v>5759048.3066666666</v>
      </c>
      <c r="CM352" s="137">
        <f t="shared" si="297"/>
        <v>959841.38444444444</v>
      </c>
      <c r="CN352" s="178"/>
      <c r="CO352" s="132"/>
      <c r="CP352" s="132"/>
      <c r="CQ352" s="132"/>
      <c r="CR352" s="137"/>
      <c r="CS352" s="132"/>
    </row>
    <row r="353" spans="2:97" ht="14.25" customHeight="1" x14ac:dyDescent="0.3">
      <c r="B353" s="3" t="s">
        <v>408</v>
      </c>
      <c r="C353" s="3" t="s">
        <v>389</v>
      </c>
      <c r="D353" s="3" t="s">
        <v>364</v>
      </c>
      <c r="E353" s="5">
        <f t="shared" ca="1" si="251"/>
        <v>249183</v>
      </c>
      <c r="F353" s="17">
        <f t="shared" ca="1" si="298"/>
        <v>2078</v>
      </c>
      <c r="G353" s="17">
        <f t="shared" ca="1" si="252"/>
        <v>2547</v>
      </c>
      <c r="H353" s="202">
        <v>7.510214786182396</v>
      </c>
      <c r="I353" s="191">
        <f t="shared" ca="1" si="255"/>
        <v>857</v>
      </c>
      <c r="J353"/>
      <c r="K353" s="184">
        <f t="shared" ca="1" si="256"/>
        <v>40322</v>
      </c>
      <c r="L353" s="184">
        <f t="shared" ca="1" si="257"/>
        <v>67769</v>
      </c>
      <c r="M353" s="184">
        <f t="shared" ca="1" si="258"/>
        <v>53808</v>
      </c>
      <c r="N353" s="184">
        <f t="shared" ca="1" si="259"/>
        <v>36946</v>
      </c>
      <c r="O353" s="184">
        <f t="shared" ca="1" si="260"/>
        <v>27432</v>
      </c>
      <c r="P353" s="184">
        <f t="shared" ca="1" si="261"/>
        <v>15137</v>
      </c>
      <c r="Q353" s="184">
        <f t="shared" ca="1" si="262"/>
        <v>7270</v>
      </c>
      <c r="R353" s="184">
        <f t="shared" ca="1" si="263"/>
        <v>499</v>
      </c>
      <c r="S353" s="184">
        <f t="shared" ca="1" si="264"/>
        <v>249183</v>
      </c>
      <c r="T353" s="5"/>
      <c r="U353" s="9">
        <f t="shared" ref="U353:AB353" ca="1" si="317">K353/$S$353</f>
        <v>0.16181681735912964</v>
      </c>
      <c r="V353" s="9">
        <f t="shared" ca="1" si="317"/>
        <v>0.27196478090399423</v>
      </c>
      <c r="W353" s="9">
        <f t="shared" ca="1" si="317"/>
        <v>0.21593768435246385</v>
      </c>
      <c r="X353" s="9">
        <f t="shared" ca="1" si="317"/>
        <v>0.14826854159392897</v>
      </c>
      <c r="Y353" s="9">
        <f t="shared" ca="1" si="317"/>
        <v>0.11008776682197421</v>
      </c>
      <c r="Z353" s="9">
        <f t="shared" ca="1" si="317"/>
        <v>6.0746519626138216E-2</v>
      </c>
      <c r="AA353" s="9">
        <f t="shared" ca="1" si="317"/>
        <v>2.9175345027550034E-2</v>
      </c>
      <c r="AB353" s="9">
        <f t="shared" ca="1" si="317"/>
        <v>2.0025443148208345E-3</v>
      </c>
      <c r="AC353" s="9"/>
      <c r="AD353" s="184">
        <f t="shared" ca="1" si="283"/>
        <v>452</v>
      </c>
      <c r="AE353" s="184">
        <f t="shared" ca="1" si="266"/>
        <v>621</v>
      </c>
      <c r="AF353" s="184">
        <f t="shared" ca="1" si="267"/>
        <v>712</v>
      </c>
      <c r="AG353" s="184">
        <f t="shared" ca="1" si="268"/>
        <v>324</v>
      </c>
      <c r="AH353" s="184">
        <f t="shared" ca="1" si="269"/>
        <v>292</v>
      </c>
      <c r="AI353" s="184">
        <f t="shared" ca="1" si="270"/>
        <v>122</v>
      </c>
      <c r="AJ353" s="184">
        <f t="shared" ca="1" si="271"/>
        <v>51</v>
      </c>
      <c r="AK353" s="184">
        <f t="shared" ca="1" si="272"/>
        <v>2</v>
      </c>
      <c r="AL353" s="184">
        <f t="shared" ca="1" si="273"/>
        <v>2576</v>
      </c>
      <c r="AM353" s="5"/>
      <c r="AW353">
        <f t="shared" ca="1" si="284"/>
        <v>31</v>
      </c>
      <c r="AX353">
        <f t="shared" ca="1" si="274"/>
        <v>0</v>
      </c>
      <c r="AY353">
        <f t="shared" ca="1" si="275"/>
        <v>-42</v>
      </c>
      <c r="AZ353">
        <f t="shared" ca="1" si="276"/>
        <v>-3</v>
      </c>
      <c r="BA353">
        <f t="shared" ca="1" si="277"/>
        <v>-22</v>
      </c>
      <c r="BB353">
        <f t="shared" ca="1" si="278"/>
        <v>6</v>
      </c>
      <c r="BC353">
        <f t="shared" ca="1" si="279"/>
        <v>2</v>
      </c>
      <c r="BD353">
        <f t="shared" ca="1" si="280"/>
        <v>-1</v>
      </c>
      <c r="BE353">
        <f t="shared" ca="1" si="281"/>
        <v>-29</v>
      </c>
      <c r="BH353" s="107"/>
      <c r="BI353" s="175">
        <v>553204.18533333333</v>
      </c>
      <c r="BJ353" s="175"/>
      <c r="BK353" s="17">
        <f t="shared" si="285"/>
        <v>3319225.1119999997</v>
      </c>
      <c r="BL353" s="176">
        <v>0</v>
      </c>
      <c r="BM353" s="176">
        <v>0.2</v>
      </c>
      <c r="BN353" s="137">
        <f t="shared" si="286"/>
        <v>553204.18533333333</v>
      </c>
      <c r="BO353" s="179"/>
      <c r="BP353" s="172">
        <v>712657.92955555569</v>
      </c>
      <c r="BQ353" s="178"/>
      <c r="BR353" s="132">
        <f t="shared" si="287"/>
        <v>4275947.5773333339</v>
      </c>
      <c r="BS353" s="137">
        <f t="shared" si="288"/>
        <v>712657.92955555569</v>
      </c>
      <c r="BT353" s="178"/>
      <c r="BU353" s="172">
        <v>805999.42822222237</v>
      </c>
      <c r="BV353" s="178"/>
      <c r="BW353" s="132">
        <f t="shared" si="289"/>
        <v>4835996.5693333345</v>
      </c>
      <c r="BX353" s="137">
        <f t="shared" si="290"/>
        <v>805999.42822222237</v>
      </c>
      <c r="BY353" s="178"/>
      <c r="BZ353" s="172">
        <v>746204.6133333334</v>
      </c>
      <c r="CA353" s="178"/>
      <c r="CB353" s="132">
        <f t="shared" si="291"/>
        <v>4477227.6800000006</v>
      </c>
      <c r="CC353" s="137">
        <f t="shared" si="292"/>
        <v>746204.6133333334</v>
      </c>
      <c r="CD353" s="178"/>
      <c r="CE353" s="172">
        <v>651712.51644444442</v>
      </c>
      <c r="CF353" s="178"/>
      <c r="CG353" s="132">
        <f t="shared" si="293"/>
        <v>3910275.0986666665</v>
      </c>
      <c r="CH353" s="137">
        <f t="shared" si="294"/>
        <v>651712.51644444442</v>
      </c>
      <c r="CI353" s="178"/>
      <c r="CJ353" s="211">
        <f t="shared" si="295"/>
        <v>750382.19511111116</v>
      </c>
      <c r="CK353" s="178"/>
      <c r="CL353" s="132">
        <f t="shared" si="296"/>
        <v>4502293.1706666667</v>
      </c>
      <c r="CM353" s="137">
        <f t="shared" si="297"/>
        <v>750382.19511111116</v>
      </c>
      <c r="CN353" s="178"/>
      <c r="CO353" s="132"/>
      <c r="CP353" s="132"/>
      <c r="CQ353" s="132"/>
      <c r="CR353" s="137"/>
      <c r="CS353" s="132"/>
    </row>
    <row r="354" spans="2:97" ht="13" x14ac:dyDescent="0.3">
      <c r="B354" s="3" t="s">
        <v>398</v>
      </c>
      <c r="C354" s="3" t="s">
        <v>390</v>
      </c>
      <c r="D354" s="3" t="s">
        <v>361</v>
      </c>
      <c r="E354" s="5">
        <f t="shared" ca="1" si="251"/>
        <v>371329</v>
      </c>
      <c r="F354" s="17">
        <f t="shared" ca="1" si="298"/>
        <v>3486</v>
      </c>
      <c r="G354" s="17">
        <f t="shared" ca="1" si="252"/>
        <v>2067</v>
      </c>
      <c r="H354" s="202">
        <v>6.0578882358957404</v>
      </c>
      <c r="I354" s="191">
        <f t="shared" ca="1" si="255"/>
        <v>1008</v>
      </c>
      <c r="J354"/>
      <c r="K354" s="184">
        <f t="shared" ca="1" si="256"/>
        <v>98795</v>
      </c>
      <c r="L354" s="184">
        <f t="shared" ca="1" si="257"/>
        <v>90690</v>
      </c>
      <c r="M354" s="184">
        <f t="shared" ca="1" si="258"/>
        <v>77536</v>
      </c>
      <c r="N354" s="184">
        <f t="shared" ca="1" si="259"/>
        <v>47049</v>
      </c>
      <c r="O354" s="184">
        <f t="shared" ca="1" si="260"/>
        <v>30037</v>
      </c>
      <c r="P354" s="184">
        <f t="shared" ca="1" si="261"/>
        <v>16817</v>
      </c>
      <c r="Q354" s="184">
        <f t="shared" ca="1" si="262"/>
        <v>9500</v>
      </c>
      <c r="R354" s="184">
        <f t="shared" ca="1" si="263"/>
        <v>905</v>
      </c>
      <c r="S354" s="184">
        <f t="shared" ca="1" si="264"/>
        <v>371329</v>
      </c>
      <c r="T354" s="5"/>
      <c r="U354" s="9">
        <f t="shared" ref="U354:AB354" ca="1" si="318">K354/$S$354</f>
        <v>0.26605786243466034</v>
      </c>
      <c r="V354" s="9">
        <f t="shared" ca="1" si="318"/>
        <v>0.24423085727212257</v>
      </c>
      <c r="W354" s="9">
        <f t="shared" ca="1" si="318"/>
        <v>0.20880674550062076</v>
      </c>
      <c r="X354" s="9">
        <f t="shared" ca="1" si="318"/>
        <v>0.12670435112797546</v>
      </c>
      <c r="Y354" s="9">
        <f t="shared" ca="1" si="318"/>
        <v>8.0890531038513014E-2</v>
      </c>
      <c r="Z354" s="9">
        <f t="shared" ca="1" si="318"/>
        <v>4.528867931133846E-2</v>
      </c>
      <c r="AA354" s="9">
        <f t="shared" ca="1" si="318"/>
        <v>2.5583781498347825E-2</v>
      </c>
      <c r="AB354" s="9">
        <f t="shared" ca="1" si="318"/>
        <v>2.4371918164215562E-3</v>
      </c>
      <c r="AC354" s="9"/>
      <c r="AD354" s="184">
        <f t="shared" ca="1" si="283"/>
        <v>163</v>
      </c>
      <c r="AE354" s="184">
        <f t="shared" ca="1" si="266"/>
        <v>555</v>
      </c>
      <c r="AF354" s="184">
        <f t="shared" ca="1" si="267"/>
        <v>650</v>
      </c>
      <c r="AG354" s="184">
        <f t="shared" ca="1" si="268"/>
        <v>201</v>
      </c>
      <c r="AH354" s="184">
        <f t="shared" ca="1" si="269"/>
        <v>241</v>
      </c>
      <c r="AI354" s="184">
        <f t="shared" ca="1" si="270"/>
        <v>217</v>
      </c>
      <c r="AJ354" s="184">
        <f t="shared" ca="1" si="271"/>
        <v>63</v>
      </c>
      <c r="AK354" s="184">
        <f t="shared" ca="1" si="272"/>
        <v>4</v>
      </c>
      <c r="AL354" s="184">
        <f t="shared" ca="1" si="273"/>
        <v>2094</v>
      </c>
      <c r="AM354" s="5"/>
      <c r="AW354">
        <f t="shared" ca="1" si="284"/>
        <v>-29</v>
      </c>
      <c r="AX354">
        <f t="shared" ca="1" si="274"/>
        <v>65</v>
      </c>
      <c r="AY354">
        <f t="shared" ca="1" si="275"/>
        <v>-46</v>
      </c>
      <c r="AZ354">
        <f t="shared" ca="1" si="276"/>
        <v>-4</v>
      </c>
      <c r="BA354">
        <f t="shared" ca="1" si="277"/>
        <v>-21</v>
      </c>
      <c r="BB354">
        <f t="shared" ca="1" si="278"/>
        <v>-5</v>
      </c>
      <c r="BC354">
        <f t="shared" ca="1" si="279"/>
        <v>6</v>
      </c>
      <c r="BD354">
        <f t="shared" ca="1" si="280"/>
        <v>7</v>
      </c>
      <c r="BE354">
        <f t="shared" ca="1" si="281"/>
        <v>-27</v>
      </c>
      <c r="BH354" s="107"/>
      <c r="BI354" s="175">
        <v>474686.73866666673</v>
      </c>
      <c r="BJ354" s="175"/>
      <c r="BK354" s="17">
        <f t="shared" si="285"/>
        <v>2848120.4320000005</v>
      </c>
      <c r="BL354" s="176">
        <v>0</v>
      </c>
      <c r="BM354" s="176">
        <v>0.2</v>
      </c>
      <c r="BN354" s="137">
        <f t="shared" si="286"/>
        <v>474686.73866666673</v>
      </c>
      <c r="BO354" s="179"/>
      <c r="BP354" s="172">
        <v>556100.06577777781</v>
      </c>
      <c r="BQ354" s="178"/>
      <c r="BR354" s="132">
        <f t="shared" si="287"/>
        <v>3336600.3946666671</v>
      </c>
      <c r="BS354" s="137">
        <f t="shared" si="288"/>
        <v>556100.06577777781</v>
      </c>
      <c r="BT354" s="178"/>
      <c r="BU354" s="172">
        <v>408156.19</v>
      </c>
      <c r="BV354" s="178"/>
      <c r="BW354" s="132">
        <f t="shared" si="289"/>
        <v>2448937.14</v>
      </c>
      <c r="BX354" s="137">
        <f t="shared" si="290"/>
        <v>408156.19</v>
      </c>
      <c r="BY354" s="178"/>
      <c r="BZ354" s="172">
        <v>782930.48</v>
      </c>
      <c r="CA354" s="178"/>
      <c r="CB354" s="132">
        <f t="shared" si="291"/>
        <v>4697582.88</v>
      </c>
      <c r="CC354" s="137">
        <f t="shared" si="292"/>
        <v>782930.48</v>
      </c>
      <c r="CD354" s="178"/>
      <c r="CE354" s="172">
        <v>568170.33600000013</v>
      </c>
      <c r="CF354" s="178"/>
      <c r="CG354" s="132">
        <f t="shared" si="293"/>
        <v>3409022.0160000008</v>
      </c>
      <c r="CH354" s="137">
        <f t="shared" si="294"/>
        <v>568170.33600000013</v>
      </c>
      <c r="CI354" s="178"/>
      <c r="CJ354" s="211">
        <f t="shared" si="295"/>
        <v>669201.01422222226</v>
      </c>
      <c r="CK354" s="178"/>
      <c r="CL354" s="132">
        <f t="shared" si="296"/>
        <v>4015206.0853333334</v>
      </c>
      <c r="CM354" s="137">
        <f t="shared" si="297"/>
        <v>669201.01422222226</v>
      </c>
      <c r="CN354" s="178"/>
      <c r="CO354" s="132"/>
      <c r="CP354" s="132"/>
      <c r="CQ354" s="132"/>
      <c r="CR354" s="137"/>
      <c r="CS354" s="132"/>
    </row>
    <row r="355" spans="2:97" ht="13" x14ac:dyDescent="0.3">
      <c r="B355" s="3" t="s">
        <v>383</v>
      </c>
      <c r="C355" s="3" t="s">
        <v>384</v>
      </c>
      <c r="D355" s="3" t="s">
        <v>367</v>
      </c>
      <c r="E355" s="5">
        <f t="shared" ca="1" si="251"/>
        <v>335220</v>
      </c>
      <c r="F355" s="17">
        <f t="shared" ca="1" si="298"/>
        <v>2782</v>
      </c>
      <c r="G355" s="17">
        <f t="shared" ca="1" si="252"/>
        <v>2221</v>
      </c>
      <c r="H355" s="202">
        <v>6.8544189949659193</v>
      </c>
      <c r="I355" s="191">
        <f t="shared" ca="1" si="255"/>
        <v>632</v>
      </c>
      <c r="J355"/>
      <c r="K355" s="184">
        <f t="shared" ca="1" si="256"/>
        <v>67365</v>
      </c>
      <c r="L355" s="184">
        <f t="shared" ca="1" si="257"/>
        <v>103319</v>
      </c>
      <c r="M355" s="184">
        <f t="shared" ca="1" si="258"/>
        <v>66187</v>
      </c>
      <c r="N355" s="184">
        <f t="shared" ca="1" si="259"/>
        <v>47021</v>
      </c>
      <c r="O355" s="184">
        <f t="shared" ca="1" si="260"/>
        <v>28724</v>
      </c>
      <c r="P355" s="184">
        <f t="shared" ca="1" si="261"/>
        <v>13620</v>
      </c>
      <c r="Q355" s="184">
        <f t="shared" ca="1" si="262"/>
        <v>8256</v>
      </c>
      <c r="R355" s="184">
        <f t="shared" ca="1" si="263"/>
        <v>728</v>
      </c>
      <c r="S355" s="184">
        <f t="shared" ca="1" si="264"/>
        <v>335220</v>
      </c>
      <c r="T355" s="5"/>
      <c r="U355" s="9">
        <f t="shared" ref="U355:AB355" ca="1" si="319">K355/$S$355</f>
        <v>0.20095758009665293</v>
      </c>
      <c r="V355" s="9">
        <f t="shared" ca="1" si="319"/>
        <v>0.30821251715291448</v>
      </c>
      <c r="W355" s="9">
        <f t="shared" ca="1" si="319"/>
        <v>0.19744346996002626</v>
      </c>
      <c r="X355" s="9">
        <f t="shared" ca="1" si="319"/>
        <v>0.1402690770240439</v>
      </c>
      <c r="Y355" s="9">
        <f t="shared" ca="1" si="319"/>
        <v>8.5687011514826078E-2</v>
      </c>
      <c r="Z355" s="9">
        <f t="shared" ca="1" si="319"/>
        <v>4.0630034007517454E-2</v>
      </c>
      <c r="AA355" s="9">
        <f t="shared" ca="1" si="319"/>
        <v>2.462860211204582E-2</v>
      </c>
      <c r="AB355" s="9">
        <f t="shared" ca="1" si="319"/>
        <v>2.1717081319730328E-3</v>
      </c>
      <c r="AC355" s="9"/>
      <c r="AD355" s="184">
        <f t="shared" ca="1" si="283"/>
        <v>363</v>
      </c>
      <c r="AE355" s="184">
        <f t="shared" ca="1" si="266"/>
        <v>652</v>
      </c>
      <c r="AF355" s="184">
        <f t="shared" ca="1" si="267"/>
        <v>382</v>
      </c>
      <c r="AG355" s="184">
        <f t="shared" ca="1" si="268"/>
        <v>244</v>
      </c>
      <c r="AH355" s="184">
        <f t="shared" ca="1" si="269"/>
        <v>309</v>
      </c>
      <c r="AI355" s="184">
        <f t="shared" ca="1" si="270"/>
        <v>165</v>
      </c>
      <c r="AJ355" s="184">
        <f t="shared" ca="1" si="271"/>
        <v>50</v>
      </c>
      <c r="AK355" s="184">
        <f t="shared" ca="1" si="272"/>
        <v>2</v>
      </c>
      <c r="AL355" s="184">
        <f t="shared" ca="1" si="273"/>
        <v>2167</v>
      </c>
      <c r="AM355" s="5"/>
      <c r="AW355">
        <f t="shared" ca="1" si="284"/>
        <v>2</v>
      </c>
      <c r="AX355">
        <f t="shared" ca="1" si="274"/>
        <v>27</v>
      </c>
      <c r="AY355">
        <f t="shared" ca="1" si="275"/>
        <v>29</v>
      </c>
      <c r="AZ355">
        <f t="shared" ca="1" si="276"/>
        <v>17</v>
      </c>
      <c r="BA355">
        <f t="shared" ca="1" si="277"/>
        <v>-30</v>
      </c>
      <c r="BB355">
        <f t="shared" ca="1" si="278"/>
        <v>11</v>
      </c>
      <c r="BC355">
        <f t="shared" ca="1" si="279"/>
        <v>1</v>
      </c>
      <c r="BD355">
        <f t="shared" ca="1" si="280"/>
        <v>-3</v>
      </c>
      <c r="BE355">
        <f t="shared" ca="1" si="281"/>
        <v>54</v>
      </c>
      <c r="BH355" s="107"/>
      <c r="BI355" s="175">
        <v>589728.39066666667</v>
      </c>
      <c r="BJ355" s="175"/>
      <c r="BK355" s="17">
        <f t="shared" si="285"/>
        <v>3538370.344</v>
      </c>
      <c r="BL355" s="176">
        <v>0</v>
      </c>
      <c r="BM355" s="176">
        <v>0.2</v>
      </c>
      <c r="BN355" s="137">
        <f t="shared" si="286"/>
        <v>589728.39066666667</v>
      </c>
      <c r="BO355" s="179"/>
      <c r="BP355" s="172">
        <v>800165.57044444443</v>
      </c>
      <c r="BQ355" s="178"/>
      <c r="BR355" s="132">
        <f t="shared" si="287"/>
        <v>4800993.422666667</v>
      </c>
      <c r="BS355" s="137">
        <f t="shared" si="288"/>
        <v>800165.57044444443</v>
      </c>
      <c r="BT355" s="178"/>
      <c r="BU355" s="172">
        <v>410922.07155555557</v>
      </c>
      <c r="BV355" s="178"/>
      <c r="BW355" s="132">
        <f t="shared" si="289"/>
        <v>2465532.4293333334</v>
      </c>
      <c r="BX355" s="137">
        <f t="shared" si="290"/>
        <v>410922.07155555557</v>
      </c>
      <c r="BY355" s="178"/>
      <c r="BZ355" s="172">
        <v>678893.2533333333</v>
      </c>
      <c r="CA355" s="178"/>
      <c r="CB355" s="132">
        <f t="shared" si="291"/>
        <v>4073359.5199999996</v>
      </c>
      <c r="CC355" s="137">
        <f t="shared" si="292"/>
        <v>678893.2533333333</v>
      </c>
      <c r="CD355" s="178"/>
      <c r="CE355" s="172">
        <v>591957.75822222233</v>
      </c>
      <c r="CF355" s="178"/>
      <c r="CG355" s="132">
        <f t="shared" si="293"/>
        <v>3551746.549333334</v>
      </c>
      <c r="CH355" s="137">
        <f t="shared" si="294"/>
        <v>591957.75822222233</v>
      </c>
      <c r="CI355" s="178"/>
      <c r="CJ355" s="211">
        <f t="shared" si="295"/>
        <v>660222.41600000008</v>
      </c>
      <c r="CK355" s="178"/>
      <c r="CL355" s="132">
        <f t="shared" si="296"/>
        <v>3961334.4960000003</v>
      </c>
      <c r="CM355" s="137">
        <f t="shared" si="297"/>
        <v>660222.41600000008</v>
      </c>
      <c r="CN355" s="178"/>
      <c r="CO355" s="132"/>
      <c r="CP355" s="132"/>
      <c r="CQ355" s="132"/>
      <c r="CR355" s="137"/>
      <c r="CS355" s="132"/>
    </row>
    <row r="356" spans="2:97" ht="13" x14ac:dyDescent="0.3">
      <c r="B356" s="3" t="s">
        <v>407</v>
      </c>
      <c r="C356" s="3" t="s">
        <v>375</v>
      </c>
      <c r="D356" s="3" t="s">
        <v>360</v>
      </c>
      <c r="E356" s="5">
        <f t="shared" ca="1" si="251"/>
        <v>484399</v>
      </c>
      <c r="F356" s="17">
        <f t="shared" ca="1" si="298"/>
        <v>3114</v>
      </c>
      <c r="G356" s="17">
        <f t="shared" ca="1" si="252"/>
        <v>3124</v>
      </c>
      <c r="H356" s="202">
        <v>10.885993744057673</v>
      </c>
      <c r="I356" s="191">
        <f t="shared" ca="1" si="255"/>
        <v>1093</v>
      </c>
      <c r="J356"/>
      <c r="K356" s="184">
        <f t="shared" ca="1" si="256"/>
        <v>8904</v>
      </c>
      <c r="L356" s="184">
        <f t="shared" ca="1" si="257"/>
        <v>26126</v>
      </c>
      <c r="M356" s="184">
        <f t="shared" ca="1" si="258"/>
        <v>85859</v>
      </c>
      <c r="N356" s="184">
        <f t="shared" ca="1" si="259"/>
        <v>130711</v>
      </c>
      <c r="O356" s="184">
        <f t="shared" ca="1" si="260"/>
        <v>91560</v>
      </c>
      <c r="P356" s="184">
        <f t="shared" ca="1" si="261"/>
        <v>61773</v>
      </c>
      <c r="Q356" s="184">
        <f t="shared" ca="1" si="262"/>
        <v>66093</v>
      </c>
      <c r="R356" s="184">
        <f t="shared" ca="1" si="263"/>
        <v>13373</v>
      </c>
      <c r="S356" s="184">
        <f t="shared" ca="1" si="264"/>
        <v>484399</v>
      </c>
      <c r="T356" s="5"/>
      <c r="U356" s="9">
        <f t="shared" ref="U356:AB356" ca="1" si="320">K356/$S$356</f>
        <v>1.8381540837202389E-2</v>
      </c>
      <c r="V356" s="9">
        <f t="shared" ca="1" si="320"/>
        <v>5.3934876000982658E-2</v>
      </c>
      <c r="W356" s="9">
        <f t="shared" ca="1" si="320"/>
        <v>0.17724850794489666</v>
      </c>
      <c r="X356" s="9">
        <f t="shared" ca="1" si="320"/>
        <v>0.26984159752600645</v>
      </c>
      <c r="Y356" s="9">
        <f t="shared" ca="1" si="320"/>
        <v>0.18901773125047738</v>
      </c>
      <c r="Z356" s="9">
        <f t="shared" ca="1" si="320"/>
        <v>0.12752503617885255</v>
      </c>
      <c r="AA356" s="9">
        <f t="shared" ca="1" si="320"/>
        <v>0.13644330397048715</v>
      </c>
      <c r="AB356" s="9">
        <f t="shared" ca="1" si="320"/>
        <v>2.760740629109474E-2</v>
      </c>
      <c r="AC356" s="9"/>
      <c r="AD356" s="184">
        <f t="shared" ca="1" si="283"/>
        <v>159</v>
      </c>
      <c r="AE356" s="184">
        <f t="shared" ca="1" si="266"/>
        <v>275</v>
      </c>
      <c r="AF356" s="184">
        <f t="shared" ca="1" si="267"/>
        <v>866</v>
      </c>
      <c r="AG356" s="184">
        <f t="shared" ca="1" si="268"/>
        <v>670</v>
      </c>
      <c r="AH356" s="184">
        <f t="shared" ca="1" si="269"/>
        <v>222</v>
      </c>
      <c r="AI356" s="184">
        <f t="shared" ca="1" si="270"/>
        <v>180</v>
      </c>
      <c r="AJ356" s="184">
        <f t="shared" ca="1" si="271"/>
        <v>336</v>
      </c>
      <c r="AK356" s="184">
        <f t="shared" ca="1" si="272"/>
        <v>235</v>
      </c>
      <c r="AL356" s="184">
        <f t="shared" ca="1" si="273"/>
        <v>2943</v>
      </c>
      <c r="AM356" s="5"/>
      <c r="AW356">
        <f t="shared" ca="1" si="284"/>
        <v>13</v>
      </c>
      <c r="AX356">
        <f t="shared" ca="1" si="274"/>
        <v>30</v>
      </c>
      <c r="AY356">
        <f t="shared" ca="1" si="275"/>
        <v>21</v>
      </c>
      <c r="AZ356">
        <f t="shared" ca="1" si="276"/>
        <v>41</v>
      </c>
      <c r="BA356">
        <f t="shared" ca="1" si="277"/>
        <v>47</v>
      </c>
      <c r="BB356">
        <f t="shared" ca="1" si="278"/>
        <v>2</v>
      </c>
      <c r="BC356">
        <f t="shared" ca="1" si="279"/>
        <v>1</v>
      </c>
      <c r="BD356">
        <f t="shared" ca="1" si="280"/>
        <v>26</v>
      </c>
      <c r="BE356">
        <f t="shared" ca="1" si="281"/>
        <v>181</v>
      </c>
      <c r="BH356" s="107"/>
      <c r="BI356" s="175">
        <v>708160.20533333323</v>
      </c>
      <c r="BJ356" s="175"/>
      <c r="BK356" s="17">
        <f t="shared" si="285"/>
        <v>4248961.2319999989</v>
      </c>
      <c r="BL356" s="176">
        <v>0</v>
      </c>
      <c r="BM356" s="176">
        <v>0.2</v>
      </c>
      <c r="BN356" s="137">
        <f t="shared" si="286"/>
        <v>708160.20533333323</v>
      </c>
      <c r="BO356" s="179"/>
      <c r="BP356" s="172">
        <v>1112120.8255555553</v>
      </c>
      <c r="BQ356" s="178"/>
      <c r="BR356" s="132">
        <f t="shared" si="287"/>
        <v>6672724.9533333313</v>
      </c>
      <c r="BS356" s="137">
        <f t="shared" si="288"/>
        <v>1112120.8255555553</v>
      </c>
      <c r="BT356" s="178"/>
      <c r="BU356" s="172">
        <v>1031910.3542222221</v>
      </c>
      <c r="BV356" s="178"/>
      <c r="BW356" s="132">
        <f t="shared" si="289"/>
        <v>6191462.1253333325</v>
      </c>
      <c r="BX356" s="137">
        <f t="shared" si="290"/>
        <v>1031910.3542222221</v>
      </c>
      <c r="BY356" s="178"/>
      <c r="BZ356" s="172">
        <v>1044431.2533333332</v>
      </c>
      <c r="CA356" s="178"/>
      <c r="CB356" s="132">
        <f t="shared" si="291"/>
        <v>6266587.5199999996</v>
      </c>
      <c r="CC356" s="137">
        <f t="shared" si="292"/>
        <v>1044431.2533333332</v>
      </c>
      <c r="CD356" s="178"/>
      <c r="CE356" s="172">
        <v>961610.652</v>
      </c>
      <c r="CF356" s="178"/>
      <c r="CG356" s="132">
        <f t="shared" si="293"/>
        <v>5769663.9120000005</v>
      </c>
      <c r="CH356" s="137">
        <f t="shared" si="294"/>
        <v>961610.652</v>
      </c>
      <c r="CI356" s="178"/>
      <c r="CJ356" s="211">
        <f t="shared" si="295"/>
        <v>1122928.4266666663</v>
      </c>
      <c r="CK356" s="178"/>
      <c r="CL356" s="132">
        <f t="shared" si="296"/>
        <v>6737570.5599999977</v>
      </c>
      <c r="CM356" s="137">
        <f t="shared" si="297"/>
        <v>1122928.4266666663</v>
      </c>
      <c r="CN356" s="178"/>
      <c r="CO356" s="132"/>
      <c r="CP356" s="132"/>
      <c r="CQ356" s="132"/>
      <c r="CR356" s="137"/>
      <c r="CS356" s="132"/>
    </row>
    <row r="357" spans="2:97" ht="13" x14ac:dyDescent="0.3">
      <c r="B357" s="3" t="s">
        <v>409</v>
      </c>
      <c r="C357" s="3" t="s">
        <v>390</v>
      </c>
      <c r="D357" s="3" t="s">
        <v>347</v>
      </c>
      <c r="E357" s="5">
        <f t="shared" ca="1" si="251"/>
        <v>245114</v>
      </c>
      <c r="F357" s="17">
        <f t="shared" ca="1" si="298"/>
        <v>2265</v>
      </c>
      <c r="G357" s="17">
        <f t="shared" ca="1" si="252"/>
        <v>2253</v>
      </c>
      <c r="H357" s="202">
        <v>6.6741071960627165</v>
      </c>
      <c r="I357" s="191">
        <f t="shared" ca="1" si="255"/>
        <v>1013</v>
      </c>
      <c r="J357"/>
      <c r="K357" s="184">
        <f t="shared" ca="1" si="256"/>
        <v>43263</v>
      </c>
      <c r="L357" s="184">
        <f t="shared" ca="1" si="257"/>
        <v>50081</v>
      </c>
      <c r="M357" s="184">
        <f t="shared" ca="1" si="258"/>
        <v>61509</v>
      </c>
      <c r="N357" s="184">
        <f t="shared" ca="1" si="259"/>
        <v>38282</v>
      </c>
      <c r="O357" s="184">
        <f t="shared" ca="1" si="260"/>
        <v>24717</v>
      </c>
      <c r="P357" s="184">
        <f t="shared" ca="1" si="261"/>
        <v>14640</v>
      </c>
      <c r="Q357" s="184">
        <f t="shared" ca="1" si="262"/>
        <v>11145</v>
      </c>
      <c r="R357" s="184">
        <f t="shared" ca="1" si="263"/>
        <v>1477</v>
      </c>
      <c r="S357" s="184">
        <f t="shared" ca="1" si="264"/>
        <v>245114</v>
      </c>
      <c r="T357" s="5"/>
      <c r="U357" s="9">
        <f t="shared" ref="U357:AB357" ca="1" si="321">K357/$S$357</f>
        <v>0.17650154621931019</v>
      </c>
      <c r="V357" s="9">
        <f t="shared" ca="1" si="321"/>
        <v>0.20431717486557274</v>
      </c>
      <c r="W357" s="9">
        <f t="shared" ca="1" si="321"/>
        <v>0.250940378762535</v>
      </c>
      <c r="X357" s="9">
        <f t="shared" ca="1" si="321"/>
        <v>0.15618038953303362</v>
      </c>
      <c r="Y357" s="9">
        <f t="shared" ca="1" si="321"/>
        <v>0.10083879337777524</v>
      </c>
      <c r="Z357" s="9">
        <f t="shared" ca="1" si="321"/>
        <v>5.9727310557536495E-2</v>
      </c>
      <c r="AA357" s="9">
        <f t="shared" ca="1" si="321"/>
        <v>4.5468639082222963E-2</v>
      </c>
      <c r="AB357" s="9">
        <f t="shared" ca="1" si="321"/>
        <v>6.025767602013757E-3</v>
      </c>
      <c r="AC357" s="9"/>
      <c r="AD357" s="184">
        <f t="shared" ca="1" si="283"/>
        <v>209</v>
      </c>
      <c r="AE357" s="184">
        <f t="shared" ca="1" si="266"/>
        <v>320</v>
      </c>
      <c r="AF357" s="184">
        <f t="shared" ca="1" si="267"/>
        <v>678</v>
      </c>
      <c r="AG357" s="184">
        <f t="shared" ca="1" si="268"/>
        <v>355</v>
      </c>
      <c r="AH357" s="184">
        <f t="shared" ca="1" si="269"/>
        <v>343</v>
      </c>
      <c r="AI357" s="184">
        <f t="shared" ca="1" si="270"/>
        <v>259</v>
      </c>
      <c r="AJ357" s="184">
        <f t="shared" ca="1" si="271"/>
        <v>147</v>
      </c>
      <c r="AK357" s="184">
        <f t="shared" ca="1" si="272"/>
        <v>18</v>
      </c>
      <c r="AL357" s="184">
        <f t="shared" ca="1" si="273"/>
        <v>2329</v>
      </c>
      <c r="AM357" s="5"/>
      <c r="AW357">
        <f t="shared" ca="1" si="284"/>
        <v>28</v>
      </c>
      <c r="AX357">
        <f t="shared" ca="1" si="274"/>
        <v>3</v>
      </c>
      <c r="AY357">
        <f t="shared" ca="1" si="275"/>
        <v>-26</v>
      </c>
      <c r="AZ357">
        <f t="shared" ca="1" si="276"/>
        <v>-29</v>
      </c>
      <c r="BA357">
        <f t="shared" ca="1" si="277"/>
        <v>-17</v>
      </c>
      <c r="BB357">
        <f t="shared" ca="1" si="278"/>
        <v>-20</v>
      </c>
      <c r="BC357">
        <f t="shared" ca="1" si="279"/>
        <v>-6</v>
      </c>
      <c r="BD357">
        <f t="shared" ca="1" si="280"/>
        <v>-9</v>
      </c>
      <c r="BE357">
        <f t="shared" ca="1" si="281"/>
        <v>-76</v>
      </c>
      <c r="BH357" s="107"/>
      <c r="BI357" s="175">
        <v>300956.89333333337</v>
      </c>
      <c r="BJ357" s="175"/>
      <c r="BK357" s="17">
        <f t="shared" si="285"/>
        <v>1805741.3600000003</v>
      </c>
      <c r="BL357" s="176">
        <v>0</v>
      </c>
      <c r="BM357" s="176">
        <v>0.2</v>
      </c>
      <c r="BN357" s="137">
        <f t="shared" si="286"/>
        <v>300956.89333333337</v>
      </c>
      <c r="BO357" s="179"/>
      <c r="BP357" s="172">
        <v>475971.10911111115</v>
      </c>
      <c r="BQ357" s="178"/>
      <c r="BR357" s="132">
        <f t="shared" si="287"/>
        <v>2855826.6546666669</v>
      </c>
      <c r="BS357" s="137">
        <f t="shared" si="288"/>
        <v>475971.10911111115</v>
      </c>
      <c r="BT357" s="178"/>
      <c r="BU357" s="172">
        <v>386287.01644444448</v>
      </c>
      <c r="BV357" s="178"/>
      <c r="BW357" s="132">
        <f t="shared" si="289"/>
        <v>2317722.098666667</v>
      </c>
      <c r="BX357" s="137">
        <f t="shared" si="290"/>
        <v>386287.01644444448</v>
      </c>
      <c r="BY357" s="178"/>
      <c r="BZ357" s="172">
        <v>441402.02666666661</v>
      </c>
      <c r="CA357" s="178"/>
      <c r="CB357" s="132">
        <f t="shared" si="291"/>
        <v>2648412.1599999997</v>
      </c>
      <c r="CC357" s="137">
        <f t="shared" si="292"/>
        <v>441402.02666666661</v>
      </c>
      <c r="CD357" s="178"/>
      <c r="CE357" s="172">
        <v>516305.96488888899</v>
      </c>
      <c r="CF357" s="178"/>
      <c r="CG357" s="132">
        <f t="shared" si="293"/>
        <v>3097835.7893333342</v>
      </c>
      <c r="CH357" s="137">
        <f t="shared" si="294"/>
        <v>516305.96488888899</v>
      </c>
      <c r="CI357" s="178"/>
      <c r="CJ357" s="211">
        <f t="shared" si="295"/>
        <v>756752.54977777775</v>
      </c>
      <c r="CK357" s="178"/>
      <c r="CL357" s="132">
        <f t="shared" si="296"/>
        <v>4540515.2986666663</v>
      </c>
      <c r="CM357" s="137">
        <f t="shared" si="297"/>
        <v>756752.54977777775</v>
      </c>
      <c r="CN357" s="178"/>
      <c r="CO357" s="132"/>
      <c r="CP357" s="132"/>
      <c r="CQ357" s="132"/>
      <c r="CR357" s="137"/>
      <c r="CS357" s="132"/>
    </row>
    <row r="358" spans="2:97" ht="13" x14ac:dyDescent="0.3">
      <c r="B358" s="3" t="s">
        <v>374</v>
      </c>
      <c r="C358" s="3" t="s">
        <v>375</v>
      </c>
      <c r="D358" s="3" t="s">
        <v>348</v>
      </c>
      <c r="E358" s="5">
        <f t="shared" ca="1" si="251"/>
        <v>369328</v>
      </c>
      <c r="F358" s="17">
        <f t="shared" ca="1" si="298"/>
        <v>1759</v>
      </c>
      <c r="G358" s="17">
        <f t="shared" ca="1" si="252"/>
        <v>4142</v>
      </c>
      <c r="H358" s="202">
        <v>8.8797119783871441</v>
      </c>
      <c r="I358" s="191">
        <f t="shared" ca="1" si="255"/>
        <v>1258</v>
      </c>
      <c r="J358"/>
      <c r="K358" s="184">
        <f t="shared" ca="1" si="256"/>
        <v>26498</v>
      </c>
      <c r="L358" s="184">
        <f t="shared" ca="1" si="257"/>
        <v>52837</v>
      </c>
      <c r="M358" s="184">
        <f t="shared" ca="1" si="258"/>
        <v>103749</v>
      </c>
      <c r="N358" s="184">
        <f t="shared" ca="1" si="259"/>
        <v>79252</v>
      </c>
      <c r="O358" s="184">
        <f t="shared" ca="1" si="260"/>
        <v>50591</v>
      </c>
      <c r="P358" s="184">
        <f t="shared" ca="1" si="261"/>
        <v>32294</v>
      </c>
      <c r="Q358" s="184">
        <f t="shared" ca="1" si="262"/>
        <v>21397</v>
      </c>
      <c r="R358" s="184">
        <f t="shared" ca="1" si="263"/>
        <v>2710</v>
      </c>
      <c r="S358" s="184">
        <f t="shared" ca="1" si="264"/>
        <v>369328</v>
      </c>
      <c r="T358" s="5"/>
      <c r="U358" s="9">
        <f t="shared" ref="U358:AB358" ca="1" si="322">K358/$S$358</f>
        <v>7.1746523415500585E-2</v>
      </c>
      <c r="V358" s="9">
        <f t="shared" ca="1" si="322"/>
        <v>0.14306253519906426</v>
      </c>
      <c r="W358" s="9">
        <f t="shared" ca="1" si="322"/>
        <v>0.28091290126933238</v>
      </c>
      <c r="X358" s="9">
        <f t="shared" ca="1" si="322"/>
        <v>0.2145843261274531</v>
      </c>
      <c r="Y358" s="9">
        <f t="shared" ca="1" si="322"/>
        <v>0.13698121994541437</v>
      </c>
      <c r="Z358" s="9">
        <f t="shared" ca="1" si="322"/>
        <v>8.7439890828748423E-2</v>
      </c>
      <c r="AA358" s="9">
        <f t="shared" ca="1" si="322"/>
        <v>5.7934952129272625E-2</v>
      </c>
      <c r="AB358" s="9">
        <f t="shared" ca="1" si="322"/>
        <v>7.3376510852142269E-3</v>
      </c>
      <c r="AC358" s="9"/>
      <c r="AD358" s="184">
        <f t="shared" ca="1" si="283"/>
        <v>178</v>
      </c>
      <c r="AE358" s="184">
        <f t="shared" ca="1" si="266"/>
        <v>578</v>
      </c>
      <c r="AF358" s="184">
        <f t="shared" ca="1" si="267"/>
        <v>1051</v>
      </c>
      <c r="AG358" s="184">
        <f t="shared" ca="1" si="268"/>
        <v>763</v>
      </c>
      <c r="AH358" s="184">
        <f t="shared" ca="1" si="269"/>
        <v>594</v>
      </c>
      <c r="AI358" s="184">
        <f t="shared" ca="1" si="270"/>
        <v>327</v>
      </c>
      <c r="AJ358" s="184">
        <f t="shared" ca="1" si="271"/>
        <v>253</v>
      </c>
      <c r="AK358" s="184">
        <f t="shared" ca="1" si="272"/>
        <v>45</v>
      </c>
      <c r="AL358" s="184">
        <f t="shared" ca="1" si="273"/>
        <v>3789</v>
      </c>
      <c r="AM358" s="5"/>
      <c r="AW358">
        <f t="shared" ca="1" si="284"/>
        <v>98</v>
      </c>
      <c r="AX358">
        <f t="shared" ca="1" si="274"/>
        <v>60</v>
      </c>
      <c r="AY358">
        <f t="shared" ca="1" si="275"/>
        <v>35</v>
      </c>
      <c r="AZ358">
        <f t="shared" ca="1" si="276"/>
        <v>29</v>
      </c>
      <c r="BA358">
        <f t="shared" ca="1" si="277"/>
        <v>52</v>
      </c>
      <c r="BB358">
        <f t="shared" ca="1" si="278"/>
        <v>23</v>
      </c>
      <c r="BC358">
        <f t="shared" ca="1" si="279"/>
        <v>49</v>
      </c>
      <c r="BD358">
        <f t="shared" ca="1" si="280"/>
        <v>7</v>
      </c>
      <c r="BE358">
        <f t="shared" ca="1" si="281"/>
        <v>353</v>
      </c>
      <c r="BH358" s="107"/>
      <c r="BI358" s="175">
        <v>610868.93333333335</v>
      </c>
      <c r="BJ358" s="175"/>
      <c r="BK358" s="17">
        <f t="shared" si="285"/>
        <v>3665213.6</v>
      </c>
      <c r="BL358" s="176">
        <v>0</v>
      </c>
      <c r="BM358" s="176">
        <v>0.2</v>
      </c>
      <c r="BN358" s="137">
        <f t="shared" si="286"/>
        <v>610868.93333333335</v>
      </c>
      <c r="BO358" s="179"/>
      <c r="BP358" s="172">
        <v>690498.5995555555</v>
      </c>
      <c r="BQ358" s="178"/>
      <c r="BR358" s="132">
        <f t="shared" si="287"/>
        <v>4142991.597333333</v>
      </c>
      <c r="BS358" s="137">
        <f t="shared" si="288"/>
        <v>690498.5995555555</v>
      </c>
      <c r="BT358" s="178"/>
      <c r="BU358" s="172">
        <v>813676.83133333339</v>
      </c>
      <c r="BV358" s="178"/>
      <c r="BW358" s="132">
        <f t="shared" si="289"/>
        <v>4882060.9879999999</v>
      </c>
      <c r="BX358" s="137">
        <f t="shared" si="290"/>
        <v>813676.83133333339</v>
      </c>
      <c r="BY358" s="178"/>
      <c r="BZ358" s="172">
        <v>839071.65333333332</v>
      </c>
      <c r="CA358" s="178"/>
      <c r="CB358" s="132">
        <f t="shared" si="291"/>
        <v>5034429.92</v>
      </c>
      <c r="CC358" s="137">
        <f t="shared" si="292"/>
        <v>839071.65333333332</v>
      </c>
      <c r="CD358" s="178"/>
      <c r="CE358" s="172">
        <v>855728.35511111119</v>
      </c>
      <c r="CF358" s="178"/>
      <c r="CG358" s="132">
        <f t="shared" si="293"/>
        <v>5134370.1306666676</v>
      </c>
      <c r="CH358" s="137">
        <f t="shared" si="294"/>
        <v>855728.35511111119</v>
      </c>
      <c r="CI358" s="178"/>
      <c r="CJ358" s="211">
        <f t="shared" si="295"/>
        <v>1375807.44</v>
      </c>
      <c r="CK358" s="178"/>
      <c r="CL358" s="132">
        <f t="shared" si="296"/>
        <v>8254844.6399999997</v>
      </c>
      <c r="CM358" s="137">
        <f t="shared" si="297"/>
        <v>1375807.44</v>
      </c>
      <c r="CN358" s="178"/>
      <c r="CO358" s="132"/>
      <c r="CP358" s="132"/>
      <c r="CQ358" s="132"/>
      <c r="CR358" s="137"/>
      <c r="CS358" s="132"/>
    </row>
    <row r="359" spans="2:97" ht="13" x14ac:dyDescent="0.3">
      <c r="B359" s="3" t="s">
        <v>394</v>
      </c>
      <c r="C359" s="3" t="s">
        <v>390</v>
      </c>
      <c r="D359" s="3" t="s">
        <v>354</v>
      </c>
      <c r="E359" s="5">
        <f t="shared" ca="1" si="251"/>
        <v>255922</v>
      </c>
      <c r="F359" s="17">
        <f t="shared" ca="1" si="298"/>
        <v>2078</v>
      </c>
      <c r="G359" s="17">
        <f t="shared" ca="1" si="252"/>
        <v>2644</v>
      </c>
      <c r="H359" s="202">
        <v>7.428277329428183</v>
      </c>
      <c r="I359" s="191">
        <f t="shared" ca="1" si="255"/>
        <v>860</v>
      </c>
      <c r="J359"/>
      <c r="K359" s="184">
        <f t="shared" ca="1" si="256"/>
        <v>40723</v>
      </c>
      <c r="L359" s="184">
        <f t="shared" ca="1" si="257"/>
        <v>63441</v>
      </c>
      <c r="M359" s="184">
        <f t="shared" ca="1" si="258"/>
        <v>58112</v>
      </c>
      <c r="N359" s="184">
        <f t="shared" ca="1" si="259"/>
        <v>36566</v>
      </c>
      <c r="O359" s="184">
        <f t="shared" ca="1" si="260"/>
        <v>28157</v>
      </c>
      <c r="P359" s="184">
        <f t="shared" ca="1" si="261"/>
        <v>17073</v>
      </c>
      <c r="Q359" s="184">
        <f t="shared" ca="1" si="262"/>
        <v>11003</v>
      </c>
      <c r="R359" s="184">
        <f t="shared" ca="1" si="263"/>
        <v>847</v>
      </c>
      <c r="S359" s="184">
        <f t="shared" ca="1" si="264"/>
        <v>255922</v>
      </c>
      <c r="T359" s="5"/>
      <c r="U359" s="9">
        <f t="shared" ref="U359:AB359" ca="1" si="323">K359/$S$359</f>
        <v>0.15912270144809748</v>
      </c>
      <c r="V359" s="9">
        <f t="shared" ca="1" si="323"/>
        <v>0.24789193582419644</v>
      </c>
      <c r="W359" s="9">
        <f t="shared" ca="1" si="323"/>
        <v>0.22706918514234806</v>
      </c>
      <c r="X359" s="9">
        <f t="shared" ca="1" si="323"/>
        <v>0.14287947108884738</v>
      </c>
      <c r="Y359" s="9">
        <f t="shared" ca="1" si="323"/>
        <v>0.11002180351825946</v>
      </c>
      <c r="Z359" s="9">
        <f t="shared" ca="1" si="323"/>
        <v>6.6711732480990299E-2</v>
      </c>
      <c r="AA359" s="9">
        <f t="shared" ca="1" si="323"/>
        <v>4.299356835285751E-2</v>
      </c>
      <c r="AB359" s="9">
        <f t="shared" ca="1" si="323"/>
        <v>3.309602144403373E-3</v>
      </c>
      <c r="AC359" s="9"/>
      <c r="AD359" s="184">
        <f t="shared" ca="1" si="283"/>
        <v>381</v>
      </c>
      <c r="AE359" s="184">
        <f t="shared" ca="1" si="266"/>
        <v>510</v>
      </c>
      <c r="AF359" s="184">
        <f t="shared" ca="1" si="267"/>
        <v>744</v>
      </c>
      <c r="AG359" s="184">
        <f t="shared" ca="1" si="268"/>
        <v>220</v>
      </c>
      <c r="AH359" s="184">
        <f t="shared" ca="1" si="269"/>
        <v>340</v>
      </c>
      <c r="AI359" s="184">
        <f t="shared" ca="1" si="270"/>
        <v>333</v>
      </c>
      <c r="AJ359" s="184">
        <f t="shared" ca="1" si="271"/>
        <v>160</v>
      </c>
      <c r="AK359" s="184">
        <f t="shared" ca="1" si="272"/>
        <v>1</v>
      </c>
      <c r="AL359" s="184">
        <f t="shared" ca="1" si="273"/>
        <v>2689</v>
      </c>
      <c r="AM359" s="5"/>
      <c r="AW359">
        <f t="shared" ca="1" si="284"/>
        <v>-13</v>
      </c>
      <c r="AX359">
        <f t="shared" ca="1" si="274"/>
        <v>5</v>
      </c>
      <c r="AY359">
        <f t="shared" ca="1" si="275"/>
        <v>-46</v>
      </c>
      <c r="AZ359">
        <f t="shared" ca="1" si="276"/>
        <v>7</v>
      </c>
      <c r="BA359">
        <f t="shared" ca="1" si="277"/>
        <v>9</v>
      </c>
      <c r="BB359">
        <f t="shared" ca="1" si="278"/>
        <v>5</v>
      </c>
      <c r="BC359">
        <f t="shared" ca="1" si="279"/>
        <v>-10</v>
      </c>
      <c r="BD359">
        <f t="shared" ca="1" si="280"/>
        <v>-2</v>
      </c>
      <c r="BE359">
        <f t="shared" ca="1" si="281"/>
        <v>-45</v>
      </c>
      <c r="BH359" s="107"/>
      <c r="BI359" s="175">
        <v>431254.27733333339</v>
      </c>
      <c r="BJ359" s="175"/>
      <c r="BK359" s="17">
        <f t="shared" si="285"/>
        <v>2587525.6640000003</v>
      </c>
      <c r="BL359" s="176">
        <v>0</v>
      </c>
      <c r="BM359" s="176">
        <v>0.2</v>
      </c>
      <c r="BN359" s="137">
        <f t="shared" si="286"/>
        <v>431254.27733333339</v>
      </c>
      <c r="BO359" s="179"/>
      <c r="BP359" s="172">
        <v>417117.21422222222</v>
      </c>
      <c r="BQ359" s="178"/>
      <c r="BR359" s="132">
        <f t="shared" si="287"/>
        <v>2502703.2853333335</v>
      </c>
      <c r="BS359" s="137">
        <f t="shared" si="288"/>
        <v>417117.21422222222</v>
      </c>
      <c r="BT359" s="178"/>
      <c r="BU359" s="172">
        <v>456125.75733333331</v>
      </c>
      <c r="BV359" s="178"/>
      <c r="BW359" s="132">
        <f t="shared" si="289"/>
        <v>2736754.5439999998</v>
      </c>
      <c r="BX359" s="137">
        <f t="shared" si="290"/>
        <v>456125.75733333331</v>
      </c>
      <c r="BY359" s="178"/>
      <c r="BZ359" s="172">
        <v>614516.29333333333</v>
      </c>
      <c r="CA359" s="178"/>
      <c r="CB359" s="132">
        <f t="shared" si="291"/>
        <v>3687097.76</v>
      </c>
      <c r="CC359" s="137">
        <f t="shared" si="292"/>
        <v>614516.29333333333</v>
      </c>
      <c r="CD359" s="178"/>
      <c r="CE359" s="172">
        <v>636530.96800000011</v>
      </c>
      <c r="CF359" s="178"/>
      <c r="CG359" s="132">
        <f t="shared" si="293"/>
        <v>3819185.8080000007</v>
      </c>
      <c r="CH359" s="137">
        <f t="shared" si="294"/>
        <v>636530.96800000011</v>
      </c>
      <c r="CI359" s="178"/>
      <c r="CJ359" s="211">
        <f t="shared" si="295"/>
        <v>848310.66444444447</v>
      </c>
      <c r="CK359" s="178"/>
      <c r="CL359" s="132">
        <f t="shared" si="296"/>
        <v>5089863.9866666663</v>
      </c>
      <c r="CM359" s="137">
        <f t="shared" si="297"/>
        <v>848310.66444444447</v>
      </c>
      <c r="CN359" s="178"/>
      <c r="CO359" s="132"/>
      <c r="CP359" s="132"/>
      <c r="CQ359" s="132"/>
      <c r="CR359" s="137"/>
      <c r="CS359" s="132"/>
    </row>
    <row r="360" spans="2:97" x14ac:dyDescent="0.25">
      <c r="D360" s="3"/>
      <c r="E360" s="5"/>
      <c r="F360" s="5"/>
      <c r="G360" s="5"/>
      <c r="H360" s="21"/>
      <c r="I360" s="21"/>
      <c r="J360" s="21"/>
      <c r="K360" s="21"/>
      <c r="L360" s="21"/>
      <c r="M360" s="21"/>
      <c r="N360" s="21"/>
      <c r="O360" s="21"/>
      <c r="P360" s="21"/>
      <c r="Q360" s="21"/>
      <c r="R360" s="21"/>
      <c r="S360" s="21"/>
      <c r="T360" s="5"/>
      <c r="U360" s="23"/>
      <c r="V360" s="23"/>
      <c r="W360" s="23"/>
      <c r="X360" s="23"/>
      <c r="Y360" s="23"/>
      <c r="Z360" s="23"/>
      <c r="AA360" s="23"/>
      <c r="AB360" s="23"/>
      <c r="AC360" s="23"/>
      <c r="AD360" s="21"/>
      <c r="AE360" s="21"/>
      <c r="AF360" s="21"/>
      <c r="AG360" s="21"/>
      <c r="AH360" s="21"/>
      <c r="AI360" s="21"/>
      <c r="AJ360" s="21"/>
      <c r="AK360" s="21"/>
      <c r="AL360" s="21"/>
      <c r="CR360" s="138"/>
    </row>
    <row r="361" spans="2:97" x14ac:dyDescent="0.25">
      <c r="AD361" s="21"/>
      <c r="AE361" s="21"/>
      <c r="AF361" s="21"/>
      <c r="AG361" s="21"/>
      <c r="AH361" s="21"/>
      <c r="AI361" s="21"/>
      <c r="AJ361" s="21"/>
      <c r="AK361" s="21"/>
      <c r="AL361" s="21"/>
      <c r="BI361" s="112">
        <f>SUM(BI333:BI359)+SUM(BH6:BH331)</f>
        <v>199260648.65333313</v>
      </c>
      <c r="BP361" s="129">
        <f>SUM(BP333:BP359)+SUM(BO6:BO331)</f>
        <v>232628166.95467439</v>
      </c>
      <c r="BU361" s="129">
        <f>SUM(BU333:BU359)+SUM(BT6:BT331)</f>
        <v>236449097.61666659</v>
      </c>
      <c r="BZ361" s="129">
        <f>SUM(BZ333:BZ359)+SUM(BY6:BY331)</f>
        <v>248634233.59999996</v>
      </c>
      <c r="CE361" s="129">
        <f>SUM(CE333:CE359)+SUM(CD6:CD331)</f>
        <v>250664435.66177791</v>
      </c>
      <c r="CJ361" s="129">
        <f>SUM(CJ333:CJ359)+SUM(CI6:CI331)</f>
        <v>293130458.80379665</v>
      </c>
      <c r="CN361" s="132"/>
      <c r="CO361" s="129"/>
      <c r="CP361" s="132"/>
      <c r="CR361" s="138"/>
    </row>
    <row r="362" spans="2:97" x14ac:dyDescent="0.25">
      <c r="AD362" s="205"/>
      <c r="AE362" s="205"/>
      <c r="AF362" s="205"/>
      <c r="AG362" s="205"/>
      <c r="AH362" s="205"/>
      <c r="AI362" s="205"/>
      <c r="AJ362" s="205"/>
      <c r="AK362" s="205"/>
      <c r="AL362" s="205"/>
      <c r="AN362" s="205"/>
      <c r="AO362" s="205"/>
      <c r="AP362" s="205"/>
      <c r="AQ362" s="205"/>
      <c r="AR362" s="205"/>
      <c r="AS362" s="205"/>
      <c r="AT362" s="205"/>
      <c r="AU362" s="205"/>
      <c r="AV362" s="205"/>
      <c r="AW362" s="205">
        <f>SUM(AW6:AW331)</f>
        <v>1129.2186507279321</v>
      </c>
      <c r="AX362" s="205">
        <f t="shared" ref="AX362:BE362" si="324">SUM(AX6:AX331)</f>
        <v>136.28233941357865</v>
      </c>
      <c r="AY362" s="205">
        <f t="shared" si="324"/>
        <v>153.01085383502169</v>
      </c>
      <c r="AZ362" s="205">
        <f t="shared" si="324"/>
        <v>497.98997606223816</v>
      </c>
      <c r="BA362" s="205">
        <f t="shared" si="324"/>
        <v>24.978851337341894</v>
      </c>
      <c r="BB362" s="205">
        <f t="shared" si="324"/>
        <v>3.9879740980573501</v>
      </c>
      <c r="BC362" s="205">
        <f t="shared" si="324"/>
        <v>186</v>
      </c>
      <c r="BD362" s="205">
        <f t="shared" si="324"/>
        <v>122</v>
      </c>
      <c r="BE362" s="205">
        <f t="shared" si="324"/>
        <v>2253.46864547417</v>
      </c>
    </row>
    <row r="363" spans="2:97" x14ac:dyDescent="0.25">
      <c r="AD363" s="21"/>
      <c r="AE363" s="21"/>
      <c r="AF363" s="21"/>
      <c r="AG363" s="21"/>
      <c r="AH363" s="21"/>
      <c r="AI363" s="21"/>
      <c r="AJ363" s="21"/>
      <c r="AK363" s="21"/>
      <c r="AL363" s="21"/>
      <c r="CJ363" s="241"/>
    </row>
    <row r="364" spans="2:97" ht="13" x14ac:dyDescent="0.3">
      <c r="AD364" s="204"/>
      <c r="AE364" s="204"/>
      <c r="AF364" s="204"/>
      <c r="AG364" s="204"/>
      <c r="AH364" s="204"/>
      <c r="AI364" s="204"/>
      <c r="AJ364" s="204"/>
      <c r="AK364" s="204"/>
      <c r="AL364" s="204"/>
      <c r="AN364" s="205"/>
      <c r="AO364" s="205"/>
      <c r="AP364" s="205"/>
      <c r="AQ364" s="205"/>
      <c r="AR364" s="205"/>
      <c r="AS364" s="205"/>
      <c r="AT364" s="205"/>
      <c r="AU364" s="205"/>
      <c r="AV364" s="205"/>
      <c r="CJ364" s="242"/>
    </row>
    <row r="366" spans="2:97" x14ac:dyDescent="0.25">
      <c r="AN366" s="205"/>
      <c r="AO366" s="205"/>
      <c r="AP366" s="205"/>
      <c r="AQ366" s="205"/>
      <c r="AR366" s="205"/>
      <c r="AS366" s="205"/>
      <c r="AT366" s="205"/>
      <c r="AU366" s="205"/>
      <c r="AV366" s="205"/>
    </row>
  </sheetData>
  <sheetProtection selectLockedCells="1" selectUnlockedCells="1"/>
  <mergeCells count="11">
    <mergeCell ref="K3:S3"/>
    <mergeCell ref="AD3:AL3"/>
    <mergeCell ref="AN3:AU3"/>
    <mergeCell ref="BY2:CB2"/>
    <mergeCell ref="CD2:CG2"/>
    <mergeCell ref="U3:AB3"/>
    <mergeCell ref="CI2:CL2"/>
    <mergeCell ref="AW3:BE3"/>
    <mergeCell ref="BH2:BK2"/>
    <mergeCell ref="BO2:BR2"/>
    <mergeCell ref="BT2:BW2"/>
  </mergeCells>
  <phoneticPr fontId="3" type="noConversion"/>
  <hyperlinks>
    <hyperlink ref="H2" r:id="rId1"/>
    <hyperlink ref="I2" r:id="rId2"/>
  </hyperlinks>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2E362E7-0E70-4831-8FA6-E2201EB372B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New Homes Bonus</vt:lpstr>
      <vt:lpstr>Cumulative Payments</vt:lpstr>
      <vt:lpstr>Year 6 Payments</vt:lpstr>
      <vt:lpstr>Estimates of Payments</vt:lpstr>
      <vt:lpstr>Data</vt:lpstr>
      <vt:lpstr>LA</vt:lpstr>
      <vt:lpstr>Reform</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rchoi</dc:creator>
  <cp:lastModifiedBy>John Norman</cp:lastModifiedBy>
  <cp:lastPrinted>2011-11-23T09:54:35Z</cp:lastPrinted>
  <dcterms:created xsi:type="dcterms:W3CDTF">2010-10-20T10:13:21Z</dcterms:created>
  <dcterms:modified xsi:type="dcterms:W3CDTF">2015-12-18T13:55:29Z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b49504b2-910c-4b77-99a7-12809dc3bfb5</vt:lpwstr>
  </property>
  <property fmtid="{D5CDD505-2E9C-101B-9397-08002B2CF9AE}" pid="3" name="bjSaver">
    <vt:lpwstr>+hicrZ/BjhomJI031trqU5o8qFWTZLTd</vt:lpwstr>
  </property>
  <property fmtid="{D5CDD505-2E9C-101B-9397-08002B2CF9AE}" pid="4" name="bjDocumentSecurityLabel">
    <vt:lpwstr>No Marking</vt:lpwstr>
  </property>
</Properties>
</file>