
<file path=[Content_Types].xml><?xml version="1.0" encoding="utf-8"?>
<Types xmlns="http://schemas.openxmlformats.org/package/2006/content-types">
  <Default Extension="png" ContentType="image/png"/>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charts/chart7.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8.xml" ContentType="application/vnd.openxmlformats-officedocument.drawing+xml"/>
  <Override PartName="/xl/charts/chart10.xml" ContentType="application/vnd.openxmlformats-officedocument.drawingml.chart+xml"/>
  <Override PartName="/xl/drawings/drawing9.xml" ContentType="application/vnd.openxmlformats-officedocument.drawing+xml"/>
  <Override PartName="/xl/charts/chart11.xml" ContentType="application/vnd.openxmlformats-officedocument.drawingml.chart+xml"/>
  <Override PartName="/xl/drawings/drawing10.xml" ContentType="application/vnd.openxmlformats-officedocument.drawing+xml"/>
  <Override PartName="/xl/charts/chart12.xml" ContentType="application/vnd.openxmlformats-officedocument.drawingml.chart+xml"/>
  <Override PartName="/xl/drawings/drawing11.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12.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13.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4.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15.xml" ContentType="application/vnd.openxmlformats-officedocument.drawing+xml"/>
  <Override PartName="/xl/charts/chart22.xml" ContentType="application/vnd.openxmlformats-officedocument.drawingml.chart+xml"/>
  <Override PartName="/xl/drawings/drawing16.xml" ContentType="application/vnd.openxmlformats-officedocument.drawing+xml"/>
  <Override PartName="/xl/charts/chart23.xml" ContentType="application/vnd.openxmlformats-officedocument.drawingml.chart+xml"/>
  <Override PartName="/xl/drawings/drawing17.xml" ContentType="application/vnd.openxmlformats-officedocument.drawing+xml"/>
  <Override PartName="/xl/charts/chart24.xml" ContentType="application/vnd.openxmlformats-officedocument.drawingml.chart+xml"/>
  <Override PartName="/xl/drawings/drawing18.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19.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20.xml" ContentType="application/vnd.openxmlformats-officedocument.drawing+xml"/>
  <Override PartName="/xl/charts/chart29.xml" ContentType="application/vnd.openxmlformats-officedocument.drawingml.chart+xml"/>
  <Override PartName="/xl/drawings/drawing21.xml" ContentType="application/vnd.openxmlformats-officedocument.drawing+xml"/>
  <Override PartName="/xl/charts/chart30.xml" ContentType="application/vnd.openxmlformats-officedocument.drawingml.chart+xml"/>
  <Override PartName="/xl/drawings/drawing22.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23.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24.xml" ContentType="application/vnd.openxmlformats-officedocument.drawing+xml"/>
  <Override PartName="/xl/charts/chart35.xml" ContentType="application/vnd.openxmlformats-officedocument.drawingml.chart+xml"/>
  <Override PartName="/xl/drawings/drawing25.xml" ContentType="application/vnd.openxmlformats-officedocument.drawing+xml"/>
  <Override PartName="/xl/charts/chart36.xml" ContentType="application/vnd.openxmlformats-officedocument.drawingml.chart+xml"/>
  <Override PartName="/xl/charts/chart37.xml" ContentType="application/vnd.openxmlformats-officedocument.drawingml.chart+xml"/>
  <Override PartName="/xl/drawings/drawing26.xml" ContentType="application/vnd.openxmlformats-officedocument.drawing+xml"/>
  <Override PartName="/xl/charts/chart38.xml" ContentType="application/vnd.openxmlformats-officedocument.drawingml.chart+xml"/>
  <Override PartName="/xl/drawings/drawing27.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hidePivotFieldList="1" autoCompressPictures="0"/>
  <bookViews>
    <workbookView xWindow="6660" yWindow="2730" windowWidth="20370" windowHeight="12750" tabRatio="829"/>
  </bookViews>
  <sheets>
    <sheet name="Index" sheetId="82" r:id="rId1"/>
    <sheet name="Biopharm &amp; Medtech" sheetId="68" r:id="rId2"/>
    <sheet name="Life Sci Trends Direction" sheetId="66" r:id="rId3"/>
    <sheet name="Emp Trend Data" sheetId="79" r:id="rId4"/>
    <sheet name="TO Trend Data" sheetId="80" r:id="rId5"/>
    <sheet name="Life Sci Trends Barcharts" sheetId="3" r:id="rId6"/>
    <sheet name="Top Pharma &amp; Medtech" sheetId="69" r:id="rId7"/>
    <sheet name="Tree Diagrams" sheetId="70" r:id="rId8"/>
    <sheet name="Life Sci regional" sheetId="41" r:id="rId9"/>
    <sheet name="LS Regional Grouped" sheetId="88" r:id="rId10"/>
    <sheet name="Maps" sheetId="78" r:id="rId11"/>
    <sheet name="Top segments" sheetId="73" r:id="rId12"/>
    <sheet name="Births &amp; Deaths" sheetId="76" r:id="rId13"/>
    <sheet name="Ownership" sheetId="74" r:id="rId14"/>
    <sheet name="MT segments TO" sheetId="6" r:id="rId15"/>
    <sheet name="MT segments Emp" sheetId="7" r:id="rId16"/>
    <sheet name="MT Supply" sheetId="83" r:id="rId17"/>
    <sheet name="MT TO bands" sheetId="9" r:id="rId18"/>
    <sheet name="MT Emp bands" sheetId="10" r:id="rId19"/>
    <sheet name="MT segments comp" sheetId="8" r:id="rId20"/>
    <sheet name="Digital Health" sheetId="67" r:id="rId21"/>
    <sheet name="MedTech Trends TO" sheetId="12" r:id="rId22"/>
    <sheet name="Medtech Emp trends" sheetId="48" r:id="rId23"/>
    <sheet name="Medtech regional 1" sheetId="15" r:id="rId24"/>
    <sheet name="Medtech Regional 2" sheetId="65" r:id="rId25"/>
    <sheet name="Biopharm by segment" sheetId="18" r:id="rId26"/>
    <sheet name="Biopharm core v supply chain" sheetId="19" r:id="rId27"/>
    <sheet name="Biopharm supply chain" sheetId="44" r:id="rId28"/>
    <sheet name="Biopharm TO band" sheetId="20" r:id="rId29"/>
    <sheet name="Biopharm Emp band" sheetId="21" r:id="rId30"/>
    <sheet name="Biopharm Trends" sheetId="22" r:id="rId31"/>
    <sheet name="Biopharm region" sheetId="24" r:id="rId32"/>
    <sheet name="Biopharm supply region" sheetId="52" r:id="rId33"/>
    <sheet name="Genomics" sheetId="75" r:id="rId34"/>
    <sheet name="Methodology" sheetId="86" r:id="rId35"/>
    <sheet name="Data-partners" sheetId="77" r:id="rId36"/>
    <sheet name="Impact of changes" sheetId="5" r:id="rId37"/>
    <sheet name="Segmentation 1" sheetId="84" r:id="rId38"/>
    <sheet name="Segmentation 2" sheetId="85" r:id="rId39"/>
    <sheet name="Segmentation 3" sheetId="87" r:id="rId40"/>
  </sheets>
  <definedNames>
    <definedName name="Data2009" localSheetId="1">#REF!</definedName>
    <definedName name="Data2009" localSheetId="30">#REF!</definedName>
    <definedName name="Data2009" localSheetId="24">#REF!</definedName>
    <definedName name="Data2009" localSheetId="6">#REF!</definedName>
    <definedName name="Data2009">#REF!</definedName>
    <definedName name="Data2010" localSheetId="1">#REF!</definedName>
    <definedName name="Data2010" localSheetId="30">#REF!</definedName>
    <definedName name="Data2010" localSheetId="24">#REF!</definedName>
    <definedName name="Data2010" localSheetId="6">#REF!</definedName>
    <definedName name="Data2010">#REF!</definedName>
    <definedName name="DataPH2010" localSheetId="1">#REF!</definedName>
    <definedName name="DataPH2010" localSheetId="30">#REF!</definedName>
    <definedName name="DataPH2010" localSheetId="24">#REF!</definedName>
    <definedName name="DataPH2010" localSheetId="6">#REF!</definedName>
    <definedName name="DataPH2010">#REF!</definedName>
    <definedName name="Start2011" localSheetId="1">#REF!</definedName>
    <definedName name="Start2011" localSheetId="30">#REF!</definedName>
    <definedName name="Start2011" localSheetId="24">#REF!</definedName>
    <definedName name="Start2011" localSheetId="6">#REF!</definedName>
    <definedName name="Start2011">#REF!</definedName>
    <definedName name="StartMonth" localSheetId="1">#REF!</definedName>
    <definedName name="StartMonth" localSheetId="30">#REF!</definedName>
    <definedName name="StartMonth" localSheetId="24">#REF!</definedName>
    <definedName name="StartMonth" localSheetId="6">#REF!</definedName>
    <definedName name="StartMonth">#REF!</definedName>
    <definedName name="TargetList" localSheetId="1">#REF!</definedName>
    <definedName name="TargetList" localSheetId="30">#REF!</definedName>
    <definedName name="TargetList" localSheetId="24">#REF!</definedName>
    <definedName name="TargetList" localSheetId="6">#REF!</definedName>
    <definedName name="TargetList">#REF!</definedName>
    <definedName name="test">#REF!</definedName>
  </definedNames>
  <calcPr calcId="145621" concurrentCalc="0"/>
</workbook>
</file>

<file path=xl/calcChain.xml><?xml version="1.0" encoding="utf-8"?>
<calcChain xmlns="http://schemas.openxmlformats.org/spreadsheetml/2006/main">
  <c r="F18" i="88" l="1"/>
  <c r="S67" i="79"/>
  <c r="S66" i="79"/>
  <c r="S65" i="79"/>
  <c r="S64" i="79"/>
  <c r="S63" i="79"/>
  <c r="S62" i="79"/>
  <c r="S61" i="79"/>
  <c r="S60" i="79"/>
  <c r="S59" i="79"/>
  <c r="S58" i="79"/>
  <c r="S57" i="79"/>
  <c r="S56" i="79"/>
  <c r="S55" i="79"/>
  <c r="S54" i="79"/>
  <c r="S53" i="79"/>
  <c r="S52" i="79"/>
  <c r="S51" i="79"/>
  <c r="S50" i="79"/>
  <c r="S49" i="79"/>
  <c r="S48" i="79"/>
  <c r="S47" i="79"/>
  <c r="S46" i="79"/>
  <c r="S45" i="79"/>
  <c r="S44" i="79"/>
  <c r="S43" i="79"/>
  <c r="S42" i="79"/>
  <c r="S41" i="79"/>
  <c r="S40" i="79"/>
  <c r="S39" i="79"/>
  <c r="S38" i="79"/>
  <c r="S37" i="79"/>
  <c r="S36" i="79"/>
  <c r="S35" i="79"/>
  <c r="S34" i="79"/>
  <c r="S33" i="79"/>
  <c r="S32" i="79"/>
  <c r="S31" i="79"/>
  <c r="S30" i="79"/>
  <c r="S29" i="79"/>
  <c r="S28" i="79"/>
  <c r="S27" i="79"/>
  <c r="S26" i="79"/>
  <c r="S25" i="79"/>
  <c r="S24" i="79"/>
  <c r="S23" i="79"/>
  <c r="S22" i="79"/>
  <c r="S21" i="79"/>
  <c r="S20" i="79"/>
  <c r="S19" i="79"/>
  <c r="S18" i="79"/>
  <c r="S17" i="79"/>
  <c r="S16" i="79"/>
  <c r="S15" i="79"/>
  <c r="S14" i="79"/>
  <c r="S13" i="79"/>
  <c r="S12" i="79"/>
  <c r="S11" i="79"/>
  <c r="S10" i="79"/>
  <c r="S4" i="79"/>
  <c r="S5" i="79"/>
  <c r="S6" i="79"/>
  <c r="S7" i="79"/>
  <c r="S8" i="79"/>
  <c r="S9" i="79"/>
  <c r="S3" i="79"/>
  <c r="Q67" i="80"/>
  <c r="Q66" i="80"/>
  <c r="Q65" i="80"/>
  <c r="Q64" i="80"/>
  <c r="Q63" i="80"/>
  <c r="Q62" i="80"/>
  <c r="Q61" i="80"/>
  <c r="Q60" i="80"/>
  <c r="Q59" i="80"/>
  <c r="Q58" i="80"/>
  <c r="Q57" i="80"/>
  <c r="Q56" i="80"/>
  <c r="Q55" i="80"/>
  <c r="Q54" i="80"/>
  <c r="Q53" i="80"/>
  <c r="Q52" i="80"/>
  <c r="Q51" i="80"/>
  <c r="Q50" i="80"/>
  <c r="Q49" i="80"/>
  <c r="Q48" i="80"/>
  <c r="Q47" i="80"/>
  <c r="Q46" i="80"/>
  <c r="Q45" i="80"/>
  <c r="Q44" i="80"/>
  <c r="Q43" i="80"/>
  <c r="Q42" i="80"/>
  <c r="Q41" i="80"/>
  <c r="Q40" i="80"/>
  <c r="Q39" i="80"/>
  <c r="Q38" i="80"/>
  <c r="Q37" i="80"/>
  <c r="Q36" i="80"/>
  <c r="Q35" i="80"/>
  <c r="Q34" i="80"/>
  <c r="Q33" i="80"/>
  <c r="Q32" i="80"/>
  <c r="Q31" i="80"/>
  <c r="Q30" i="80"/>
  <c r="Q29" i="80"/>
  <c r="Q28" i="80"/>
  <c r="Q27" i="80"/>
  <c r="Q26" i="80"/>
  <c r="Q25" i="80"/>
  <c r="Q24" i="80"/>
  <c r="Q23" i="80"/>
  <c r="Q22" i="80"/>
  <c r="Q21" i="80"/>
  <c r="Q20" i="80"/>
  <c r="Q19" i="80"/>
  <c r="Q18" i="80"/>
  <c r="Q17" i="80"/>
  <c r="Q16" i="80"/>
  <c r="Q15" i="80"/>
  <c r="Q14" i="80"/>
  <c r="Q13" i="80"/>
  <c r="Q12" i="80"/>
  <c r="Q11" i="80"/>
  <c r="Q10" i="80"/>
  <c r="Q9" i="80"/>
  <c r="Q4" i="80"/>
  <c r="Q5" i="80"/>
  <c r="Q6" i="80"/>
  <c r="Q7" i="80"/>
  <c r="Q8" i="80"/>
  <c r="Q3" i="80"/>
  <c r="Q67" i="79"/>
  <c r="Q66" i="79"/>
  <c r="Q65" i="79"/>
  <c r="Q64" i="79"/>
  <c r="Q63" i="79"/>
  <c r="Q62" i="79"/>
  <c r="Q61" i="79"/>
  <c r="Q60" i="79"/>
  <c r="Q59" i="79"/>
  <c r="Q58" i="79"/>
  <c r="Q57" i="79"/>
  <c r="Q56" i="79"/>
  <c r="Q55" i="79"/>
  <c r="Q54" i="79"/>
  <c r="Q53" i="79"/>
  <c r="Q52" i="79"/>
  <c r="Q51" i="79"/>
  <c r="Q50" i="79"/>
  <c r="Q49" i="79"/>
  <c r="Q48" i="79"/>
  <c r="Q47" i="79"/>
  <c r="Q46" i="79"/>
  <c r="Q45" i="79"/>
  <c r="Q44" i="79"/>
  <c r="Q43" i="79"/>
  <c r="Q42" i="79"/>
  <c r="Q41" i="79"/>
  <c r="Q40" i="79"/>
  <c r="Q39" i="79"/>
  <c r="Q38" i="79"/>
  <c r="Q37" i="79"/>
  <c r="Q36" i="79"/>
  <c r="Q35" i="79"/>
  <c r="Q34" i="79"/>
  <c r="Q33" i="79"/>
  <c r="Q32" i="79"/>
  <c r="Q31" i="79"/>
  <c r="Q30" i="79"/>
  <c r="Q29" i="79"/>
  <c r="Q28" i="79"/>
  <c r="Q27" i="79"/>
  <c r="Q26" i="79"/>
  <c r="Q25" i="79"/>
  <c r="Q24" i="79"/>
  <c r="Q23" i="79"/>
  <c r="Q22" i="79"/>
  <c r="Q21" i="79"/>
  <c r="Q20" i="79"/>
  <c r="Q19" i="79"/>
  <c r="Q18" i="79"/>
  <c r="Q17" i="79"/>
  <c r="Q16" i="79"/>
  <c r="Q15" i="79"/>
  <c r="Q14" i="79"/>
  <c r="Q13" i="79"/>
  <c r="Q12" i="79"/>
  <c r="Q11" i="79"/>
  <c r="Q10" i="79"/>
  <c r="Q4" i="79"/>
  <c r="Q5" i="79"/>
  <c r="Q6" i="79"/>
  <c r="Q7" i="79"/>
  <c r="Q8" i="79"/>
  <c r="Q9" i="79"/>
  <c r="Q3" i="79"/>
  <c r="L67" i="80"/>
  <c r="K67" i="80"/>
  <c r="C9" i="3"/>
  <c r="L47" i="80"/>
  <c r="K47" i="80"/>
  <c r="C8" i="3"/>
  <c r="L66" i="80"/>
  <c r="K66" i="80"/>
  <c r="C7" i="3"/>
  <c r="L25" i="80"/>
  <c r="K25" i="80"/>
  <c r="C6" i="3"/>
  <c r="L9" i="80"/>
  <c r="K9" i="80"/>
  <c r="C5" i="3"/>
  <c r="L67" i="79"/>
  <c r="K67" i="79"/>
  <c r="B9" i="3"/>
  <c r="L47" i="79"/>
  <c r="K47" i="79"/>
  <c r="B8" i="3"/>
  <c r="L66" i="79"/>
  <c r="K66" i="79"/>
  <c r="B7" i="3"/>
  <c r="L25" i="79"/>
  <c r="K25" i="79"/>
  <c r="B6" i="3"/>
  <c r="L9" i="79"/>
  <c r="K9" i="79"/>
  <c r="B5" i="3"/>
  <c r="J4" i="80"/>
  <c r="L4" i="80"/>
  <c r="K4" i="80"/>
  <c r="M4" i="80"/>
  <c r="N4" i="80"/>
  <c r="O4" i="80"/>
  <c r="J5" i="80"/>
  <c r="L5" i="80"/>
  <c r="K5" i="80"/>
  <c r="M5" i="80"/>
  <c r="N5" i="80"/>
  <c r="O5" i="80"/>
  <c r="J6" i="80"/>
  <c r="L6" i="80"/>
  <c r="K6" i="80"/>
  <c r="M6" i="80"/>
  <c r="N6" i="80"/>
  <c r="O6" i="80"/>
  <c r="J7" i="80"/>
  <c r="L7" i="80"/>
  <c r="K7" i="80"/>
  <c r="M7" i="80"/>
  <c r="N7" i="80"/>
  <c r="O7" i="80"/>
  <c r="J8" i="80"/>
  <c r="L8" i="80"/>
  <c r="K8" i="80"/>
  <c r="M8" i="80"/>
  <c r="N8" i="80"/>
  <c r="O8" i="80"/>
  <c r="J9" i="80"/>
  <c r="M9" i="80"/>
  <c r="N9" i="80"/>
  <c r="O9" i="80"/>
  <c r="J10" i="80"/>
  <c r="L10" i="80"/>
  <c r="K10" i="80"/>
  <c r="M10" i="80"/>
  <c r="N10" i="80"/>
  <c r="O10" i="80"/>
  <c r="J11" i="80"/>
  <c r="L11" i="80"/>
  <c r="K11" i="80"/>
  <c r="M11" i="80"/>
  <c r="N11" i="80"/>
  <c r="O11" i="80"/>
  <c r="J12" i="80"/>
  <c r="L12" i="80"/>
  <c r="K12" i="80"/>
  <c r="M12" i="80"/>
  <c r="N12" i="80"/>
  <c r="O12" i="80"/>
  <c r="J13" i="80"/>
  <c r="L13" i="80"/>
  <c r="K13" i="80"/>
  <c r="M13" i="80"/>
  <c r="N13" i="80"/>
  <c r="O13" i="80"/>
  <c r="J14" i="80"/>
  <c r="L14" i="80"/>
  <c r="K14" i="80"/>
  <c r="M14" i="80"/>
  <c r="N14" i="80"/>
  <c r="O14" i="80"/>
  <c r="J15" i="80"/>
  <c r="L15" i="80"/>
  <c r="K15" i="80"/>
  <c r="M15" i="80"/>
  <c r="N15" i="80"/>
  <c r="O15" i="80"/>
  <c r="J16" i="80"/>
  <c r="L16" i="80"/>
  <c r="K16" i="80"/>
  <c r="M16" i="80"/>
  <c r="N16" i="80"/>
  <c r="O16" i="80"/>
  <c r="J17" i="80"/>
  <c r="L17" i="80"/>
  <c r="K17" i="80"/>
  <c r="M17" i="80"/>
  <c r="N17" i="80"/>
  <c r="O17" i="80"/>
  <c r="J18" i="80"/>
  <c r="L18" i="80"/>
  <c r="K18" i="80"/>
  <c r="M18" i="80"/>
  <c r="N18" i="80"/>
  <c r="O18" i="80"/>
  <c r="J19" i="80"/>
  <c r="L19" i="80"/>
  <c r="K19" i="80"/>
  <c r="M19" i="80"/>
  <c r="N19" i="80"/>
  <c r="O19" i="80"/>
  <c r="J20" i="80"/>
  <c r="L20" i="80"/>
  <c r="K20" i="80"/>
  <c r="M20" i="80"/>
  <c r="N20" i="80"/>
  <c r="O20" i="80"/>
  <c r="J21" i="80"/>
  <c r="L21" i="80"/>
  <c r="K21" i="80"/>
  <c r="M21" i="80"/>
  <c r="N21" i="80"/>
  <c r="O21" i="80"/>
  <c r="J22" i="80"/>
  <c r="L22" i="80"/>
  <c r="K22" i="80"/>
  <c r="M22" i="80"/>
  <c r="N22" i="80"/>
  <c r="O22" i="80"/>
  <c r="J23" i="80"/>
  <c r="L23" i="80"/>
  <c r="K23" i="80"/>
  <c r="M23" i="80"/>
  <c r="N23" i="80"/>
  <c r="O23" i="80"/>
  <c r="J24" i="80"/>
  <c r="L24" i="80"/>
  <c r="K24" i="80"/>
  <c r="M24" i="80"/>
  <c r="N24" i="80"/>
  <c r="O24" i="80"/>
  <c r="J25" i="80"/>
  <c r="M25" i="80"/>
  <c r="N25" i="80"/>
  <c r="O25" i="80"/>
  <c r="J26" i="80"/>
  <c r="L26" i="80"/>
  <c r="K26" i="80"/>
  <c r="M26" i="80"/>
  <c r="N26" i="80"/>
  <c r="O26" i="80"/>
  <c r="J27" i="80"/>
  <c r="L27" i="80"/>
  <c r="K27" i="80"/>
  <c r="M27" i="80"/>
  <c r="N27" i="80"/>
  <c r="O27" i="80"/>
  <c r="J28" i="80"/>
  <c r="L28" i="80"/>
  <c r="K28" i="80"/>
  <c r="M28" i="80"/>
  <c r="N28" i="80"/>
  <c r="O28" i="80"/>
  <c r="J29" i="80"/>
  <c r="L29" i="80"/>
  <c r="K29" i="80"/>
  <c r="M29" i="80"/>
  <c r="N29" i="80"/>
  <c r="O29" i="80"/>
  <c r="J30" i="80"/>
  <c r="L30" i="80"/>
  <c r="K30" i="80"/>
  <c r="M30" i="80"/>
  <c r="N30" i="80"/>
  <c r="O30" i="80"/>
  <c r="J31" i="80"/>
  <c r="L31" i="80"/>
  <c r="K31" i="80"/>
  <c r="M31" i="80"/>
  <c r="N31" i="80"/>
  <c r="O31" i="80"/>
  <c r="J32" i="80"/>
  <c r="L32" i="80"/>
  <c r="K32" i="80"/>
  <c r="M32" i="80"/>
  <c r="N32" i="80"/>
  <c r="O32" i="80"/>
  <c r="J33" i="80"/>
  <c r="L33" i="80"/>
  <c r="K33" i="80"/>
  <c r="M33" i="80"/>
  <c r="N33" i="80"/>
  <c r="O33" i="80"/>
  <c r="J34" i="80"/>
  <c r="L34" i="80"/>
  <c r="K34" i="80"/>
  <c r="M34" i="80"/>
  <c r="N34" i="80"/>
  <c r="O34" i="80"/>
  <c r="J35" i="80"/>
  <c r="L35" i="80"/>
  <c r="K35" i="80"/>
  <c r="M35" i="80"/>
  <c r="N35" i="80"/>
  <c r="O35" i="80"/>
  <c r="J36" i="80"/>
  <c r="L36" i="80"/>
  <c r="K36" i="80"/>
  <c r="M36" i="80"/>
  <c r="N36" i="80"/>
  <c r="O36" i="80"/>
  <c r="J37" i="80"/>
  <c r="L37" i="80"/>
  <c r="K37" i="80"/>
  <c r="M37" i="80"/>
  <c r="N37" i="80"/>
  <c r="O37" i="80"/>
  <c r="J38" i="80"/>
  <c r="L38" i="80"/>
  <c r="K38" i="80"/>
  <c r="M38" i="80"/>
  <c r="N38" i="80"/>
  <c r="O38" i="80"/>
  <c r="J39" i="80"/>
  <c r="L39" i="80"/>
  <c r="K39" i="80"/>
  <c r="M39" i="80"/>
  <c r="N39" i="80"/>
  <c r="O39" i="80"/>
  <c r="J40" i="80"/>
  <c r="L40" i="80"/>
  <c r="K40" i="80"/>
  <c r="M40" i="80"/>
  <c r="N40" i="80"/>
  <c r="O40" i="80"/>
  <c r="J41" i="80"/>
  <c r="L41" i="80"/>
  <c r="K41" i="80"/>
  <c r="M41" i="80"/>
  <c r="N41" i="80"/>
  <c r="O41" i="80"/>
  <c r="J42" i="80"/>
  <c r="L42" i="80"/>
  <c r="K42" i="80"/>
  <c r="M42" i="80"/>
  <c r="N42" i="80"/>
  <c r="O42" i="80"/>
  <c r="J43" i="80"/>
  <c r="L43" i="80"/>
  <c r="K43" i="80"/>
  <c r="M43" i="80"/>
  <c r="N43" i="80"/>
  <c r="O43" i="80"/>
  <c r="J44" i="80"/>
  <c r="L44" i="80"/>
  <c r="K44" i="80"/>
  <c r="M44" i="80"/>
  <c r="N44" i="80"/>
  <c r="O44" i="80"/>
  <c r="J45" i="80"/>
  <c r="L45" i="80"/>
  <c r="K45" i="80"/>
  <c r="M45" i="80"/>
  <c r="N45" i="80"/>
  <c r="O45" i="80"/>
  <c r="J46" i="80"/>
  <c r="L46" i="80"/>
  <c r="K46" i="80"/>
  <c r="M46" i="80"/>
  <c r="N46" i="80"/>
  <c r="O46" i="80"/>
  <c r="J47" i="80"/>
  <c r="M47" i="80"/>
  <c r="N47" i="80"/>
  <c r="O47" i="80"/>
  <c r="J48" i="80"/>
  <c r="L48" i="80"/>
  <c r="K48" i="80"/>
  <c r="M48" i="80"/>
  <c r="N48" i="80"/>
  <c r="O48" i="80"/>
  <c r="J49" i="80"/>
  <c r="L49" i="80"/>
  <c r="K49" i="80"/>
  <c r="M49" i="80"/>
  <c r="N49" i="80"/>
  <c r="O49" i="80"/>
  <c r="J50" i="80"/>
  <c r="L50" i="80"/>
  <c r="K50" i="80"/>
  <c r="M50" i="80"/>
  <c r="N50" i="80"/>
  <c r="O50" i="80"/>
  <c r="J51" i="80"/>
  <c r="L51" i="80"/>
  <c r="K51" i="80"/>
  <c r="M51" i="80"/>
  <c r="N51" i="80"/>
  <c r="O51" i="80"/>
  <c r="J52" i="80"/>
  <c r="L52" i="80"/>
  <c r="K52" i="80"/>
  <c r="M52" i="80"/>
  <c r="N52" i="80"/>
  <c r="O52" i="80"/>
  <c r="J53" i="80"/>
  <c r="L53" i="80"/>
  <c r="K53" i="80"/>
  <c r="M53" i="80"/>
  <c r="N53" i="80"/>
  <c r="O53" i="80"/>
  <c r="J54" i="80"/>
  <c r="L54" i="80"/>
  <c r="K54" i="80"/>
  <c r="M54" i="80"/>
  <c r="N54" i="80"/>
  <c r="O54" i="80"/>
  <c r="J55" i="80"/>
  <c r="L55" i="80"/>
  <c r="K55" i="80"/>
  <c r="M55" i="80"/>
  <c r="N55" i="80"/>
  <c r="O55" i="80"/>
  <c r="J56" i="80"/>
  <c r="L56" i="80"/>
  <c r="K56" i="80"/>
  <c r="M56" i="80"/>
  <c r="N56" i="80"/>
  <c r="O56" i="80"/>
  <c r="J57" i="80"/>
  <c r="L57" i="80"/>
  <c r="K57" i="80"/>
  <c r="M57" i="80"/>
  <c r="N57" i="80"/>
  <c r="O57" i="80"/>
  <c r="J58" i="80"/>
  <c r="L58" i="80"/>
  <c r="K58" i="80"/>
  <c r="M58" i="80"/>
  <c r="N58" i="80"/>
  <c r="O58" i="80"/>
  <c r="J59" i="80"/>
  <c r="L59" i="80"/>
  <c r="K59" i="80"/>
  <c r="M59" i="80"/>
  <c r="N59" i="80"/>
  <c r="O59" i="80"/>
  <c r="J60" i="80"/>
  <c r="L60" i="80"/>
  <c r="K60" i="80"/>
  <c r="M60" i="80"/>
  <c r="N60" i="80"/>
  <c r="O60" i="80"/>
  <c r="J61" i="80"/>
  <c r="L61" i="80"/>
  <c r="K61" i="80"/>
  <c r="M61" i="80"/>
  <c r="N61" i="80"/>
  <c r="O61" i="80"/>
  <c r="J62" i="80"/>
  <c r="L62" i="80"/>
  <c r="K62" i="80"/>
  <c r="M62" i="80"/>
  <c r="N62" i="80"/>
  <c r="O62" i="80"/>
  <c r="J63" i="80"/>
  <c r="L63" i="80"/>
  <c r="K63" i="80"/>
  <c r="M63" i="80"/>
  <c r="N63" i="80"/>
  <c r="O63" i="80"/>
  <c r="J64" i="80"/>
  <c r="L64" i="80"/>
  <c r="K64" i="80"/>
  <c r="M64" i="80"/>
  <c r="N64" i="80"/>
  <c r="O64" i="80"/>
  <c r="J65" i="80"/>
  <c r="L65" i="80"/>
  <c r="K65" i="80"/>
  <c r="M65" i="80"/>
  <c r="N65" i="80"/>
  <c r="O65" i="80"/>
  <c r="J66" i="80"/>
  <c r="M66" i="80"/>
  <c r="N66" i="80"/>
  <c r="O66" i="80"/>
  <c r="J67" i="80"/>
  <c r="M67" i="80"/>
  <c r="N67" i="80"/>
  <c r="O67" i="80"/>
  <c r="L3" i="80"/>
  <c r="K3" i="80"/>
  <c r="M3" i="80"/>
  <c r="N3" i="80"/>
  <c r="O3" i="80"/>
  <c r="J3" i="80"/>
  <c r="J4" i="79"/>
  <c r="L4" i="79"/>
  <c r="K4" i="79"/>
  <c r="M4" i="79"/>
  <c r="N4" i="79"/>
  <c r="O4" i="79"/>
  <c r="J5" i="79"/>
  <c r="L5" i="79"/>
  <c r="K5" i="79"/>
  <c r="M5" i="79"/>
  <c r="N5" i="79"/>
  <c r="O5" i="79"/>
  <c r="J6" i="79"/>
  <c r="L6" i="79"/>
  <c r="K6" i="79"/>
  <c r="M6" i="79"/>
  <c r="N6" i="79"/>
  <c r="O6" i="79"/>
  <c r="J7" i="79"/>
  <c r="L7" i="79"/>
  <c r="K7" i="79"/>
  <c r="M7" i="79"/>
  <c r="N7" i="79"/>
  <c r="O7" i="79"/>
  <c r="J8" i="79"/>
  <c r="L8" i="79"/>
  <c r="K8" i="79"/>
  <c r="M8" i="79"/>
  <c r="N8" i="79"/>
  <c r="O8" i="79"/>
  <c r="J9" i="79"/>
  <c r="M9" i="79"/>
  <c r="N9" i="79"/>
  <c r="O9" i="79"/>
  <c r="J10" i="79"/>
  <c r="L10" i="79"/>
  <c r="K10" i="79"/>
  <c r="M10" i="79"/>
  <c r="N10" i="79"/>
  <c r="O10" i="79"/>
  <c r="J11" i="79"/>
  <c r="L11" i="79"/>
  <c r="K11" i="79"/>
  <c r="M11" i="79"/>
  <c r="N11" i="79"/>
  <c r="O11" i="79"/>
  <c r="J12" i="79"/>
  <c r="L12" i="79"/>
  <c r="K12" i="79"/>
  <c r="M12" i="79"/>
  <c r="N12" i="79"/>
  <c r="O12" i="79"/>
  <c r="J13" i="79"/>
  <c r="L13" i="79"/>
  <c r="K13" i="79"/>
  <c r="M13" i="79"/>
  <c r="N13" i="79"/>
  <c r="O13" i="79"/>
  <c r="J14" i="79"/>
  <c r="L14" i="79"/>
  <c r="K14" i="79"/>
  <c r="M14" i="79"/>
  <c r="N14" i="79"/>
  <c r="O14" i="79"/>
  <c r="J15" i="79"/>
  <c r="L15" i="79"/>
  <c r="K15" i="79"/>
  <c r="M15" i="79"/>
  <c r="N15" i="79"/>
  <c r="O15" i="79"/>
  <c r="J16" i="79"/>
  <c r="L16" i="79"/>
  <c r="K16" i="79"/>
  <c r="M16" i="79"/>
  <c r="N16" i="79"/>
  <c r="O16" i="79"/>
  <c r="J17" i="79"/>
  <c r="L17" i="79"/>
  <c r="K17" i="79"/>
  <c r="M17" i="79"/>
  <c r="N17" i="79"/>
  <c r="O17" i="79"/>
  <c r="J18" i="79"/>
  <c r="L18" i="79"/>
  <c r="K18" i="79"/>
  <c r="M18" i="79"/>
  <c r="N18" i="79"/>
  <c r="O18" i="79"/>
  <c r="J19" i="79"/>
  <c r="L19" i="79"/>
  <c r="K19" i="79"/>
  <c r="M19" i="79"/>
  <c r="N19" i="79"/>
  <c r="O19" i="79"/>
  <c r="J20" i="79"/>
  <c r="L20" i="79"/>
  <c r="K20" i="79"/>
  <c r="M20" i="79"/>
  <c r="N20" i="79"/>
  <c r="O20" i="79"/>
  <c r="J21" i="79"/>
  <c r="L21" i="79"/>
  <c r="K21" i="79"/>
  <c r="M21" i="79"/>
  <c r="N21" i="79"/>
  <c r="O21" i="79"/>
  <c r="J22" i="79"/>
  <c r="L22" i="79"/>
  <c r="K22" i="79"/>
  <c r="M22" i="79"/>
  <c r="N22" i="79"/>
  <c r="O22" i="79"/>
  <c r="J23" i="79"/>
  <c r="L23" i="79"/>
  <c r="K23" i="79"/>
  <c r="M23" i="79"/>
  <c r="N23" i="79"/>
  <c r="O23" i="79"/>
  <c r="J24" i="79"/>
  <c r="L24" i="79"/>
  <c r="K24" i="79"/>
  <c r="M24" i="79"/>
  <c r="N24" i="79"/>
  <c r="O24" i="79"/>
  <c r="J25" i="79"/>
  <c r="M25" i="79"/>
  <c r="N25" i="79"/>
  <c r="O25" i="79"/>
  <c r="J26" i="79"/>
  <c r="L26" i="79"/>
  <c r="K26" i="79"/>
  <c r="M26" i="79"/>
  <c r="N26" i="79"/>
  <c r="O26" i="79"/>
  <c r="J27" i="79"/>
  <c r="L27" i="79"/>
  <c r="K27" i="79"/>
  <c r="M27" i="79"/>
  <c r="N27" i="79"/>
  <c r="O27" i="79"/>
  <c r="J28" i="79"/>
  <c r="L28" i="79"/>
  <c r="K28" i="79"/>
  <c r="M28" i="79"/>
  <c r="N28" i="79"/>
  <c r="O28" i="79"/>
  <c r="J29" i="79"/>
  <c r="L29" i="79"/>
  <c r="K29" i="79"/>
  <c r="M29" i="79"/>
  <c r="N29" i="79"/>
  <c r="O29" i="79"/>
  <c r="J30" i="79"/>
  <c r="L30" i="79"/>
  <c r="K30" i="79"/>
  <c r="M30" i="79"/>
  <c r="N30" i="79"/>
  <c r="O30" i="79"/>
  <c r="J31" i="79"/>
  <c r="L31" i="79"/>
  <c r="K31" i="79"/>
  <c r="M31" i="79"/>
  <c r="N31" i="79"/>
  <c r="O31" i="79"/>
  <c r="J32" i="79"/>
  <c r="L32" i="79"/>
  <c r="K32" i="79"/>
  <c r="M32" i="79"/>
  <c r="N32" i="79"/>
  <c r="O32" i="79"/>
  <c r="J33" i="79"/>
  <c r="L33" i="79"/>
  <c r="K33" i="79"/>
  <c r="M33" i="79"/>
  <c r="N33" i="79"/>
  <c r="O33" i="79"/>
  <c r="J34" i="79"/>
  <c r="L34" i="79"/>
  <c r="K34" i="79"/>
  <c r="M34" i="79"/>
  <c r="N34" i="79"/>
  <c r="O34" i="79"/>
  <c r="J35" i="79"/>
  <c r="L35" i="79"/>
  <c r="K35" i="79"/>
  <c r="M35" i="79"/>
  <c r="N35" i="79"/>
  <c r="O35" i="79"/>
  <c r="J36" i="79"/>
  <c r="L36" i="79"/>
  <c r="K36" i="79"/>
  <c r="M36" i="79"/>
  <c r="N36" i="79"/>
  <c r="O36" i="79"/>
  <c r="J37" i="79"/>
  <c r="L37" i="79"/>
  <c r="K37" i="79"/>
  <c r="M37" i="79"/>
  <c r="N37" i="79"/>
  <c r="O37" i="79"/>
  <c r="J38" i="79"/>
  <c r="L38" i="79"/>
  <c r="K38" i="79"/>
  <c r="M38" i="79"/>
  <c r="N38" i="79"/>
  <c r="O38" i="79"/>
  <c r="J39" i="79"/>
  <c r="L39" i="79"/>
  <c r="K39" i="79"/>
  <c r="M39" i="79"/>
  <c r="N39" i="79"/>
  <c r="O39" i="79"/>
  <c r="J40" i="79"/>
  <c r="L40" i="79"/>
  <c r="K40" i="79"/>
  <c r="M40" i="79"/>
  <c r="N40" i="79"/>
  <c r="O40" i="79"/>
  <c r="J41" i="79"/>
  <c r="L41" i="79"/>
  <c r="K41" i="79"/>
  <c r="M41" i="79"/>
  <c r="N41" i="79"/>
  <c r="O41" i="79"/>
  <c r="J42" i="79"/>
  <c r="L42" i="79"/>
  <c r="K42" i="79"/>
  <c r="M42" i="79"/>
  <c r="N42" i="79"/>
  <c r="O42" i="79"/>
  <c r="J43" i="79"/>
  <c r="L43" i="79"/>
  <c r="K43" i="79"/>
  <c r="M43" i="79"/>
  <c r="N43" i="79"/>
  <c r="O43" i="79"/>
  <c r="J44" i="79"/>
  <c r="L44" i="79"/>
  <c r="K44" i="79"/>
  <c r="M44" i="79"/>
  <c r="N44" i="79"/>
  <c r="O44" i="79"/>
  <c r="J45" i="79"/>
  <c r="L45" i="79"/>
  <c r="K45" i="79"/>
  <c r="M45" i="79"/>
  <c r="N45" i="79"/>
  <c r="O45" i="79"/>
  <c r="J46" i="79"/>
  <c r="L46" i="79"/>
  <c r="K46" i="79"/>
  <c r="M46" i="79"/>
  <c r="N46" i="79"/>
  <c r="O46" i="79"/>
  <c r="J47" i="79"/>
  <c r="M47" i="79"/>
  <c r="N47" i="79"/>
  <c r="O47" i="79"/>
  <c r="J48" i="79"/>
  <c r="L48" i="79"/>
  <c r="K48" i="79"/>
  <c r="M48" i="79"/>
  <c r="N48" i="79"/>
  <c r="O48" i="79"/>
  <c r="J49" i="79"/>
  <c r="L49" i="79"/>
  <c r="K49" i="79"/>
  <c r="M49" i="79"/>
  <c r="N49" i="79"/>
  <c r="O49" i="79"/>
  <c r="J50" i="79"/>
  <c r="L50" i="79"/>
  <c r="K50" i="79"/>
  <c r="M50" i="79"/>
  <c r="N50" i="79"/>
  <c r="O50" i="79"/>
  <c r="J51" i="79"/>
  <c r="L51" i="79"/>
  <c r="K51" i="79"/>
  <c r="M51" i="79"/>
  <c r="N51" i="79"/>
  <c r="O51" i="79"/>
  <c r="J52" i="79"/>
  <c r="L52" i="79"/>
  <c r="K52" i="79"/>
  <c r="M52" i="79"/>
  <c r="N52" i="79"/>
  <c r="O52" i="79"/>
  <c r="J53" i="79"/>
  <c r="L53" i="79"/>
  <c r="K53" i="79"/>
  <c r="M53" i="79"/>
  <c r="N53" i="79"/>
  <c r="O53" i="79"/>
  <c r="J54" i="79"/>
  <c r="L54" i="79"/>
  <c r="K54" i="79"/>
  <c r="M54" i="79"/>
  <c r="N54" i="79"/>
  <c r="O54" i="79"/>
  <c r="J55" i="79"/>
  <c r="L55" i="79"/>
  <c r="K55" i="79"/>
  <c r="M55" i="79"/>
  <c r="N55" i="79"/>
  <c r="O55" i="79"/>
  <c r="J56" i="79"/>
  <c r="L56" i="79"/>
  <c r="K56" i="79"/>
  <c r="M56" i="79"/>
  <c r="N56" i="79"/>
  <c r="O56" i="79"/>
  <c r="J57" i="79"/>
  <c r="L57" i="79"/>
  <c r="K57" i="79"/>
  <c r="M57" i="79"/>
  <c r="N57" i="79"/>
  <c r="O57" i="79"/>
  <c r="J58" i="79"/>
  <c r="L58" i="79"/>
  <c r="K58" i="79"/>
  <c r="M58" i="79"/>
  <c r="N58" i="79"/>
  <c r="O58" i="79"/>
  <c r="J59" i="79"/>
  <c r="L59" i="79"/>
  <c r="K59" i="79"/>
  <c r="M59" i="79"/>
  <c r="N59" i="79"/>
  <c r="O59" i="79"/>
  <c r="J60" i="79"/>
  <c r="L60" i="79"/>
  <c r="K60" i="79"/>
  <c r="M60" i="79"/>
  <c r="N60" i="79"/>
  <c r="O60" i="79"/>
  <c r="J61" i="79"/>
  <c r="L61" i="79"/>
  <c r="K61" i="79"/>
  <c r="M61" i="79"/>
  <c r="N61" i="79"/>
  <c r="O61" i="79"/>
  <c r="J62" i="79"/>
  <c r="L62" i="79"/>
  <c r="K62" i="79"/>
  <c r="M62" i="79"/>
  <c r="N62" i="79"/>
  <c r="O62" i="79"/>
  <c r="J63" i="79"/>
  <c r="L63" i="79"/>
  <c r="K63" i="79"/>
  <c r="M63" i="79"/>
  <c r="N63" i="79"/>
  <c r="O63" i="79"/>
  <c r="J64" i="79"/>
  <c r="L64" i="79"/>
  <c r="K64" i="79"/>
  <c r="M64" i="79"/>
  <c r="N64" i="79"/>
  <c r="O64" i="79"/>
  <c r="J65" i="79"/>
  <c r="L65" i="79"/>
  <c r="K65" i="79"/>
  <c r="M65" i="79"/>
  <c r="N65" i="79"/>
  <c r="O65" i="79"/>
  <c r="J66" i="79"/>
  <c r="M66" i="79"/>
  <c r="N66" i="79"/>
  <c r="O66" i="79"/>
  <c r="J67" i="79"/>
  <c r="M67" i="79"/>
  <c r="N67" i="79"/>
  <c r="O67" i="79"/>
  <c r="L3" i="79"/>
  <c r="K3" i="79"/>
  <c r="M3" i="79"/>
  <c r="N3" i="79"/>
  <c r="O3" i="79"/>
  <c r="J3" i="79"/>
  <c r="E19" i="5"/>
  <c r="F14" i="5"/>
  <c r="I14" i="5"/>
  <c r="E14" i="5"/>
  <c r="H14" i="5"/>
  <c r="H12" i="5"/>
  <c r="I12" i="5"/>
  <c r="G12" i="5"/>
  <c r="D14" i="5"/>
  <c r="G14" i="5"/>
  <c r="I13" i="5"/>
  <c r="H13" i="5"/>
  <c r="G13" i="5"/>
  <c r="I11" i="5"/>
  <c r="H11" i="5"/>
  <c r="G11" i="5"/>
  <c r="I10" i="5"/>
  <c r="H10" i="5"/>
  <c r="G10" i="5"/>
  <c r="G9" i="5"/>
  <c r="H9" i="5"/>
  <c r="I9" i="5"/>
  <c r="I8" i="5"/>
  <c r="H8" i="5"/>
  <c r="G8" i="5"/>
  <c r="D13" i="76"/>
  <c r="D20" i="76"/>
  <c r="D25" i="76"/>
  <c r="D6" i="76"/>
  <c r="D26" i="76"/>
  <c r="E13" i="76"/>
  <c r="E20" i="76"/>
  <c r="E25" i="76"/>
  <c r="E6" i="76"/>
  <c r="E26" i="76"/>
  <c r="C13" i="76"/>
  <c r="C20" i="76"/>
  <c r="C25" i="76"/>
  <c r="C6" i="76"/>
  <c r="C26" i="76"/>
  <c r="D9" i="75"/>
  <c r="E9" i="75"/>
  <c r="C9" i="75"/>
  <c r="B39" i="69"/>
  <c r="B12" i="69"/>
  <c r="B24" i="68"/>
  <c r="B16" i="68"/>
  <c r="B8" i="68"/>
</calcChain>
</file>

<file path=xl/sharedStrings.xml><?xml version="1.0" encoding="utf-8"?>
<sst xmlns="http://schemas.openxmlformats.org/spreadsheetml/2006/main" count="1782" uniqueCount="599">
  <si>
    <t>Turnover</t>
  </si>
  <si>
    <t>Total</t>
  </si>
  <si>
    <t xml:space="preserve">Employment </t>
  </si>
  <si>
    <t>Number of Companies</t>
  </si>
  <si>
    <t>Employment</t>
  </si>
  <si>
    <t>In vitro diagnostic technology</t>
  </si>
  <si>
    <t>Employment (LH scale)</t>
  </si>
  <si>
    <t>Scotland</t>
  </si>
  <si>
    <t>South East</t>
  </si>
  <si>
    <t>Wales</t>
  </si>
  <si>
    <t>East of England</t>
  </si>
  <si>
    <t>London</t>
  </si>
  <si>
    <t>North East</t>
  </si>
  <si>
    <t>North West</t>
  </si>
  <si>
    <t>East Midlands</t>
  </si>
  <si>
    <t>West Midlands</t>
  </si>
  <si>
    <t>South West</t>
  </si>
  <si>
    <t>Northern Ireland</t>
  </si>
  <si>
    <t>Turnover £m</t>
  </si>
  <si>
    <t>Description</t>
  </si>
  <si>
    <t>Segment Description</t>
  </si>
  <si>
    <t xml:space="preserve">Wound Care and Management </t>
  </si>
  <si>
    <t>Orthopaedic Devices</t>
  </si>
  <si>
    <t>Anaesthetic and respiratory technology</t>
  </si>
  <si>
    <t>Assistive Technology</t>
  </si>
  <si>
    <t>Drug Delivery</t>
  </si>
  <si>
    <t>Medical Imaging/Ultrasound Equipment and Materials</t>
  </si>
  <si>
    <t>Ophthalmic Devices/Equipment</t>
  </si>
  <si>
    <t>Mobility Access</t>
  </si>
  <si>
    <t>Cardiovascular and vascular devices</t>
  </si>
  <si>
    <t>Hospital hardware including ambulatory</t>
  </si>
  <si>
    <t xml:space="preserve">Infection Control </t>
  </si>
  <si>
    <t>Dental and maxillofacial technology</t>
  </si>
  <si>
    <t>Education and Training</t>
  </si>
  <si>
    <t>Radiotherapy equipment</t>
  </si>
  <si>
    <t>Employees</t>
  </si>
  <si>
    <t xml:space="preserve">Turnover size band value in 000s </t>
  </si>
  <si>
    <t>£0-49,000</t>
  </si>
  <si>
    <t>50-99</t>
  </si>
  <si>
    <t>£50-99,000</t>
  </si>
  <si>
    <t>100-249</t>
  </si>
  <si>
    <t>£0.1-0.249m</t>
  </si>
  <si>
    <t>£0.25-0.499m</t>
  </si>
  <si>
    <t>£0.5-0.999m</t>
  </si>
  <si>
    <t>£1-4.9m</t>
  </si>
  <si>
    <t>£5m+</t>
  </si>
  <si>
    <t>Employee size band</t>
  </si>
  <si>
    <t xml:space="preserve"> Number of companies</t>
  </si>
  <si>
    <t>0-4</t>
  </si>
  <si>
    <t>5-9</t>
  </si>
  <si>
    <t>10-19</t>
  </si>
  <si>
    <t>20-49</t>
  </si>
  <si>
    <t>250+</t>
  </si>
  <si>
    <t>Number of Companies (RH Scale)</t>
  </si>
  <si>
    <t>Turnover £m(RH Scale)</t>
  </si>
  <si>
    <t>Antibodies</t>
  </si>
  <si>
    <t>Small Molecules</t>
  </si>
  <si>
    <t>Blood &amp; Tissue Products</t>
  </si>
  <si>
    <t>Therapeutic Proteins</t>
  </si>
  <si>
    <t>Vaccines</t>
  </si>
  <si>
    <t>Segment</t>
  </si>
  <si>
    <t>Number of Employees (LH Scale)</t>
  </si>
  <si>
    <t>Turnover £m (RH Scale)</t>
  </si>
  <si>
    <t>Number of Employees</t>
  </si>
  <si>
    <t>Region</t>
  </si>
  <si>
    <t>Turnover Band</t>
  </si>
  <si>
    <t>Yorkshire and The Humber</t>
  </si>
  <si>
    <t>Clinical Research Organisation</t>
  </si>
  <si>
    <t>Logistics and Packaging</t>
  </si>
  <si>
    <t>Information systems specialists</t>
  </si>
  <si>
    <t>Contract design</t>
  </si>
  <si>
    <t>Recruitment</t>
  </si>
  <si>
    <t>Investment Companies</t>
  </si>
  <si>
    <t>Contract Manufacturing/Research Organisation</t>
  </si>
  <si>
    <t>Contract Formulation Manufacturing</t>
  </si>
  <si>
    <t>Analytical Services</t>
  </si>
  <si>
    <t>Formulation/Drug delivery specialist</t>
  </si>
  <si>
    <t>Reagent, Equipment and consumables supplier</t>
  </si>
  <si>
    <t>Regulatory Expertise</t>
  </si>
  <si>
    <t>Patent and Legal specialist</t>
  </si>
  <si>
    <t>Companies</t>
  </si>
  <si>
    <t>Turnover (£m)</t>
  </si>
  <si>
    <t>Trend in Turnover between years</t>
  </si>
  <si>
    <t>2011/2012</t>
  </si>
  <si>
    <t>2012/2013</t>
  </si>
  <si>
    <t>2013/2014</t>
  </si>
  <si>
    <t>ê</t>
  </si>
  <si>
    <t>é</t>
  </si>
  <si>
    <t>Trend in Employment between years</t>
  </si>
  <si>
    <t xml:space="preserve">Single use technology </t>
  </si>
  <si>
    <t></t>
  </si>
  <si>
    <t></t>
  </si>
  <si>
    <t>Single use technology</t>
  </si>
  <si>
    <t>CAGR Turnover</t>
  </si>
  <si>
    <t>CAGR Employment</t>
  </si>
  <si>
    <t>Number of Employees (LH scale)</t>
  </si>
  <si>
    <t>Number of Companies (RH scale)</t>
  </si>
  <si>
    <t>Turnover £m (RH scale)</t>
  </si>
  <si>
    <t>Healthcare service provider</t>
  </si>
  <si>
    <t>Advanced Therapy Medicinal Products (ATMPs)</t>
  </si>
  <si>
    <t>Service &amp; Supply Chain Segment</t>
  </si>
  <si>
    <t>Biopharmaceutical core</t>
  </si>
  <si>
    <t>Biopharmaceutical Service &amp; Supply</t>
  </si>
  <si>
    <t>Medical Technology core</t>
  </si>
  <si>
    <t>Medical Technology Service &amp; supply</t>
  </si>
  <si>
    <t>Medical Technology Service &amp; Supply</t>
  </si>
  <si>
    <t>Training</t>
  </si>
  <si>
    <t>Specialist consultants</t>
  </si>
  <si>
    <t>Biopharmaceutical exc Top 25</t>
  </si>
  <si>
    <t>Top 25 Pharma</t>
  </si>
  <si>
    <t>Medical Technology core exc Top 30</t>
  </si>
  <si>
    <t>Medtech Top 30</t>
  </si>
  <si>
    <t>Biopharmaceutical core companies</t>
  </si>
  <si>
    <t>Biopharmaceutical service &amp; supply chain companies</t>
  </si>
  <si>
    <t>Digital Health</t>
  </si>
  <si>
    <t>Consumer Mobile health devices</t>
  </si>
  <si>
    <t>Consumer Mobile health services/apps</t>
  </si>
  <si>
    <t xml:space="preserve">Digital Medical Electronics </t>
  </si>
  <si>
    <t>E-health – data analytics</t>
  </si>
  <si>
    <t xml:space="preserve">Hospital information systems </t>
  </si>
  <si>
    <t>Personal medical records?</t>
  </si>
  <si>
    <t>Professional Mobile health devices</t>
  </si>
  <si>
    <t>Professional Mobile health services/apps</t>
  </si>
  <si>
    <t>Employment, number of companies and turnover for the Digital Health segments (only segments with &gt;50 employees shown)</t>
  </si>
  <si>
    <t>Telecare</t>
  </si>
  <si>
    <t>Telemedicine</t>
  </si>
  <si>
    <t>Employment, number of companies and turnover for the Digital Health segments by UK region</t>
  </si>
  <si>
    <t>GP information systems</t>
  </si>
  <si>
    <t>Biopharmaceutical core exc Top 25</t>
  </si>
  <si>
    <t>Assay developer</t>
  </si>
  <si>
    <t>Tissue and Biomass</t>
  </si>
  <si>
    <t>Neurology</t>
  </si>
  <si>
    <t>Professional services, Consultancy</t>
  </si>
  <si>
    <t>BP</t>
  </si>
  <si>
    <t>BPX</t>
  </si>
  <si>
    <t>MT</t>
  </si>
  <si>
    <t>MTX</t>
  </si>
  <si>
    <t>CAGR%</t>
  </si>
  <si>
    <t>Total Life sciences</t>
  </si>
  <si>
    <t>2014/2015</t>
  </si>
  <si>
    <t>2015 L0</t>
  </si>
  <si>
    <t>2015 L1P1</t>
  </si>
  <si>
    <t>BPA</t>
  </si>
  <si>
    <t>BPB</t>
  </si>
  <si>
    <t>BPC</t>
  </si>
  <si>
    <t>BPD</t>
  </si>
  <si>
    <t>BPE</t>
  </si>
  <si>
    <t>BPF</t>
  </si>
  <si>
    <t>BX</t>
  </si>
  <si>
    <t>BX01</t>
  </si>
  <si>
    <t>BX02</t>
  </si>
  <si>
    <t>BX03</t>
  </si>
  <si>
    <t>BX04</t>
  </si>
  <si>
    <t>BX05</t>
  </si>
  <si>
    <t>BX06</t>
  </si>
  <si>
    <t>BX07</t>
  </si>
  <si>
    <t>BX08</t>
  </si>
  <si>
    <t>BX10</t>
  </si>
  <si>
    <t>BX11</t>
  </si>
  <si>
    <t>BX13</t>
  </si>
  <si>
    <t>BX15</t>
  </si>
  <si>
    <t>BX16</t>
  </si>
  <si>
    <t>BX17</t>
  </si>
  <si>
    <t>BX18</t>
  </si>
  <si>
    <t>MTA</t>
  </si>
  <si>
    <t>MTB</t>
  </si>
  <si>
    <t>MTC</t>
  </si>
  <si>
    <t>MTD</t>
  </si>
  <si>
    <t>MTE</t>
  </si>
  <si>
    <t>MTF</t>
  </si>
  <si>
    <t>MTG</t>
  </si>
  <si>
    <t>MTH</t>
  </si>
  <si>
    <t>MTI</t>
  </si>
  <si>
    <t>MTJ</t>
  </si>
  <si>
    <t>MTK</t>
  </si>
  <si>
    <t>MTL</t>
  </si>
  <si>
    <t>MTM</t>
  </si>
  <si>
    <t>MTN</t>
  </si>
  <si>
    <t>MTO</t>
  </si>
  <si>
    <t>MTP</t>
  </si>
  <si>
    <t>MTQ</t>
  </si>
  <si>
    <t>MTR</t>
  </si>
  <si>
    <t>MTS</t>
  </si>
  <si>
    <t>MTT</t>
  </si>
  <si>
    <t>MTV</t>
  </si>
  <si>
    <t>MX</t>
  </si>
  <si>
    <t>MX01</t>
  </si>
  <si>
    <t>MX02</t>
  </si>
  <si>
    <t>MX03</t>
  </si>
  <si>
    <t>MX04</t>
  </si>
  <si>
    <t>MX05</t>
  </si>
  <si>
    <t>MX06</t>
  </si>
  <si>
    <t>MX07</t>
  </si>
  <si>
    <t>MX08</t>
  </si>
  <si>
    <t>MX09</t>
  </si>
  <si>
    <t>MX10</t>
  </si>
  <si>
    <t>MX11</t>
  </si>
  <si>
    <t>MX12</t>
  </si>
  <si>
    <t>MX13</t>
  </si>
  <si>
    <t>MX14</t>
  </si>
  <si>
    <t>MX15</t>
  </si>
  <si>
    <t>MX16</t>
  </si>
  <si>
    <t>MX17</t>
  </si>
  <si>
    <t>MX18</t>
  </si>
  <si>
    <t>CAGR Calculator</t>
  </si>
  <si>
    <t>CAGR Check</t>
  </si>
  <si>
    <t>Change 2011 to 2015</t>
  </si>
  <si>
    <t>Biopharmaceutical service &amp; supply</t>
  </si>
  <si>
    <t>Medical Technology service &amp; supply</t>
  </si>
  <si>
    <t>Life Sciences Total</t>
  </si>
  <si>
    <t>% CAGR 2011-2015</t>
  </si>
  <si>
    <t>Estimated employment and turnover CAGR% from 2011 to 2015 for Life Science sectors</t>
  </si>
  <si>
    <t>Comparison of employment, turnover and number of companies for the four life science industry sectors</t>
  </si>
  <si>
    <t>Distribution of Biopharmaceutical and Medical Technology employment across the UK</t>
  </si>
  <si>
    <t>Number of employees for the major segments in Medical Technology excluding Service &amp; Supply (only segments with &gt;1000 employees shown)</t>
  </si>
  <si>
    <t>Number of Medical core companies by segment (only segments with &gt;20 companies shown)</t>
  </si>
  <si>
    <t>Number of Medical technology Service &amp; Supply companies by segment (only segments with &gt;50 companies shown)</t>
  </si>
  <si>
    <t>% CAGR 2011-2015 Turnover</t>
  </si>
  <si>
    <t>Employment growth rates (% CAGR 2011-2015) in the Medical Technology Sector showing top 5 segments (by employment)</t>
  </si>
  <si>
    <t>Movement in employment between years over 2011-2015 for the Top 5 Medical Technology segments (by employment)</t>
  </si>
  <si>
    <t>Distribution of companies, turnover and employment across the UK for the Medical Technology sector (core and service &amp; supply)</t>
  </si>
  <si>
    <t>Distribution of companies, turnover and employment across the UK for the Medical Technology Service &amp; Supply chain</t>
  </si>
  <si>
    <t>Employment, number of companies and turnover for the Biopharmaceutical sector (excluding the service &amp; supply chain)</t>
  </si>
  <si>
    <t>Number of Employees Top 25</t>
  </si>
  <si>
    <t>Number of Employees  non Top 25</t>
  </si>
  <si>
    <t>Distribution of companies, turnover and employment across the UK for the Biopharmaceutical sector</t>
  </si>
  <si>
    <t>Turnover and employment growth rates 2011-2015 for the Biopharmaceutical sector (excluding the service &amp; supply chain)</t>
  </si>
  <si>
    <t>CAGR in turnover from 2011 to 2015 for the Top 6 Medical Technology segments (by turnover)</t>
  </si>
  <si>
    <t>Movement in turnover between years over 2011-2015 for the Top 6 Medical Technology segments (by turnover)</t>
  </si>
  <si>
    <t>Movement in employment between years over 2011-2015 for Biopharmaceutical segments (excluding the service &amp; supply chain)</t>
  </si>
  <si>
    <t>1st</t>
  </si>
  <si>
    <t>2nd</t>
  </si>
  <si>
    <t>3rd</t>
  </si>
  <si>
    <t>4th</t>
  </si>
  <si>
    <t>5th</t>
  </si>
  <si>
    <t>Re-usable diagnostic or analytic equipment</t>
  </si>
  <si>
    <t>Top 5 for all segments excluding service &amp; supply chain</t>
  </si>
  <si>
    <t>Top 5 for all segments including service &amp; supply chain</t>
  </si>
  <si>
    <t>Top 5 segments in Medical Technology excluding service &amp; supply chain</t>
  </si>
  <si>
    <t>Specialist Consultants</t>
  </si>
  <si>
    <t>Medical Technology Reagent, Equipment and consumables supplier</t>
  </si>
  <si>
    <t>UK Owned</t>
  </si>
  <si>
    <t>Overseas Owned</t>
  </si>
  <si>
    <t>Unknown</t>
  </si>
  <si>
    <t>Employment in UK or overseas owned life science companies</t>
  </si>
  <si>
    <t>Turnover of UK or overseas owned life science companies</t>
  </si>
  <si>
    <t>£m</t>
  </si>
  <si>
    <t>http://www.mpo-mag.com/issues/2015-07-01/view_features/top-30-global-medica…</t>
  </si>
  <si>
    <t>http://www.pmlive.com/top_pharma_list/global_revenues</t>
  </si>
  <si>
    <t>Top 30 Med tech list</t>
  </si>
  <si>
    <t>Sequencing</t>
  </si>
  <si>
    <t>Analysis</t>
  </si>
  <si>
    <t>Variant Analysis</t>
  </si>
  <si>
    <t>Interpretation</t>
  </si>
  <si>
    <t>Application</t>
  </si>
  <si>
    <t>Drug development</t>
  </si>
  <si>
    <t>Diagnostics</t>
  </si>
  <si>
    <t>Tailoring results</t>
  </si>
  <si>
    <t>Sampling</t>
  </si>
  <si>
    <t>Other activities</t>
  </si>
  <si>
    <t>Genomic Segment</t>
  </si>
  <si>
    <t>Totals</t>
  </si>
  <si>
    <t>Instruments &amp; Consumables</t>
  </si>
  <si>
    <t>Sequencing services</t>
  </si>
  <si>
    <t>N/A</t>
  </si>
  <si>
    <t>Number of companies, employment and turnover for companies active in genomics value chain (detail)</t>
  </si>
  <si>
    <t>Number of companies, employment and turnover for companies active in genomics value chain</t>
  </si>
  <si>
    <t>Subtotal</t>
  </si>
  <si>
    <t>Analysis of the number of companies formed 2015 in the UK life sciences sector</t>
  </si>
  <si>
    <t>Analysis of the number of companies that became inactive or ceased trading 2015 in the UK life sciences sector (total for 2014 given as a comparison)</t>
  </si>
  <si>
    <t>In this sheet data is collated on the impact of the changes that have taken place to the content of the database, including deletions and company additions. The impact of methodological changes is also explained and the impact analysed.</t>
  </si>
  <si>
    <t>The key non-methodological changes to the database are:</t>
  </si>
  <si>
    <t>Removal of Industrial Biotechnology (IB) companies</t>
  </si>
  <si>
    <t>All but a handful of IB records were removed.  A handful were re-classified in scope on the basis of secondary activities (minor impact primarily in Biopharmaceutical service &amp; supply chain)</t>
  </si>
  <si>
    <t>Review of company activities and re-classified as not-in-scope (NIS i.e. not activities falling within any segment definition)</t>
  </si>
  <si>
    <t>Periodically we review the segmentation of some companies - usually flagged up by the validation process - and we determine that on review the activities of the company are NIS. The numbers each year vary</t>
  </si>
  <si>
    <t>Impact</t>
  </si>
  <si>
    <t>Small</t>
  </si>
  <si>
    <t>All</t>
  </si>
  <si>
    <t>IB only</t>
  </si>
  <si>
    <t>Change area</t>
  </si>
  <si>
    <t>Sector affected</t>
  </si>
  <si>
    <t>Cessation "deaths" - companies that have ceased trading and we have confirmed (detail data in "births &amp; deaths" tab of workbook)</t>
  </si>
  <si>
    <t>Addition companies sourced during annual update</t>
  </si>
  <si>
    <t>Impact (% change to 2014 figures)</t>
  </si>
  <si>
    <t>This consists of companies that had not been previously identified and a more than 12 months old (often referred to as "new old")</t>
  </si>
  <si>
    <t>Employment Methodology</t>
  </si>
  <si>
    <t>Turnover Methodology</t>
  </si>
  <si>
    <t>In 2015, 82 companies and sites which had always been classed as branches with no turnover by D&amp;B have been matched to Fame and had turnover associated with them for the first time.  The majority of these are subsidiaries of foreign companies.</t>
  </si>
  <si>
    <t>Tree Map of Employment by Life Science segment</t>
  </si>
  <si>
    <t>Tree Map of Turnover by Life Science segment</t>
  </si>
  <si>
    <t>Tree Map of Employment for all Medical Technology segments (including service &amp; supply chain)</t>
  </si>
  <si>
    <t>Tree map of Turnover for all Medical Technology segments (including service &amp; supply chain)</t>
  </si>
  <si>
    <t>Tree map for Employment for Life Science sectors</t>
  </si>
  <si>
    <t>Tree maps of Employment by sector and segment (Blue = Medical Technology core, Red = Biopharmaceutical core, Green = Medical technology service &amp; supply chain, Purple = Biopharmaceutical service &amp; supply chain)</t>
  </si>
  <si>
    <t>Tree maps of Turnover by sector (Blue = Medical Technology core, Red = Biopharmaceutical core, Green = Medical technology service &amp; supply chain, Purple = Biopharmaceutical service &amp; supply chain)</t>
  </si>
  <si>
    <t>Tree maps of Turnover by sector and segment (Blue = Medical Technology core, Red = Biopharmaceutical core, Green = Medical technology service &amp; supply chain, Purple = Biopharmaceutical service &amp; supply chain)</t>
  </si>
  <si>
    <t>Map of Employment for UK Life Science sectors</t>
  </si>
  <si>
    <t>Map of Turnover for UK Life Science sectors</t>
  </si>
  <si>
    <t>Map Biopharmaceutical sector company and site location</t>
  </si>
  <si>
    <t>Map of Medical Technology sector company and site locations</t>
  </si>
  <si>
    <t>Map of Life Science company and site locations</t>
  </si>
  <si>
    <t>Biopharmaceutical Core</t>
  </si>
  <si>
    <t>Biopharmaceutical Service &amp; Supply chain</t>
  </si>
  <si>
    <t>Medical Technology Core</t>
  </si>
  <si>
    <t>Medical Technology Service  &amp;  Supply chain</t>
  </si>
  <si>
    <t>Al Life sciences</t>
  </si>
  <si>
    <t>Total Segment/Sector Employment</t>
  </si>
  <si>
    <t>Trend data set 2015/Total Emp 2015</t>
  </si>
  <si>
    <t>Total Segment/Sector Turnover</t>
  </si>
  <si>
    <t>&gt;10 companies in trend set</t>
  </si>
  <si>
    <t>Trend set % of total segment</t>
  </si>
  <si>
    <t>Comparison of employees in Top 25 Biopharmaceutical companies versus non Top 25 by segment</t>
  </si>
  <si>
    <t>Index to data</t>
  </si>
  <si>
    <t>Biopharm &amp; Medtech'!A1</t>
  </si>
  <si>
    <t>Year-on-year trends in estimated employment over 2011 to 2015 for the four life science sectors</t>
  </si>
  <si>
    <t>Year-on-year trends in estimated turnover over 2011 to 2015 for the four life science sectors</t>
  </si>
  <si>
    <t>Life Sci Trends Direction'!A1</t>
  </si>
  <si>
    <t>Base data for calculation of Employment Trends</t>
  </si>
  <si>
    <t>Emp Trend Data'!A1</t>
  </si>
  <si>
    <t>Based data for calculation of turnover trends</t>
  </si>
  <si>
    <t>TO Trend Data'!A1</t>
  </si>
  <si>
    <t>Life Sci Trends Barcharts'!A1</t>
  </si>
  <si>
    <t>Tree diagrams for life science sectors/segments</t>
  </si>
  <si>
    <t>Tree Diagrams'!A1</t>
  </si>
  <si>
    <t>Life Sci regional'!A1</t>
  </si>
  <si>
    <t>Maps showing distribution of employment, turnover and companies/sites in the UK</t>
  </si>
  <si>
    <t>Maps!A1</t>
  </si>
  <si>
    <t>Top 5 segments diagrams showing order of segments by employment, turnover and number of companies</t>
  </si>
  <si>
    <t>Top segments'!A1</t>
  </si>
  <si>
    <t>All Life Sciences</t>
  </si>
  <si>
    <t>Ownership!A1</t>
  </si>
  <si>
    <t>Link to sheet</t>
  </si>
  <si>
    <t>Births &amp; Deaths'!A1</t>
  </si>
  <si>
    <t>MT segments TO'!A1</t>
  </si>
  <si>
    <t>MT segments Emp'!A1</t>
  </si>
  <si>
    <t>Distribution of Medical Technology core companies by company turnover</t>
  </si>
  <si>
    <t>Distribution of Medical Technology Service &amp; Supply companies by company turnover</t>
  </si>
  <si>
    <t>MT TO bands'!A1</t>
  </si>
  <si>
    <t xml:space="preserve"> Distribution of Medical Technology core companies by company employee number</t>
  </si>
  <si>
    <t>MT Emp bands'!A1</t>
  </si>
  <si>
    <t>MT segments comp'!A1</t>
  </si>
  <si>
    <t>Digital Health'!A1</t>
  </si>
  <si>
    <t>MedTech Trends TO'!A1</t>
  </si>
  <si>
    <t>Medtech Emp trends'!A1</t>
  </si>
  <si>
    <t>Medtech regional 1'!A1</t>
  </si>
  <si>
    <t>Sector</t>
  </si>
  <si>
    <t>Chart/Diagram/Data description</t>
  </si>
  <si>
    <t>Distribution of Medical Technology Service &amp; Supply companies by company employee number</t>
  </si>
  <si>
    <t>Service &amp; Supply Chain segment</t>
  </si>
  <si>
    <t xml:space="preserve"> Distribution of employment, turnover and companies across the Biopharmaceutical service &amp; supply chain segments (only segments with turnover &gt;300 employees shown)</t>
  </si>
  <si>
    <t xml:space="preserve"> Distribution of employment, turnover and companies across the Medical Technology service &amp; supply chain segments (only segments with turnover &gt;300 employees shown)</t>
  </si>
  <si>
    <t>MT Supply'!A1</t>
  </si>
  <si>
    <t>Medtech Regional 2'!A1</t>
  </si>
  <si>
    <t>Distribution of companies, turnover and employment across the UK for the Medical Technology core companies</t>
  </si>
  <si>
    <t>Medical Technology</t>
  </si>
  <si>
    <t>Biopharm by segment'!A1</t>
  </si>
  <si>
    <t>Distribution of Employment in the Life Science Industry by sector and contribution of Top Medical Technology and Biopharmaceutical companies</t>
  </si>
  <si>
    <t>Distribution of Turnover in the Life Science Industry by sector and contribution of Top Medical Technology and Biopharmaceutical companies</t>
  </si>
  <si>
    <t>Top Pharma &amp; Medtech'!A1</t>
  </si>
  <si>
    <t>Biopharm core v supply chain'!A1</t>
  </si>
  <si>
    <t>Biopharm supply chain'!A1</t>
  </si>
  <si>
    <t>Back to Index</t>
  </si>
  <si>
    <t>Comparison of employment, turnover and number of companies for the Biopharmaceutical core and service &amp; supply companies</t>
  </si>
  <si>
    <t>Distribution of Biopharmaceutical core companies by turnover</t>
  </si>
  <si>
    <t>Biopharm TO band'!A1</t>
  </si>
  <si>
    <t>Distribution of Biopharmaceutical core companies by employee numbers</t>
  </si>
  <si>
    <t xml:space="preserve"> Distribution of Biopharmaceutical service &amp; supply companies by employee numbers</t>
  </si>
  <si>
    <t>Biopharm Emp band'!A1</t>
  </si>
  <si>
    <t>Biopharm Trends'!A1</t>
  </si>
  <si>
    <t>Biopharm region'!A1</t>
  </si>
  <si>
    <t>Distribution of companies, turnover and employment across the UK for the Biopharmaceutical core companies (excluding service &amp; supply chain)</t>
  </si>
  <si>
    <t xml:space="preserve"> Distribution of companies, turnover and employment across the UK for the Biopharmaceutical service &amp; sector supply chain</t>
  </si>
  <si>
    <t>Biopharm supply region'!A1</t>
  </si>
  <si>
    <t>Genomics!A1</t>
  </si>
  <si>
    <t>Service &amp; supply chain</t>
  </si>
  <si>
    <t>Turnover for the major segments in Medical Technology excluding Service &amp; Supply (only segments with &gt;£200m shown)</t>
  </si>
  <si>
    <t>Distribution of Biopharmaceutical service &amp; supply companies  by turnover</t>
  </si>
  <si>
    <t>Biopharmaceutical</t>
  </si>
  <si>
    <t>Distribution of employment of Digital Health sub segments in the UK (only sub segments with &gt;400 employees shown)</t>
  </si>
  <si>
    <t>Analysis of the distribution of employment and turnover between UK and overseas owned companies</t>
  </si>
  <si>
    <t>Segmentation Scheme – 2015 Annual Update</t>
  </si>
  <si>
    <t xml:space="preserve">Each company and their individual sites are segmented depending on the main type of final medicinal product or device produced. The latter companies are designated  “core” companies to distinguish them from companies that are active only in the service and supply chain. </t>
  </si>
  <si>
    <t>Within the database codes are used to allocate companies and sites to one or more segments. Where a company has products that fall in more than one category these are all coded, however in the analysis of the data only the code that represents the majority of a company’s activity is used.</t>
  </si>
  <si>
    <t>Segmentation was reviewed for all companies and sites in the 2014 update and during the 2015 update a number of the company’s that have large contributions to employment and turnover are reviewed for segmentation and their turnover in scope (TOS).</t>
  </si>
  <si>
    <t>Additional segmentation codes are used to further classify company activities by both product type and business activity. For example in-vitro diagnostics is further segmented into in-vitro diagnostic products that involve clinical chemistry, immunochemistry etc. The business activity codes are used to code companies and sites dependent on whether the under take R&amp;D, manufacturing, service &amp; supply (of their products) and sales/distribution (of their products).</t>
  </si>
  <si>
    <t>The codes for each sector containing core companies are shown in the following tables. In the 2015 annual update in contrast to all previous years the Pharmaceutical and Medical Biotechnology sectors have been combined into one sector – Biopharmaceutical.</t>
  </si>
  <si>
    <t>The service and supply chain sectors that serve the biopharmaceutical and medical technology sectors and coded with the prefix BP and MT respectively followed by the appropriate number to define the type of service or supply.</t>
  </si>
  <si>
    <t>Code</t>
  </si>
  <si>
    <t>PBA</t>
  </si>
  <si>
    <t>PBB</t>
  </si>
  <si>
    <t>PBC</t>
  </si>
  <si>
    <t>PBD</t>
  </si>
  <si>
    <t>PBE</t>
  </si>
  <si>
    <t>PBF</t>
  </si>
  <si>
    <t>Blood and Tissue Products</t>
  </si>
  <si>
    <t>PBX</t>
  </si>
  <si>
    <t>Supply Chain</t>
  </si>
  <si>
    <t xml:space="preserve">Wound care and Management </t>
  </si>
  <si>
    <t>Medical Imaging/Ultrasound/and Materials</t>
  </si>
  <si>
    <t>Surgical Instruments (reusable)</t>
  </si>
  <si>
    <t>Single use technology nec</t>
  </si>
  <si>
    <t>Implantable devices nec</t>
  </si>
  <si>
    <t xml:space="preserve">Assistive Technology </t>
  </si>
  <si>
    <t>Service &amp; Supply Chain</t>
  </si>
  <si>
    <t>X1</t>
  </si>
  <si>
    <t>X2</t>
  </si>
  <si>
    <t>X3</t>
  </si>
  <si>
    <t>X4</t>
  </si>
  <si>
    <t>X5</t>
  </si>
  <si>
    <t>X6</t>
  </si>
  <si>
    <t>X7</t>
  </si>
  <si>
    <t>X8</t>
  </si>
  <si>
    <t>X9</t>
  </si>
  <si>
    <t>X10</t>
  </si>
  <si>
    <t>X11</t>
  </si>
  <si>
    <t>X12</t>
  </si>
  <si>
    <t>X13</t>
  </si>
  <si>
    <t>X14</t>
  </si>
  <si>
    <t>X15</t>
  </si>
  <si>
    <t>X16</t>
  </si>
  <si>
    <t>X17</t>
  </si>
  <si>
    <t>X18</t>
  </si>
  <si>
    <t>Healthcare services</t>
  </si>
  <si>
    <t>Sub-segment code</t>
  </si>
  <si>
    <t>Short Description</t>
  </si>
  <si>
    <t>Long description</t>
  </si>
  <si>
    <t>Deloitte segment or example</t>
  </si>
  <si>
    <t>MTT1</t>
  </si>
  <si>
    <t>Secondary health system-held medical record systems are electronic versions of traditional paper records – often abbreviated to EHR. Includes provider-provider communication systems, e-prescribing</t>
  </si>
  <si>
    <t>Digitised Health systems – provider held digital records</t>
  </si>
  <si>
    <t>MTT2</t>
  </si>
  <si>
    <t>GP information systems  </t>
  </si>
  <si>
    <t>Primary health system-held medical record systems are electronic versions of traditional paper records – often abbreviated to EHR. Includes provider-provider communication systems, e-prescribing</t>
  </si>
  <si>
    <t>MTT3</t>
  </si>
  <si>
    <t>Social Alarms/Communications devices//bed-nurse call  </t>
  </si>
  <si>
    <t>Telehealthcare - Telecare</t>
  </si>
  <si>
    <t>MTT4</t>
  </si>
  <si>
    <t>Personal medical records </t>
  </si>
  <si>
    <t xml:space="preserve">Systems for patients to hold their own medical information </t>
  </si>
  <si>
    <t>Digitised Health systems – patient held digital records</t>
  </si>
  <si>
    <t>MTT5</t>
  </si>
  <si>
    <t xml:space="preserve">Telemed (medical monitoring) and telediag </t>
  </si>
  <si>
    <t>Telehealthcare - Telehealth</t>
  </si>
  <si>
    <t>MTT6</t>
  </si>
  <si>
    <t>Software and infrastructure to enable analysis of health and medical Big data. Applications included:</t>
  </si>
  <si>
    <t xml:space="preserve"> To support clinical decision-making: enabling clinicians to make evidence-based clinical decisions about patient care.  </t>
  </si>
  <si>
    <t>Pathway design: using population level analysis to help redesign clinical pathways.  </t>
  </si>
  <si>
    <t>Commissioning: developing standard frameworks and models for innovative commissioning/funding using patient outcomes and resource utilisation data for new and existing treatments.  </t>
  </si>
  <si>
    <t>Drug assessment: the long term use of real world evidence to support drug development and approval.  </t>
  </si>
  <si>
    <t xml:space="preserve">Performance management: prioritising resource allocation and measuring key performance metrics to better  manage finances within the healthcare system. </t>
  </si>
  <si>
    <t>Evidence based learning: using analytics to more effectively share best practice.  </t>
  </si>
  <si>
    <t>Heath Analytics – data analytics</t>
  </si>
  <si>
    <t>MTT7</t>
  </si>
  <si>
    <r>
      <t>Digital Medical Electronics</t>
    </r>
    <r>
      <rPr>
        <b/>
        <sz val="12"/>
        <color theme="1"/>
        <rFont val="Calibri"/>
        <family val="2"/>
      </rPr>
      <t xml:space="preserve"> </t>
    </r>
  </si>
  <si>
    <t> Devices that conduct monitoring of body activity internal or externally, are wireless and incorporate sophisticated software that involves enables a high degree of operation independent of human intervention</t>
  </si>
  <si>
    <t>e.g. Proteus digital pill, imaging pills, predictive intensive care monitoring stations (algorithms predict impending crisis).</t>
  </si>
  <si>
    <t>MTT8</t>
  </si>
  <si>
    <t>Mobile devices that are applied in a clinically setting (can include embedded software or interface with independent software)</t>
  </si>
  <si>
    <t>mHealth – applications – medical apps</t>
  </si>
  <si>
    <t xml:space="preserve">e.g. wearable electrocardiogram worn by patient at home for periods of days to detect heart arrhythmias </t>
  </si>
  <si>
    <t>MTT9</t>
  </si>
  <si>
    <t>Clinically-led apps that manage medium to high confidentiality data (health data and personal medical records); these are used by clinicians, patients or hospital system reporting to aid prevention, diagnosis, and/or monitoring of disease</t>
  </si>
  <si>
    <t>MTT10</t>
  </si>
  <si>
    <t>Consumer-led fitness and wellbeing devices that monitor basic body functions such as activity levels, heart rate and blood pressure</t>
  </si>
  <si>
    <t>mHealth – wearables , applications -wellness/fitness</t>
  </si>
  <si>
    <t>MTT11</t>
  </si>
  <si>
    <t>Consumer-led fitness and wellbeing apps that handle low-confidentiality data (personal wellness and activity data) and are usually a consumer-driven purchase, includes services to store consumer data in the cloud and provide health advice based on the data</t>
  </si>
  <si>
    <t>Main</t>
  </si>
  <si>
    <t>Tagging code</t>
  </si>
  <si>
    <t>Main Value chain</t>
  </si>
  <si>
    <t>Activity</t>
  </si>
  <si>
    <t>Sub-tag code</t>
  </si>
  <si>
    <t>Sub-tag chain activity</t>
  </si>
  <si>
    <t>GenA</t>
  </si>
  <si>
    <t xml:space="preserve">The process of collecting and packaging samples (e.g. saliva, blood). The kits used to collect DNA samples are fairly simple. </t>
  </si>
  <si>
    <t>GenA1</t>
  </si>
  <si>
    <t>Consumables</t>
  </si>
  <si>
    <t>GenA2</t>
  </si>
  <si>
    <t>Patient acquisition</t>
  </si>
  <si>
    <t>GenA3</t>
  </si>
  <si>
    <t>Samples storage</t>
  </si>
  <si>
    <t>GenB</t>
  </si>
  <si>
    <t xml:space="preserve">Decoding the order of the nucleotides in a genome. DNA sequencing on a large scale is done by high-tech machines </t>
  </si>
  <si>
    <t>GenB1</t>
  </si>
  <si>
    <t>GenB2</t>
  </si>
  <si>
    <t>Instruments</t>
  </si>
  <si>
    <t>GenB3</t>
  </si>
  <si>
    <t>Services</t>
  </si>
  <si>
    <t>GenC</t>
  </si>
  <si>
    <t xml:space="preserve">The process to identify disease-causing variants, often run by bioinformatics software. </t>
  </si>
  <si>
    <t>GenC1</t>
  </si>
  <si>
    <t>Data cleansing</t>
  </si>
  <si>
    <t>GenC2</t>
  </si>
  <si>
    <t>GenC3</t>
  </si>
  <si>
    <t>Database services</t>
  </si>
  <si>
    <t>GenD</t>
  </si>
  <si>
    <t xml:space="preserve">Taking analysed information and providing clinically useful interpretations and results </t>
  </si>
  <si>
    <t>GenD1</t>
  </si>
  <si>
    <t>Reporting</t>
  </si>
  <si>
    <t>GenD2</t>
  </si>
  <si>
    <t>Link with EHRs</t>
  </si>
  <si>
    <t>GenD3</t>
  </si>
  <si>
    <t>GenE</t>
  </si>
  <si>
    <t>The process of directly using genomic information to improve targeting of clinical services</t>
  </si>
  <si>
    <t>GenE1</t>
  </si>
  <si>
    <t>GenE2</t>
  </si>
  <si>
    <t>Clinical Services</t>
  </si>
  <si>
    <t>GenE3</t>
  </si>
  <si>
    <t>GenX</t>
  </si>
  <si>
    <t>Activities not elsewhere classified</t>
  </si>
  <si>
    <t>A segment where companies that are not clearly</t>
  </si>
  <si>
    <t>assigned to GenA-E should be placed. When this</t>
  </si>
  <si>
    <t>group becomes large it will be examined to see if</t>
  </si>
  <si>
    <t>new segments are required</t>
  </si>
  <si>
    <t>NA</t>
  </si>
  <si>
    <t>Genomics</t>
  </si>
  <si>
    <t>Detailed segmentation chart</t>
  </si>
  <si>
    <t>Database Construction - Methodology and Segmentation</t>
  </si>
  <si>
    <t>Scope</t>
  </si>
  <si>
    <t>The database covers the geographical area of England and the Devolved Administrations of Northern Ireland, Scotland and Wales. Only companies that are a legal entity, conducting economic activity and have employees in the UK are included. Companies that are wholly or partially owned by non-UK entities are included. In the case of companies that also carry out economic activity in sectors or segments that lie outside of the definitions of the sectors (medical technology, medical biotechnology, pharmaceutical and industrial biotechnology), only that activity that is estimated to be within scope is included.</t>
  </si>
  <si>
    <t>Data Partners</t>
  </si>
  <si>
    <t>One Nucleus</t>
  </si>
  <si>
    <t>Medilink East Midlands</t>
  </si>
  <si>
    <t>Scottish Enterprise</t>
  </si>
  <si>
    <t>MediWales</t>
  </si>
  <si>
    <t>Medilink West Midlands</t>
  </si>
  <si>
    <t>Association of British Healthcare Industries (ABHI)</t>
  </si>
  <si>
    <t>Association of the British Pharmaceutical Industry (ABPI)</t>
  </si>
  <si>
    <t>British Healthcare Trade Association (BHTA)</t>
  </si>
  <si>
    <t>Biosciences Knowledge Transfer Network (KTN)</t>
  </si>
  <si>
    <t>HealthTech and Medicines Knowledge Transfer Network (KTN)</t>
  </si>
  <si>
    <t>British In Vitro Diagnostics Association (BIVDA)</t>
  </si>
  <si>
    <t>Data Partners and data sources</t>
  </si>
  <si>
    <t>The database construction, data integration, data analysis and commentary preparation was completed by a consortium led by Cels Business Services (CBSL) Ltd. The consortium included Kepier Ltd and Lindum Ltd (data integration and analysis).</t>
  </si>
  <si>
    <t>Companies identified during the annual update can consist of two type; companies that have existed for more than 12 months but were not in the previous years database; companies that have been formed in the period before the last collection of data.</t>
  </si>
  <si>
    <t>Annual Data collection and database compiling</t>
  </si>
  <si>
    <t>In order to add financial, employment and ownership data to the clean list, each company is matched with the datasets held by Dun &amp; Bradstreet (D&amp;B) and Bureau van Djke’s FAME (FAME) databases. Once matched, information is drawn under license from these commercial sources and added to the database.</t>
  </si>
  <si>
    <t>In 2015, extensive use was made of the new Fame batch search facility to conduct batch matching of data partner records by company name.   Additionally, other Fame matching on individual records was carried out using post code, telephone number and website address.    A record enriched with Fame data was then submitted to Dun &amp; Bradstreet for matching.   This has maintained the level of Fame matching (to a Company Registered Number) at 95% of active records and the level of D&amp;B matching (to a DUNS number) at 96% of active records.</t>
  </si>
  <si>
    <t>Where a company has been acquired or merged with another entity checks are carried out to ensure that that either there is not duplication of economic information or lack of information.  Companies adopted different legal and accounting approaches to such corporate transactions and check are carried out to ensure the data sourced using company registration number (CRN) or DUNS number reflects the economic activity of the acquired or merged corporate entity.  Experience has shown that it can take a significant amount of time (12-18 months) for M&amp;A activity to be reflected in the data sources.</t>
  </si>
  <si>
    <t>A series of validation checks are undertaken to quality assure the data set. Large movements from one year to the next are analysed to determine whether or not these are anomalies and where necessary, adjustments made.  For large companies that have a wide range of activity and therefore can have a significant impact on the dataset, the individual company annual reports are reviewed to refine the allocation of economic data to sites and to source employment data. The company websites are often examined for information on employment.</t>
  </si>
  <si>
    <t>As part of a methodology review in 2014 it was established that employment was potentially out of balance with turnover.   When a record is added for an individual site, there has been no mechanism outside the review of large groups for ensuring that all the sites and any sales field force that are associated with the company are included, along with their associated employment.   This has led to a situations where 100% of turnover is included, but the number of employees linked to sites on the database do not total 100% of those declared in the annual accounts.   In 2015 an exercise was undertaken to, where possible, bring in the missing employees (though at this stage, not all the sites).   A change was made to the employee algorithm such that the balance of the employees for a company would be picked up on one of the sites which was in the database.    A further exercise then isolated this effect for companies where two years of employment data was available in their recent  accounts.</t>
  </si>
  <si>
    <t>In 2015, 82 companies and sites which had always been classed as branches with no turnover by D&amp;B have been matched to Fame and had turnover associated with them for the first time.   This has increased turnover in scope by £3.1bn.  The majority of these are subsidiaries of foreign companies</t>
  </si>
  <si>
    <t>The impact of these methodology changes have been calculated in included in this work book (see link)</t>
  </si>
  <si>
    <t>Impact of changes'!A1</t>
  </si>
  <si>
    <t>Methodology, Segmentation and supporting data</t>
  </si>
  <si>
    <t>Methodolgy!A1</t>
  </si>
  <si>
    <t>Data-partners'!A1</t>
  </si>
  <si>
    <t>Impacts of changes from annual update and methodology</t>
  </si>
  <si>
    <t>Segmentation 1'!A1</t>
  </si>
  <si>
    <t>Segmentation 2'!A1</t>
  </si>
  <si>
    <t>Segmentation 3'!A1</t>
  </si>
  <si>
    <t>Based on codes that are sourced from D&amp;B and FAME we check to see if we agree that companies have ceased to trade.  We also have an analysis (not shown here) of companies that are inactive or where we have no information on status and that we monitor to see if they should be classified as ceased. (note: largest impact is Becton Dickson acquisition and closure of the SSL site in NW).</t>
  </si>
  <si>
    <t>A change was made to the algorithm that calculates employment that allowed allocation employees to individual sites of a multi-site company so that the total for all sites matched the total employees stated on the top level group accounts. Previously, we sourced employment data at a site level and in instances where this sum did not equal the total give for group we had no mechanism to add the "missing" employees</t>
  </si>
  <si>
    <r>
      <rPr>
        <b/>
        <u/>
        <sz val="12"/>
        <color theme="1"/>
        <rFont val="Calibri"/>
        <family val="2"/>
        <scheme val="minor"/>
      </rPr>
      <t>(Note</t>
    </r>
    <r>
      <rPr>
        <sz val="12"/>
        <color theme="1"/>
        <rFont val="Calibri"/>
        <family val="2"/>
        <scheme val="minor"/>
      </rPr>
      <t>:</t>
    </r>
    <r>
      <rPr>
        <sz val="12"/>
        <color theme="1"/>
        <rFont val="Calibri"/>
        <family val="2"/>
        <scheme val="minor"/>
      </rPr>
      <t xml:space="preserve"> when the impacts of additions also includes changes associated with methodology and hence why the % impact compared to 2014 are relatively high although the % of additional companies is high (17.7% in this annual update compared to 7.8% in the 2014 update)</t>
    </r>
  </si>
  <si>
    <t>Each year information is requested from national and regional data-partners and Devolved Administrations on the companies that are active in the Life Science sector.  This data is received as list of companies, addresses and details of activities. The data-partner list is shown in the accompanying table.</t>
  </si>
  <si>
    <t>Further web searching and  other data sources are used by the CBSL team to identify additional companies for inclusion in the annual update.</t>
  </si>
  <si>
    <t>The information received from the data-partners is reviewed against data already in the database to avoided duplication.  This resulting list of companies is then sent to a team to be coded using the segmentation scheme.  The team used for segmentation has extensive experience of applying this scheme over a period of several years to maximise consistency</t>
  </si>
  <si>
    <t>Genomics Segmentation (Tags)</t>
  </si>
  <si>
    <t>Main Value chain activity</t>
  </si>
  <si>
    <t>Main Tagging code</t>
  </si>
  <si>
    <t xml:space="preserve">A segment where companies that are not clearly assigned to GenA-E should be placed. When this group becomes large it will be examined to see if new codes are required </t>
  </si>
  <si>
    <t>Segmentation and Coding</t>
  </si>
  <si>
    <t>Distribution of companies, turnover and employment across the UK for the Medical Technology sector (including core and service &amp; supply)</t>
  </si>
  <si>
    <t>The analysis of regional distribution excludes companies (3 in total) that are registered to addresses in the Isle of Man or the Channel Islands but these companies are included in the UK totals</t>
  </si>
  <si>
    <t>The analysis of regional distribution excludes companies (1 in total) that are registered to addresses in the Isle of Man or the Channel Islands but these companies are included in the UK totals</t>
  </si>
  <si>
    <t>The analysis of regional distribution excludes companies (2 in total) that are registered to addresses in the Isle of Man or the Channel Islands but these companies are included in the UK totals</t>
  </si>
  <si>
    <t>Top 25 BioPharma list</t>
  </si>
  <si>
    <t>Segmentation Codes and Descriptions</t>
  </si>
  <si>
    <t>* n.e.c - not elsewhere classified</t>
  </si>
  <si>
    <t>Surgical Instruments (reusable) n.e.c. *</t>
  </si>
  <si>
    <t>Single use technology n.e.c. *</t>
  </si>
  <si>
    <t>Implantable devices n.e.c. *</t>
  </si>
  <si>
    <t>Re-usable diagnostic or analytic equipment n.e.c. *</t>
  </si>
  <si>
    <t>The analysis of regional distribution excludes companies (6 in total for life sciences) that are registered to addresses in the Isle of Man or the Channel Islands but these companies are included in the UK totals</t>
  </si>
  <si>
    <t>Biopharma Contract Manufacturing/Research Organisation</t>
  </si>
  <si>
    <t>Biopharma Reagent, Equipment and consumables supplier</t>
  </si>
  <si>
    <t>Single Use Technology</t>
  </si>
  <si>
    <t>Sub segment</t>
  </si>
  <si>
    <t xml:space="preserve">Analysis of the genomics segment examined companies already placed into segments and  "tagged" them with codes according to the scheme shown in the segmentation and coding section. Companies are only included in genomics where it is judged the majority of their activity (assessed by turnover) is derived from activities described under the appropriate code.  This approach does not measure all the UK economic activity in the field of genomics because companies such as pharmaceutical companies that may have large internal activity are not included.   </t>
  </si>
  <si>
    <t xml:space="preserve">Only companies that are estimated to have 10% or more of the UK turnover derived from activities that fall within the descriptions of the sectors and segments are included in the database. The estimation for large companies that contribute significant turnover and employment is typically determined by looking at their annual accounts. For smaller companies the estimate is based on information available on their websites. For the majority of smaller companies they are normally have 100% of their activity in scope. Companies that have a TOS of greater or equal to 50% (i.e.  in the range 50-100%) account for 83% of all life science turnover.  The percentage of activity in scope is coded against each company as "turnover in scope" (TOS). </t>
  </si>
  <si>
    <t>Telecare - support and assistance provided at a distance using ICT, such as fall alarms and medicine management delivered over hard-line or mobile platforms</t>
  </si>
  <si>
    <r>
      <t xml:space="preserve">Telehealth - the remote exchange of clinical data between a patient and their clinician </t>
    </r>
    <r>
      <rPr>
        <sz val="12"/>
        <color theme="1"/>
        <rFont val="Calibri"/>
        <family val="2"/>
      </rPr>
      <t>delivered over hard-line or mobile platforms. Includes video consultation and remote monitoring of health parameters such as blood pressure.</t>
    </r>
  </si>
  <si>
    <t>e.g. Fitbit</t>
  </si>
  <si>
    <t>Map of Company Sites for UK Life Science sectors</t>
  </si>
  <si>
    <r>
      <t>Bio</t>
    </r>
    <r>
      <rPr>
        <i/>
        <sz val="11"/>
        <color rgb="FF000000"/>
        <rFont val="Arial"/>
        <family val="2"/>
      </rPr>
      <t>now</t>
    </r>
  </si>
  <si>
    <t>Invest NI (Northern Ireland)</t>
  </si>
  <si>
    <t>South East Health Technologies Alliance (SEHTA)</t>
  </si>
  <si>
    <t>Welsh Government</t>
  </si>
  <si>
    <t>UK BioIndustry Association (BIA)</t>
  </si>
  <si>
    <t>The full set of maps can be found in the separate 'Strength and Opportunity 2015 Maps' spreadsheet.</t>
  </si>
  <si>
    <t>The content of the database has been derived from a variety of proprietary data sources which have been provided under license.  The Department for Business, Innovation and Skills and UK Trade &amp; Investment would like to acknowledge the assistance given by the owners of these data sources.</t>
  </si>
  <si>
    <t>The Department for Business, Innovation and Skills gratefully acknowledge the contribution of the following regional and national organisations in the compilation of the Health Life Sciences Database</t>
  </si>
  <si>
    <t>Business Information was accessed under license from Dun &amp; Bradstreet Limited and the FAME database from Bureau van Dijk Electronic Publishing.</t>
  </si>
  <si>
    <t>Digital Health Segment</t>
  </si>
  <si>
    <t>Biopharmacuetical Service &amp; Supply</t>
  </si>
  <si>
    <t>England total</t>
  </si>
  <si>
    <t>UK total</t>
  </si>
  <si>
    <t>% of UK total</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</si>
</sst>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3" formatCode="_-* #,##0.00_-;\-* #,##0.00_-;_-* &quot;-&quot;??_-;_-@_-"/>
    <numFmt numFmtId="164" formatCode="[$-1010409]###,###"/>
    <numFmt numFmtId="165" formatCode="0.0%"/>
    <numFmt numFmtId="166" formatCode="_-* #,##0_-;\-* #,##0_-;_-* &quot;-&quot;??_-;_-@_-"/>
    <numFmt numFmtId="167" formatCode="[$-1010409]General"/>
    <numFmt numFmtId="168" formatCode="&quot;$&quot;#,###"/>
    <numFmt numFmtId="169" formatCode="0.00_)"/>
    <numFmt numFmtId="170" formatCode="mm/dd/yy"/>
    <numFmt numFmtId="171" formatCode="#,##0_ ;[Red]\-#,##0\ "/>
    <numFmt numFmtId="172" formatCode="0.0000"/>
    <numFmt numFmtId="173" formatCode="0.0"/>
    <numFmt numFmtId="174" formatCode="_-* #,##0.0_-;\-* #,##0.0_-;_-* &quot;-&quot;??_-;_-@_-"/>
  </numFmts>
  <fonts count="58" x14ac:knownFonts="1">
    <font>
      <sz val="12"/>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b/>
      <sz val="12"/>
      <color theme="1"/>
      <name val="Calibri"/>
      <family val="2"/>
      <scheme val="minor"/>
    </font>
    <font>
      <sz val="10"/>
      <name val="Arial"/>
      <family val="2"/>
    </font>
    <font>
      <sz val="10"/>
      <color indexed="8"/>
      <name val="Tahoma"/>
      <family val="2"/>
    </font>
    <font>
      <sz val="11"/>
      <color indexed="8"/>
      <name val="Calibri"/>
      <family val="2"/>
    </font>
    <font>
      <sz val="11"/>
      <color theme="1"/>
      <name val="Calibri"/>
      <family val="2"/>
      <scheme val="minor"/>
    </font>
    <font>
      <sz val="12"/>
      <name val="Times"/>
      <family val="1"/>
    </font>
    <font>
      <sz val="12"/>
      <name val="Tms Rmn"/>
    </font>
    <font>
      <sz val="10"/>
      <name val="MS Serif"/>
      <family val="1"/>
    </font>
    <font>
      <sz val="10"/>
      <color indexed="16"/>
      <name val="MS Serif"/>
      <family val="1"/>
    </font>
    <font>
      <sz val="8"/>
      <name val="Arial"/>
      <family val="2"/>
    </font>
    <font>
      <b/>
      <sz val="12"/>
      <name val="Arial"/>
      <family val="2"/>
    </font>
    <font>
      <u/>
      <sz val="11"/>
      <color theme="10"/>
      <name val="Calibri"/>
      <family val="2"/>
      <scheme val="minor"/>
    </font>
    <font>
      <u/>
      <sz val="10"/>
      <color indexed="12"/>
      <name val="Arial"/>
      <family val="2"/>
    </font>
    <font>
      <u/>
      <sz val="11"/>
      <color theme="10"/>
      <name val="Calibri"/>
      <family val="2"/>
    </font>
    <font>
      <sz val="7"/>
      <name val="Small Fonts"/>
      <family val="2"/>
    </font>
    <font>
      <b/>
      <i/>
      <sz val="16"/>
      <name val="Helv"/>
    </font>
    <font>
      <sz val="10"/>
      <name val="MS Sans Serif"/>
      <family val="2"/>
    </font>
    <font>
      <sz val="9"/>
      <color theme="1"/>
      <name val="Century Gothic"/>
      <family val="2"/>
    </font>
    <font>
      <sz val="8"/>
      <name val="Helv"/>
    </font>
    <font>
      <b/>
      <sz val="8"/>
      <color indexed="8"/>
      <name val="Helv"/>
    </font>
    <font>
      <sz val="11"/>
      <color theme="1"/>
      <name val="Arial"/>
      <family val="2"/>
    </font>
    <font>
      <sz val="11"/>
      <color rgb="FF000000"/>
      <name val="Arial"/>
      <family val="2"/>
    </font>
    <font>
      <u/>
      <sz val="12"/>
      <color theme="10"/>
      <name val="Calibri"/>
      <family val="2"/>
      <scheme val="minor"/>
    </font>
    <font>
      <u/>
      <sz val="12"/>
      <color theme="11"/>
      <name val="Calibri"/>
      <family val="2"/>
      <scheme val="minor"/>
    </font>
    <font>
      <b/>
      <sz val="10"/>
      <color indexed="8"/>
      <name val="Tahoma"/>
      <family val="2"/>
    </font>
    <font>
      <b/>
      <sz val="11"/>
      <color theme="1"/>
      <name val="Calibri"/>
      <family val="2"/>
      <scheme val="minor"/>
    </font>
    <font>
      <b/>
      <sz val="10"/>
      <color rgb="FF000000"/>
      <name val="Tahoma"/>
      <family val="2"/>
    </font>
    <font>
      <sz val="12"/>
      <color rgb="FF000000"/>
      <name val="Calibri"/>
      <family val="2"/>
      <scheme val="minor"/>
    </font>
    <font>
      <sz val="10"/>
      <color rgb="FF000000"/>
      <name val="Tahoma"/>
      <family val="2"/>
    </font>
    <font>
      <sz val="12"/>
      <color rgb="FFFF0000"/>
      <name val="Wingdings"/>
      <charset val="2"/>
    </font>
    <font>
      <sz val="12"/>
      <color rgb="FF008000"/>
      <name val="Wingdings"/>
      <charset val="2"/>
    </font>
    <font>
      <sz val="10"/>
      <name val="Tahoma"/>
      <family val="2"/>
    </font>
    <font>
      <sz val="12"/>
      <color rgb="FFFF0000"/>
      <name val="Calibri"/>
      <family val="2"/>
      <scheme val="minor"/>
    </font>
    <font>
      <sz val="8"/>
      <color rgb="FF555555"/>
      <name val="Arial"/>
      <family val="2"/>
    </font>
    <font>
      <b/>
      <u/>
      <sz val="12"/>
      <color theme="1"/>
      <name val="Calibri"/>
      <family val="2"/>
      <scheme val="minor"/>
    </font>
    <font>
      <sz val="12"/>
      <color theme="1"/>
      <name val="Calibri"/>
      <family val="2"/>
    </font>
    <font>
      <b/>
      <sz val="14"/>
      <color rgb="FFFFFFFF"/>
      <name val="Arial"/>
      <family val="2"/>
    </font>
    <font>
      <b/>
      <sz val="10"/>
      <color theme="1"/>
      <name val="Arial"/>
      <family val="2"/>
    </font>
    <font>
      <sz val="9"/>
      <color rgb="FF000000"/>
      <name val="Arial"/>
      <family val="2"/>
    </font>
    <font>
      <sz val="9"/>
      <color theme="1"/>
      <name val="Arial"/>
      <family val="2"/>
    </font>
    <font>
      <b/>
      <sz val="12"/>
      <color theme="1"/>
      <name val="Calibri"/>
      <family val="2"/>
    </font>
    <font>
      <sz val="12"/>
      <color rgb="FF0B0D0E"/>
      <name val="Calibri"/>
      <family val="2"/>
    </font>
    <font>
      <sz val="12"/>
      <color theme="1"/>
      <name val="Arial"/>
      <family val="2"/>
    </font>
    <font>
      <b/>
      <sz val="11"/>
      <color theme="1"/>
      <name val="Arial"/>
      <family val="2"/>
    </font>
    <font>
      <b/>
      <sz val="12"/>
      <color theme="0"/>
      <name val="Arial"/>
      <family val="2"/>
    </font>
    <font>
      <i/>
      <sz val="11"/>
      <color rgb="FF000000"/>
      <name val="Arial"/>
      <family val="2"/>
    </font>
    <font>
      <sz val="11"/>
      <color rgb="FF000000"/>
      <name val="Arial"/>
      <family val="2"/>
    </font>
    <font>
      <b/>
      <sz val="12"/>
      <color theme="1"/>
      <name val="Arial"/>
      <family val="2"/>
    </font>
    <font>
      <u/>
      <sz val="12"/>
      <color theme="10"/>
      <name val="Arial"/>
      <family val="2"/>
    </font>
    <font>
      <sz val="12"/>
      <color rgb="FF000000"/>
      <name val="Arial"/>
      <family val="2"/>
    </font>
  </fonts>
  <fills count="33">
    <fill>
      <patternFill patternType="none"/>
    </fill>
    <fill>
      <patternFill patternType="gray125"/>
    </fill>
    <fill>
      <patternFill patternType="solid">
        <fgColor theme="5" tint="0.59999389629810485"/>
        <bgColor indexed="65"/>
      </patternFill>
    </fill>
    <fill>
      <patternFill patternType="solid">
        <fgColor theme="7" tint="0.59999389629810485"/>
        <bgColor indexed="65"/>
      </patternFill>
    </fill>
    <fill>
      <patternFill patternType="solid">
        <fgColor theme="9" tint="0.59999389629810485"/>
        <bgColor indexed="65"/>
      </patternFill>
    </fill>
    <fill>
      <patternFill patternType="solid">
        <fgColor rgb="FFFFFF00"/>
        <bgColor indexed="64"/>
      </patternFill>
    </fill>
    <fill>
      <patternFill patternType="solid">
        <fgColor indexed="46"/>
      </patternFill>
    </fill>
    <fill>
      <patternFill patternType="solid">
        <fgColor indexed="22"/>
        <bgColor indexed="64"/>
      </patternFill>
    </fill>
    <fill>
      <patternFill patternType="solid">
        <fgColor indexed="26"/>
        <bgColor indexed="64"/>
      </patternFill>
    </fill>
    <fill>
      <patternFill patternType="solid">
        <fgColor theme="4" tint="0.79998168889431442"/>
        <bgColor theme="4" tint="0.79998168889431442"/>
      </patternFill>
    </fill>
    <fill>
      <patternFill patternType="solid">
        <fgColor theme="0" tint="-0.249977111117893"/>
        <bgColor indexed="64"/>
      </patternFill>
    </fill>
    <fill>
      <patternFill patternType="solid">
        <fgColor theme="2" tint="-9.9978637043366805E-2"/>
        <bgColor indexed="64"/>
      </patternFill>
    </fill>
    <fill>
      <patternFill patternType="solid">
        <fgColor theme="2" tint="-0.499984740745262"/>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theme="6" tint="-0.249977111117893"/>
        <bgColor indexed="64"/>
      </patternFill>
    </fill>
    <fill>
      <patternFill patternType="solid">
        <fgColor theme="8" tint="0.39997558519241921"/>
        <bgColor indexed="64"/>
      </patternFill>
    </fill>
    <fill>
      <patternFill patternType="solid">
        <fgColor rgb="FFCCFFCC"/>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0" tint="-0.249977111117893"/>
        <bgColor theme="4" tint="0.79998168889431442"/>
      </patternFill>
    </fill>
    <fill>
      <patternFill patternType="solid">
        <fgColor rgb="FFC0504D"/>
        <bgColor indexed="64"/>
      </patternFill>
    </fill>
    <fill>
      <patternFill patternType="solid">
        <fgColor rgb="FFD99594"/>
        <bgColor indexed="64"/>
      </patternFill>
    </fill>
    <fill>
      <patternFill patternType="solid">
        <fgColor rgb="FF4F81BD"/>
        <bgColor indexed="64"/>
      </patternFill>
    </fill>
    <fill>
      <patternFill patternType="solid">
        <fgColor rgb="FFB8CCE4"/>
        <bgColor indexed="64"/>
      </patternFill>
    </fill>
    <fill>
      <patternFill patternType="solid">
        <fgColor theme="9" tint="-0.249977111117893"/>
        <bgColor indexed="64"/>
      </patternFill>
    </fill>
    <fill>
      <patternFill patternType="solid">
        <fgColor rgb="FF339966"/>
        <bgColor indexed="64"/>
      </patternFill>
    </fill>
    <fill>
      <patternFill patternType="solid">
        <fgColor theme="2" tint="-0.749992370372631"/>
        <bgColor indexed="64"/>
      </patternFill>
    </fill>
  </fills>
  <borders count="46">
    <border>
      <left/>
      <right/>
      <top/>
      <bottom/>
      <diagonal/>
    </border>
    <border>
      <left style="medium">
        <color indexed="22"/>
      </left>
      <right style="medium">
        <color indexed="22"/>
      </right>
      <top style="medium">
        <color indexed="22"/>
      </top>
      <bottom style="medium">
        <color indexed="22"/>
      </bottom>
      <diagonal/>
    </border>
    <border>
      <left/>
      <right/>
      <top style="medium">
        <color auto="1"/>
      </top>
      <bottom style="medium">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medium">
        <color indexed="22"/>
      </left>
      <right/>
      <top style="medium">
        <color indexed="22"/>
      </top>
      <bottom style="medium">
        <color indexed="22"/>
      </bottom>
      <diagonal/>
    </border>
    <border>
      <left/>
      <right style="medium">
        <color indexed="22"/>
      </right>
      <top style="medium">
        <color indexed="22"/>
      </top>
      <bottom style="medium">
        <color indexed="22"/>
      </bottom>
      <diagonal/>
    </border>
    <border>
      <left/>
      <right/>
      <top style="medium">
        <color indexed="22"/>
      </top>
      <bottom style="medium">
        <color indexed="22"/>
      </bottom>
      <diagonal/>
    </border>
    <border>
      <left style="medium">
        <color indexed="22"/>
      </left>
      <right style="medium">
        <color indexed="22"/>
      </right>
      <top style="medium">
        <color indexed="22"/>
      </top>
      <bottom/>
      <diagonal/>
    </border>
    <border>
      <left style="medium">
        <color indexed="22"/>
      </left>
      <right style="medium">
        <color indexed="22"/>
      </right>
      <top/>
      <bottom/>
      <diagonal/>
    </border>
    <border>
      <left/>
      <right/>
      <top/>
      <bottom style="thin">
        <color theme="4" tint="0.39997558519241921"/>
      </bottom>
      <diagonal/>
    </border>
    <border>
      <left style="medium">
        <color rgb="FFC0C0C0"/>
      </left>
      <right style="medium">
        <color rgb="FFC0C0C0"/>
      </right>
      <top style="medium">
        <color rgb="FFC0C0C0"/>
      </top>
      <bottom style="medium">
        <color rgb="FFC0C0C0"/>
      </bottom>
      <diagonal/>
    </border>
    <border>
      <left style="medium">
        <color rgb="FFC0C0C0"/>
      </left>
      <right style="medium">
        <color rgb="FFC0C0C0"/>
      </right>
      <top/>
      <bottom style="medium">
        <color rgb="FFC0C0C0"/>
      </bottom>
      <diagonal/>
    </border>
    <border>
      <left style="medium">
        <color rgb="FFC0C0C0"/>
      </left>
      <right/>
      <top style="medium">
        <color rgb="FFC0C0C0"/>
      </top>
      <bottom style="medium">
        <color rgb="FFC0C0C0"/>
      </bottom>
      <diagonal/>
    </border>
    <border>
      <left/>
      <right/>
      <top style="medium">
        <color rgb="FFC0C0C0"/>
      </top>
      <bottom style="medium">
        <color rgb="FFC0C0C0"/>
      </bottom>
      <diagonal/>
    </border>
    <border>
      <left/>
      <right style="medium">
        <color rgb="FFC0C0C0"/>
      </right>
      <top style="medium">
        <color rgb="FFC0C0C0"/>
      </top>
      <bottom style="medium">
        <color rgb="FFC0C0C0"/>
      </bottom>
      <diagonal/>
    </border>
    <border>
      <left/>
      <right style="medium">
        <color rgb="FFC0C0C0"/>
      </right>
      <top/>
      <bottom style="medium">
        <color rgb="FFC0C0C0"/>
      </bottom>
      <diagonal/>
    </border>
    <border>
      <left style="medium">
        <color rgb="FFC0C0C0"/>
      </left>
      <right/>
      <top style="medium">
        <color rgb="FFC0C0C0"/>
      </top>
      <bottom style="medium">
        <color indexed="22"/>
      </bottom>
      <diagonal/>
    </border>
    <border>
      <left/>
      <right style="medium">
        <color rgb="FFC0C0C0"/>
      </right>
      <top style="medium">
        <color rgb="FFC0C0C0"/>
      </top>
      <bottom style="medium">
        <color indexed="22"/>
      </bottom>
      <diagonal/>
    </border>
    <border>
      <left/>
      <right/>
      <top style="thin">
        <color theme="4" tint="0.39997558519241921"/>
      </top>
      <bottom/>
      <diagonal/>
    </border>
    <border>
      <left/>
      <right/>
      <top style="thin">
        <color theme="4"/>
      </top>
      <bottom style="thin">
        <color theme="4"/>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diagonal/>
    </border>
    <border>
      <left style="thin">
        <color indexed="8"/>
      </left>
      <right/>
      <top style="thin">
        <color indexed="65"/>
      </top>
      <bottom/>
      <diagonal/>
    </border>
    <border>
      <left style="medium">
        <color theme="0" tint="-0.249977111117893"/>
      </left>
      <right style="medium">
        <color theme="0" tint="-0.249977111117893"/>
      </right>
      <top style="medium">
        <color theme="0" tint="-0.249977111117893"/>
      </top>
      <bottom style="medium">
        <color theme="0" tint="-0.249977111117893"/>
      </bottom>
      <diagonal/>
    </border>
    <border>
      <left style="medium">
        <color theme="0" tint="-0.249977111117893"/>
      </left>
      <right style="medium">
        <color theme="0" tint="-0.249977111117893"/>
      </right>
      <top style="medium">
        <color theme="0" tint="-0.249977111117893"/>
      </top>
      <bottom/>
      <diagonal/>
    </border>
    <border>
      <left style="medium">
        <color theme="0" tint="-0.249977111117893"/>
      </left>
      <right style="medium">
        <color theme="0" tint="-0.249977111117893"/>
      </right>
      <top/>
      <bottom/>
      <diagonal/>
    </border>
    <border>
      <left style="medium">
        <color theme="0" tint="-0.249977111117893"/>
      </left>
      <right style="medium">
        <color theme="0" tint="-0.249977111117893"/>
      </right>
      <top/>
      <bottom style="medium">
        <color theme="0" tint="-0.249977111117893"/>
      </bottom>
      <diagonal/>
    </border>
    <border>
      <left style="medium">
        <color theme="0" tint="-0.249977111117893"/>
      </left>
      <right/>
      <top style="medium">
        <color theme="0" tint="-0.249977111117893"/>
      </top>
      <bottom style="medium">
        <color theme="0" tint="-0.249977111117893"/>
      </bottom>
      <diagonal/>
    </border>
    <border>
      <left/>
      <right style="medium">
        <color theme="0" tint="-0.249977111117893"/>
      </right>
      <top style="medium">
        <color theme="0" tint="-0.249977111117893"/>
      </top>
      <bottom style="medium">
        <color theme="0" tint="-0.249977111117893"/>
      </bottom>
      <diagonal/>
    </border>
    <border>
      <left/>
      <right style="thin">
        <color indexed="8"/>
      </right>
      <top style="thin">
        <color indexed="8"/>
      </top>
      <bottom style="thin">
        <color indexed="8"/>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bottom style="medium">
        <color auto="1"/>
      </bottom>
      <diagonal/>
    </border>
    <border>
      <left style="medium">
        <color auto="1"/>
      </left>
      <right/>
      <top style="medium">
        <color auto="1"/>
      </top>
      <bottom/>
      <diagonal/>
    </border>
    <border>
      <left/>
      <right style="medium">
        <color auto="1"/>
      </right>
      <top/>
      <bottom style="medium">
        <color auto="1"/>
      </bottom>
      <diagonal/>
    </border>
    <border>
      <left/>
      <right style="medium">
        <color auto="1"/>
      </right>
      <top style="medium">
        <color auto="1"/>
      </top>
      <bottom/>
      <diagonal/>
    </border>
    <border>
      <left/>
      <right style="medium">
        <color auto="1"/>
      </right>
      <top/>
      <bottom/>
      <diagonal/>
    </border>
    <border>
      <left style="medium">
        <color auto="1"/>
      </left>
      <right/>
      <top/>
      <bottom/>
      <diagonal/>
    </border>
    <border>
      <left style="medium">
        <color auto="1"/>
      </left>
      <right/>
      <top/>
      <bottom style="medium">
        <color auto="1"/>
      </bottom>
      <diagonal/>
    </border>
    <border>
      <left style="thin">
        <color indexed="64"/>
      </left>
      <right style="thin">
        <color indexed="64"/>
      </right>
      <top style="thin">
        <color indexed="64"/>
      </top>
      <bottom style="thin">
        <color indexed="64"/>
      </bottom>
      <diagonal/>
    </border>
  </borders>
  <cellStyleXfs count="2738">
    <xf numFmtId="0" fontId="0" fillId="0" borderId="0"/>
    <xf numFmtId="43" fontId="7" fillId="0" borderId="0" applyFont="0" applyFill="0" applyBorder="0" applyAlignment="0" applyProtection="0"/>
    <xf numFmtId="9" fontId="7" fillId="0" borderId="0" applyFont="0" applyFill="0" applyBorder="0" applyAlignment="0" applyProtection="0"/>
    <xf numFmtId="0" fontId="9" fillId="0" borderId="0">
      <alignment wrapText="1"/>
    </xf>
    <xf numFmtId="0" fontId="11" fillId="0" borderId="0"/>
    <xf numFmtId="0" fontId="12" fillId="6" borderId="0" applyNumberFormat="0" applyBorder="0" applyAlignment="0" applyProtection="0"/>
    <xf numFmtId="0" fontId="12" fillId="2" borderId="0" applyNumberFormat="0" applyBorder="0" applyAlignment="0" applyProtection="0"/>
    <xf numFmtId="0" fontId="7" fillId="2" borderId="0" applyNumberFormat="0" applyBorder="0" applyAlignment="0" applyProtection="0"/>
    <xf numFmtId="0" fontId="12" fillId="3" borderId="0" applyNumberFormat="0" applyBorder="0" applyAlignment="0" applyProtection="0"/>
    <xf numFmtId="0" fontId="7" fillId="3" borderId="0" applyNumberFormat="0" applyBorder="0" applyAlignment="0" applyProtection="0"/>
    <xf numFmtId="0" fontId="12" fillId="4" borderId="0" applyNumberFormat="0" applyBorder="0" applyAlignment="0" applyProtection="0"/>
    <xf numFmtId="0" fontId="7" fillId="4" borderId="0" applyNumberFormat="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168" fontId="9" fillId="0" borderId="0" applyFill="0" applyBorder="0" applyAlignment="0"/>
    <xf numFmtId="168" fontId="9" fillId="0" borderId="0" applyFill="0" applyBorder="0" applyAlignment="0"/>
    <xf numFmtId="43" fontId="11"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5" fillId="0" borderId="0" applyNumberFormat="0" applyAlignment="0">
      <alignment horizontal="left"/>
    </xf>
    <xf numFmtId="0" fontId="16" fillId="0" borderId="0" applyNumberFormat="0" applyAlignment="0">
      <alignment horizontal="left"/>
    </xf>
    <xf numFmtId="38" fontId="17" fillId="7" borderId="0" applyNumberFormat="0" applyBorder="0" applyAlignment="0" applyProtection="0"/>
    <xf numFmtId="0" fontId="18" fillId="0" borderId="2" applyNumberFormat="0" applyAlignment="0" applyProtection="0">
      <alignment horizontal="left" vertical="center"/>
    </xf>
    <xf numFmtId="0" fontId="18" fillId="0" borderId="3">
      <alignment horizontal="left" vertical="center"/>
    </xf>
    <xf numFmtId="0" fontId="19"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alignment vertical="top"/>
      <protection locked="0"/>
    </xf>
    <xf numFmtId="0" fontId="19" fillId="0" borderId="0" applyNumberFormat="0" applyFill="0" applyBorder="0" applyAlignment="0" applyProtection="0"/>
    <xf numFmtId="0" fontId="20"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19" fillId="0" borderId="0" applyNumberFormat="0" applyFill="0" applyBorder="0" applyAlignment="0" applyProtection="0"/>
    <xf numFmtId="10" fontId="17" fillId="8" borderId="4" applyNumberFormat="0" applyBorder="0" applyAlignment="0" applyProtection="0"/>
    <xf numFmtId="37" fontId="22" fillId="0" borderId="0"/>
    <xf numFmtId="169" fontId="23" fillId="0" borderId="0"/>
    <xf numFmtId="0" fontId="24" fillId="0" borderId="0"/>
    <xf numFmtId="0" fontId="12" fillId="0" borderId="0"/>
    <xf numFmtId="0" fontId="24" fillId="0" borderId="0"/>
    <xf numFmtId="0" fontId="12" fillId="0" borderId="0"/>
    <xf numFmtId="0" fontId="24" fillId="0" borderId="0"/>
    <xf numFmtId="0" fontId="12" fillId="0" borderId="0"/>
    <xf numFmtId="0" fontId="24" fillId="0" borderId="0"/>
    <xf numFmtId="0" fontId="9" fillId="0" borderId="0"/>
    <xf numFmtId="0" fontId="24" fillId="0" borderId="0"/>
    <xf numFmtId="0" fontId="9" fillId="0" borderId="0"/>
    <xf numFmtId="0" fontId="24" fillId="0" borderId="0"/>
    <xf numFmtId="0" fontId="9" fillId="0" borderId="0"/>
    <xf numFmtId="0" fontId="24" fillId="0" borderId="0"/>
    <xf numFmtId="0" fontId="9" fillId="0" borderId="0"/>
    <xf numFmtId="0" fontId="24" fillId="0" borderId="0"/>
    <xf numFmtId="0" fontId="9" fillId="0" borderId="0"/>
    <xf numFmtId="0" fontId="24" fillId="0" borderId="0"/>
    <xf numFmtId="0" fontId="9" fillId="0" borderId="0"/>
    <xf numFmtId="0" fontId="9" fillId="0" borderId="0"/>
    <xf numFmtId="0" fontId="25"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9" fillId="0" borderId="0"/>
    <xf numFmtId="0" fontId="24" fillId="0" borderId="0"/>
    <xf numFmtId="0" fontId="9" fillId="0" borderId="0"/>
    <xf numFmtId="0" fontId="24" fillId="0" borderId="0"/>
    <xf numFmtId="0" fontId="24" fillId="0" borderId="0"/>
    <xf numFmtId="0" fontId="12" fillId="0" borderId="0"/>
    <xf numFmtId="0" fontId="12" fillId="0" borderId="0"/>
    <xf numFmtId="0" fontId="24" fillId="0" borderId="0"/>
    <xf numFmtId="0" fontId="24" fillId="0" borderId="0"/>
    <xf numFmtId="0" fontId="24" fillId="0" borderId="0"/>
    <xf numFmtId="0" fontId="9" fillId="0" borderId="0"/>
    <xf numFmtId="0" fontId="9" fillId="0" borderId="0"/>
    <xf numFmtId="0" fontId="24" fillId="0" borderId="0"/>
    <xf numFmtId="10" fontId="9" fillId="0" borderId="0" applyFont="0" applyFill="0" applyBorder="0" applyAlignment="0" applyProtection="0"/>
    <xf numFmtId="10"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2" fillId="0" borderId="0" applyFont="0" applyFill="0" applyBorder="0" applyAlignment="0" applyProtection="0"/>
    <xf numFmtId="9" fontId="9" fillId="0" borderId="0" applyFont="0" applyFill="0" applyBorder="0" applyAlignment="0" applyProtection="0">
      <alignment wrapText="1"/>
    </xf>
    <xf numFmtId="170" fontId="26" fillId="0" borderId="0" applyNumberFormat="0" applyFill="0" applyBorder="0" applyAlignment="0" applyProtection="0">
      <alignment horizontal="left"/>
    </xf>
    <xf numFmtId="40" fontId="27" fillId="0" borderId="0" applyBorder="0">
      <alignment horizontal="right"/>
    </xf>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9" fontId="7" fillId="0" borderId="0" applyFon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43" fontId="4" fillId="0" borderId="0" applyFon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2" fillId="6" borderId="0" applyNumberFormat="0" applyBorder="0" applyAlignment="0" applyProtection="0"/>
    <xf numFmtId="0" fontId="2" fillId="2" borderId="0" applyNumberFormat="0" applyBorder="0" applyAlignment="0" applyProtection="0"/>
    <xf numFmtId="0" fontId="3" fillId="2" borderId="0" applyNumberFormat="0" applyBorder="0" applyAlignment="0" applyProtection="0"/>
    <xf numFmtId="0" fontId="2" fillId="3" borderId="0" applyNumberFormat="0" applyBorder="0" applyAlignment="0" applyProtection="0"/>
    <xf numFmtId="0" fontId="3" fillId="3" borderId="0" applyNumberFormat="0" applyBorder="0" applyAlignment="0" applyProtection="0"/>
    <xf numFmtId="0" fontId="2" fillId="4" borderId="0" applyNumberFormat="0" applyBorder="0" applyAlignment="0" applyProtection="0"/>
    <xf numFmtId="0" fontId="3" fillId="4"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cellStyleXfs>
  <cellXfs count="364">
    <xf numFmtId="0" fontId="0" fillId="0" borderId="0" xfId="0"/>
    <xf numFmtId="0" fontId="9" fillId="0" borderId="0" xfId="3">
      <alignment wrapText="1"/>
    </xf>
    <xf numFmtId="164" fontId="10" fillId="0" borderId="1" xfId="3" applyNumberFormat="1" applyFont="1" applyFill="1" applyBorder="1" applyAlignment="1">
      <alignment vertical="top" wrapText="1"/>
    </xf>
    <xf numFmtId="164" fontId="9" fillId="0" borderId="0" xfId="3" applyNumberFormat="1">
      <alignment wrapText="1"/>
    </xf>
    <xf numFmtId="166" fontId="0" fillId="0" borderId="0" xfId="0" applyNumberFormat="1"/>
    <xf numFmtId="0" fontId="0" fillId="0" borderId="0" xfId="0" applyAlignment="1">
      <alignment wrapText="1"/>
    </xf>
    <xf numFmtId="167" fontId="0" fillId="0" borderId="0" xfId="0" applyNumberFormat="1"/>
    <xf numFmtId="0" fontId="10" fillId="0" borderId="1" xfId="3" applyFont="1" applyFill="1" applyBorder="1" applyAlignment="1">
      <alignment vertical="top" wrapText="1"/>
    </xf>
    <xf numFmtId="167" fontId="9" fillId="0" borderId="0" xfId="3" applyNumberFormat="1">
      <alignment wrapText="1"/>
    </xf>
    <xf numFmtId="165" fontId="0" fillId="0" borderId="0" xfId="92" applyNumberFormat="1" applyFont="1">
      <alignment wrapText="1"/>
    </xf>
    <xf numFmtId="0" fontId="12" fillId="0" borderId="0" xfId="40"/>
    <xf numFmtId="0" fontId="12" fillId="0" borderId="0" xfId="66"/>
    <xf numFmtId="1" fontId="10" fillId="0" borderId="1" xfId="3" applyNumberFormat="1" applyFont="1" applyFill="1" applyBorder="1" applyAlignment="1">
      <alignment vertical="top" wrapText="1"/>
    </xf>
    <xf numFmtId="0" fontId="10" fillId="0" borderId="1" xfId="3" applyFont="1" applyFill="1" applyBorder="1" applyAlignment="1">
      <alignment horizontal="left" vertical="top" wrapText="1"/>
    </xf>
    <xf numFmtId="165" fontId="10" fillId="0" borderId="1" xfId="2" applyNumberFormat="1" applyFont="1" applyFill="1" applyBorder="1" applyAlignment="1">
      <alignment vertical="top" wrapText="1"/>
    </xf>
    <xf numFmtId="0" fontId="0" fillId="0" borderId="0" xfId="0" applyNumberFormat="1"/>
    <xf numFmtId="164" fontId="10" fillId="0" borderId="8" xfId="3" applyNumberFormat="1" applyFont="1" applyFill="1" applyBorder="1" applyAlignment="1">
      <alignment vertical="top" wrapText="1"/>
    </xf>
    <xf numFmtId="166" fontId="10" fillId="0" borderId="1" xfId="1" applyNumberFormat="1" applyFont="1" applyFill="1" applyBorder="1" applyAlignment="1">
      <alignment vertical="top" wrapText="1"/>
    </xf>
    <xf numFmtId="164" fontId="10" fillId="0" borderId="9" xfId="3" applyNumberFormat="1" applyFont="1" applyFill="1" applyBorder="1" applyAlignment="1">
      <alignment vertical="top" wrapText="1"/>
    </xf>
    <xf numFmtId="164" fontId="0" fillId="0" borderId="0" xfId="0" applyNumberFormat="1"/>
    <xf numFmtId="0" fontId="10" fillId="0" borderId="5" xfId="3" applyFont="1" applyFill="1" applyBorder="1" applyAlignment="1">
      <alignment horizontal="left" vertical="top" wrapText="1"/>
    </xf>
    <xf numFmtId="166" fontId="9" fillId="0" borderId="0" xfId="3" applyNumberFormat="1">
      <alignment wrapText="1"/>
    </xf>
    <xf numFmtId="43" fontId="0" fillId="0" borderId="0" xfId="0" applyNumberFormat="1"/>
    <xf numFmtId="166" fontId="0" fillId="0" borderId="1" xfId="0" applyNumberFormat="1" applyBorder="1"/>
    <xf numFmtId="166" fontId="0" fillId="0" borderId="1" xfId="1" applyNumberFormat="1" applyFont="1" applyBorder="1"/>
    <xf numFmtId="0" fontId="0" fillId="0" borderId="1" xfId="0" applyNumberFormat="1" applyBorder="1"/>
    <xf numFmtId="0" fontId="10" fillId="0" borderId="1" xfId="0" applyFont="1" applyFill="1" applyBorder="1" applyAlignment="1">
      <alignment vertical="top" wrapText="1"/>
    </xf>
    <xf numFmtId="165" fontId="0" fillId="0" borderId="0" xfId="2" applyNumberFormat="1" applyFont="1"/>
    <xf numFmtId="172" fontId="12" fillId="0" borderId="0" xfId="66" applyNumberFormat="1"/>
    <xf numFmtId="43" fontId="12" fillId="0" borderId="0" xfId="40" applyNumberFormat="1"/>
    <xf numFmtId="0" fontId="33" fillId="0" borderId="0" xfId="0" applyFont="1"/>
    <xf numFmtId="0" fontId="8" fillId="0" borderId="0" xfId="0" applyFont="1" applyAlignment="1">
      <alignment horizontal="right"/>
    </xf>
    <xf numFmtId="164" fontId="32" fillId="0" borderId="1" xfId="3" applyNumberFormat="1" applyFont="1" applyFill="1" applyBorder="1" applyAlignment="1">
      <alignment horizontal="center" vertical="center" wrapText="1"/>
    </xf>
    <xf numFmtId="164" fontId="32" fillId="0" borderId="8" xfId="3" applyNumberFormat="1" applyFont="1" applyFill="1" applyBorder="1" applyAlignment="1">
      <alignment horizontal="center" vertical="center" wrapText="1"/>
    </xf>
    <xf numFmtId="0" fontId="0" fillId="0" borderId="1" xfId="0" applyBorder="1"/>
    <xf numFmtId="0" fontId="0" fillId="0" borderId="0" xfId="0" quotePrefix="1"/>
    <xf numFmtId="0" fontId="34" fillId="0" borderId="11" xfId="0" applyFont="1" applyBorder="1" applyAlignment="1">
      <alignment horizontal="center" vertical="top" wrapText="1"/>
    </xf>
    <xf numFmtId="0" fontId="35" fillId="0" borderId="0" xfId="0" applyFont="1"/>
    <xf numFmtId="0" fontId="36" fillId="0" borderId="12" xfId="0" applyFont="1" applyBorder="1" applyAlignment="1">
      <alignment vertical="top" wrapText="1"/>
    </xf>
    <xf numFmtId="0" fontId="36" fillId="0" borderId="16" xfId="0" applyFont="1" applyBorder="1" applyAlignment="1">
      <alignment horizontal="center" vertical="top" wrapText="1"/>
    </xf>
    <xf numFmtId="0" fontId="37" fillId="0" borderId="16" xfId="0" applyFont="1" applyBorder="1" applyAlignment="1">
      <alignment horizontal="center"/>
    </xf>
    <xf numFmtId="0" fontId="38" fillId="0" borderId="16" xfId="0" applyFont="1" applyBorder="1" applyAlignment="1">
      <alignment horizontal="center"/>
    </xf>
    <xf numFmtId="171" fontId="0" fillId="0" borderId="0" xfId="0" applyNumberFormat="1"/>
    <xf numFmtId="0" fontId="39" fillId="0" borderId="1" xfId="3" applyFont="1" applyFill="1" applyBorder="1" applyAlignment="1">
      <alignment vertical="top" wrapText="1"/>
    </xf>
    <xf numFmtId="0" fontId="32" fillId="0" borderId="1" xfId="3" applyFont="1" applyFill="1" applyBorder="1" applyAlignment="1">
      <alignment horizontal="center" vertical="top" wrapText="1"/>
    </xf>
    <xf numFmtId="0" fontId="38" fillId="0" borderId="1" xfId="0" applyFont="1" applyFill="1" applyBorder="1" applyAlignment="1">
      <alignment horizontal="center"/>
    </xf>
    <xf numFmtId="0" fontId="37" fillId="0" borderId="1" xfId="0" applyFont="1" applyFill="1" applyBorder="1" applyAlignment="1">
      <alignment horizontal="center"/>
    </xf>
    <xf numFmtId="166" fontId="0" fillId="0" borderId="1" xfId="0" applyNumberFormat="1" applyFill="1" applyBorder="1"/>
    <xf numFmtId="43" fontId="9" fillId="0" borderId="0" xfId="3" applyNumberFormat="1">
      <alignment wrapText="1"/>
    </xf>
    <xf numFmtId="9" fontId="35" fillId="0" borderId="11" xfId="0" applyNumberFormat="1" applyFont="1" applyBorder="1"/>
    <xf numFmtId="0" fontId="10" fillId="0" borderId="0" xfId="3" applyFont="1" applyFill="1" applyBorder="1" applyAlignment="1">
      <alignment horizontal="left" vertical="top" wrapText="1"/>
    </xf>
    <xf numFmtId="1" fontId="9" fillId="0" borderId="0" xfId="3" applyNumberFormat="1">
      <alignment wrapText="1"/>
    </xf>
    <xf numFmtId="0" fontId="37" fillId="0" borderId="16" xfId="0" applyFont="1" applyBorder="1" applyAlignment="1">
      <alignment horizontal="center" vertical="center"/>
    </xf>
    <xf numFmtId="0" fontId="38" fillId="0" borderId="16" xfId="0" applyFont="1" applyBorder="1" applyAlignment="1">
      <alignment horizontal="center" vertical="center"/>
    </xf>
    <xf numFmtId="164" fontId="32" fillId="0" borderId="1" xfId="3" applyNumberFormat="1" applyFont="1" applyFill="1" applyBorder="1" applyAlignment="1">
      <alignment horizontal="center" vertical="top" wrapText="1"/>
    </xf>
    <xf numFmtId="0" fontId="32" fillId="0" borderId="1" xfId="3" applyFont="1" applyFill="1" applyBorder="1" applyAlignment="1">
      <alignment vertical="top" wrapText="1"/>
    </xf>
    <xf numFmtId="0" fontId="32" fillId="0" borderId="1" xfId="3" applyFont="1" applyFill="1" applyBorder="1" applyAlignment="1">
      <alignment horizontal="center" vertical="center" wrapText="1"/>
    </xf>
    <xf numFmtId="166" fontId="10" fillId="0" borderId="1" xfId="1" applyNumberFormat="1" applyFont="1" applyFill="1" applyBorder="1" applyAlignment="1">
      <alignment horizontal="center" vertical="center" wrapText="1"/>
    </xf>
    <xf numFmtId="0" fontId="10" fillId="0" borderId="1" xfId="3" applyFont="1" applyFill="1" applyBorder="1" applyAlignment="1">
      <alignment horizontal="left" vertical="center" wrapText="1"/>
    </xf>
    <xf numFmtId="0" fontId="32" fillId="0" borderId="5" xfId="3" applyFont="1" applyFill="1" applyBorder="1" applyAlignment="1">
      <alignment horizontal="center" vertical="center" wrapText="1"/>
    </xf>
    <xf numFmtId="166" fontId="8" fillId="0" borderId="1" xfId="0" applyNumberFormat="1" applyFont="1" applyBorder="1" applyAlignment="1">
      <alignment horizontal="center" vertical="center" wrapText="1"/>
    </xf>
    <xf numFmtId="0" fontId="9" fillId="0" borderId="1" xfId="3" applyBorder="1">
      <alignment wrapText="1"/>
    </xf>
    <xf numFmtId="166" fontId="39" fillId="0" borderId="1" xfId="1" applyNumberFormat="1" applyFont="1" applyFill="1" applyBorder="1" applyAlignment="1">
      <alignment vertical="top" wrapText="1"/>
    </xf>
    <xf numFmtId="9" fontId="9" fillId="0" borderId="0" xfId="2273" applyFont="1" applyAlignment="1">
      <alignment wrapText="1"/>
    </xf>
    <xf numFmtId="0" fontId="0" fillId="0" borderId="0" xfId="0" applyAlignment="1">
      <alignment horizontal="left"/>
    </xf>
    <xf numFmtId="1" fontId="0" fillId="0" borderId="0" xfId="0" applyNumberFormat="1"/>
    <xf numFmtId="166" fontId="0" fillId="0" borderId="0" xfId="0" applyNumberFormat="1" applyFill="1" applyBorder="1"/>
    <xf numFmtId="0" fontId="0" fillId="5" borderId="0" xfId="0" applyFont="1" applyFill="1" applyAlignment="1">
      <alignment wrapText="1"/>
    </xf>
    <xf numFmtId="0" fontId="9" fillId="0" borderId="1" xfId="3" applyFill="1" applyBorder="1">
      <alignment wrapText="1"/>
    </xf>
    <xf numFmtId="166" fontId="9" fillId="0" borderId="1" xfId="2320" applyNumberFormat="1" applyFont="1" applyBorder="1" applyAlignment="1">
      <alignment wrapText="1"/>
    </xf>
    <xf numFmtId="166" fontId="9" fillId="0" borderId="1" xfId="2272" applyNumberFormat="1" applyFont="1" applyBorder="1" applyAlignment="1">
      <alignment wrapText="1"/>
    </xf>
    <xf numFmtId="166" fontId="9" fillId="0" borderId="1" xfId="2320" applyNumberFormat="1" applyFont="1" applyFill="1" applyBorder="1" applyAlignment="1">
      <alignment wrapText="1"/>
    </xf>
    <xf numFmtId="0" fontId="33" fillId="0" borderId="20" xfId="0" applyFont="1" applyBorder="1"/>
    <xf numFmtId="166" fontId="33" fillId="0" borderId="20" xfId="0" applyNumberFormat="1" applyFont="1" applyBorder="1"/>
    <xf numFmtId="0" fontId="33" fillId="9" borderId="10" xfId="0" applyFont="1" applyFill="1" applyBorder="1" applyAlignment="1">
      <alignment horizontal="center" vertical="center"/>
    </xf>
    <xf numFmtId="166" fontId="33" fillId="9" borderId="10" xfId="0" applyNumberFormat="1" applyFont="1" applyFill="1" applyBorder="1" applyAlignment="1">
      <alignment horizontal="center" vertical="center"/>
    </xf>
    <xf numFmtId="0" fontId="0" fillId="0" borderId="23" xfId="0" applyBorder="1"/>
    <xf numFmtId="0" fontId="0" fillId="0" borderId="24" xfId="0" applyBorder="1"/>
    <xf numFmtId="10" fontId="0" fillId="0" borderId="0" xfId="2" applyNumberFormat="1" applyFont="1"/>
    <xf numFmtId="0" fontId="8" fillId="0" borderId="0" xfId="0" applyFont="1" applyAlignment="1">
      <alignment horizontal="center" vertical="center" wrapText="1"/>
    </xf>
    <xf numFmtId="0" fontId="0" fillId="10" borderId="0" xfId="0" applyFill="1"/>
    <xf numFmtId="166" fontId="0" fillId="10" borderId="0" xfId="0" applyNumberFormat="1" applyFill="1"/>
    <xf numFmtId="10" fontId="0" fillId="10" borderId="0" xfId="2" applyNumberFormat="1" applyFont="1" applyFill="1"/>
    <xf numFmtId="171" fontId="0" fillId="10" borderId="0" xfId="0" applyNumberFormat="1" applyFill="1"/>
    <xf numFmtId="165" fontId="10" fillId="0" borderId="8" xfId="2" applyNumberFormat="1" applyFont="1" applyFill="1" applyBorder="1" applyAlignment="1">
      <alignment vertical="top" wrapText="1"/>
    </xf>
    <xf numFmtId="0" fontId="29" fillId="5" borderId="0" xfId="0" applyFont="1" applyFill="1" applyAlignment="1">
      <alignment wrapText="1"/>
    </xf>
    <xf numFmtId="0" fontId="28" fillId="5" borderId="0" xfId="0" applyFont="1" applyFill="1" applyAlignment="1">
      <alignment horizontal="justify" vertical="center"/>
    </xf>
    <xf numFmtId="165" fontId="12" fillId="0" borderId="1" xfId="66" applyNumberFormat="1" applyBorder="1"/>
    <xf numFmtId="0" fontId="28" fillId="5" borderId="0" xfId="0" applyFont="1" applyFill="1" applyAlignment="1">
      <alignment wrapText="1"/>
    </xf>
    <xf numFmtId="0" fontId="28" fillId="5" borderId="0" xfId="0" applyFont="1" applyFill="1" applyAlignment="1">
      <alignment horizontal="left" vertical="top" wrapText="1"/>
    </xf>
    <xf numFmtId="10" fontId="10" fillId="0" borderId="1" xfId="0" applyNumberFormat="1" applyFont="1" applyFill="1" applyBorder="1" applyAlignment="1">
      <alignment vertical="top" wrapText="1"/>
    </xf>
    <xf numFmtId="10" fontId="12" fillId="0" borderId="0" xfId="40" applyNumberFormat="1"/>
    <xf numFmtId="0" fontId="0" fillId="0" borderId="0" xfId="0" applyAlignment="1">
      <alignment horizontal="center"/>
    </xf>
    <xf numFmtId="0" fontId="0" fillId="0" borderId="4" xfId="0" applyBorder="1" applyAlignment="1">
      <alignment horizontal="center" vertical="center"/>
    </xf>
    <xf numFmtId="0" fontId="0" fillId="13" borderId="4" xfId="0" applyFill="1" applyBorder="1" applyAlignment="1">
      <alignment horizontal="center" vertical="center" wrapText="1"/>
    </xf>
    <xf numFmtId="0" fontId="0" fillId="14" borderId="4" xfId="0" applyFill="1" applyBorder="1" applyAlignment="1">
      <alignment horizontal="center" vertical="center" wrapText="1"/>
    </xf>
    <xf numFmtId="0" fontId="0" fillId="15" borderId="4" xfId="0" applyFill="1" applyBorder="1" applyAlignment="1">
      <alignment horizontal="center" vertical="center" wrapText="1"/>
    </xf>
    <xf numFmtId="0" fontId="0" fillId="16" borderId="4" xfId="0" applyFill="1" applyBorder="1" applyAlignment="1">
      <alignment horizontal="center" vertical="center" wrapText="1"/>
    </xf>
    <xf numFmtId="0" fontId="0" fillId="17" borderId="4" xfId="0" applyFill="1" applyBorder="1" applyAlignment="1">
      <alignment horizontal="center" vertical="center" wrapText="1"/>
    </xf>
    <xf numFmtId="0" fontId="0" fillId="18" borderId="4" xfId="0" applyFill="1" applyBorder="1" applyAlignment="1">
      <alignment horizontal="center" vertical="center" wrapText="1"/>
    </xf>
    <xf numFmtId="0" fontId="0" fillId="12" borderId="4" xfId="0" applyFill="1" applyBorder="1" applyAlignment="1">
      <alignment horizontal="center" vertical="center" wrapText="1"/>
    </xf>
    <xf numFmtId="0" fontId="0" fillId="19" borderId="4" xfId="0" applyFill="1" applyBorder="1" applyAlignment="1">
      <alignment horizontal="center" vertical="center" wrapText="1"/>
    </xf>
    <xf numFmtId="0" fontId="0" fillId="0" borderId="4" xfId="0" applyBorder="1" applyAlignment="1">
      <alignment horizontal="center"/>
    </xf>
    <xf numFmtId="0" fontId="0" fillId="20" borderId="4" xfId="0" applyFill="1" applyBorder="1" applyAlignment="1">
      <alignment horizontal="center" vertical="center" wrapText="1"/>
    </xf>
    <xf numFmtId="0" fontId="0" fillId="21" borderId="4" xfId="0" applyFill="1" applyBorder="1" applyAlignment="1">
      <alignment horizontal="center" vertical="center" wrapText="1"/>
    </xf>
    <xf numFmtId="0" fontId="0" fillId="22" borderId="4" xfId="0" applyFill="1" applyBorder="1" applyAlignment="1">
      <alignment horizontal="center" vertical="center" wrapText="1"/>
    </xf>
    <xf numFmtId="0" fontId="0" fillId="23" borderId="4" xfId="0" applyFill="1" applyBorder="1" applyAlignment="1">
      <alignment horizontal="center" vertical="center" wrapText="1"/>
    </xf>
    <xf numFmtId="0" fontId="0" fillId="24" borderId="4" xfId="0" applyFill="1" applyBorder="1" applyAlignment="1">
      <alignment horizontal="center" vertical="center" wrapText="1"/>
    </xf>
    <xf numFmtId="0" fontId="0" fillId="11" borderId="4" xfId="0" applyFill="1" applyBorder="1" applyAlignment="1">
      <alignment horizontal="center" vertical="center" wrapText="1"/>
    </xf>
    <xf numFmtId="0" fontId="8" fillId="0" borderId="26" xfId="0" applyFont="1" applyBorder="1" applyAlignment="1">
      <alignment horizontal="center"/>
    </xf>
    <xf numFmtId="0" fontId="0" fillId="0" borderId="25" xfId="0" applyBorder="1"/>
    <xf numFmtId="166" fontId="0" fillId="0" borderId="25" xfId="0" applyNumberFormat="1" applyBorder="1"/>
    <xf numFmtId="0" fontId="8" fillId="0" borderId="0" xfId="0" applyFont="1" applyAlignment="1">
      <alignment horizontal="center" vertical="center"/>
    </xf>
    <xf numFmtId="0" fontId="30" fillId="0" borderId="0" xfId="2601"/>
    <xf numFmtId="166" fontId="0" fillId="0" borderId="25" xfId="1" applyNumberFormat="1" applyFont="1" applyBorder="1"/>
    <xf numFmtId="174" fontId="0" fillId="0" borderId="25" xfId="1" applyNumberFormat="1" applyFont="1" applyBorder="1"/>
    <xf numFmtId="0" fontId="8" fillId="0" borderId="25" xfId="0" applyFont="1" applyBorder="1" applyAlignment="1">
      <alignment horizontal="right"/>
    </xf>
    <xf numFmtId="0" fontId="8" fillId="0" borderId="25" xfId="0" applyFont="1" applyBorder="1"/>
    <xf numFmtId="173" fontId="8" fillId="0" borderId="25" xfId="0" applyNumberFormat="1" applyFont="1" applyBorder="1"/>
    <xf numFmtId="0" fontId="8" fillId="0" borderId="25" xfId="0" applyFont="1" applyBorder="1" applyAlignment="1">
      <alignment horizontal="center" vertical="center" wrapText="1"/>
    </xf>
    <xf numFmtId="166" fontId="8" fillId="0" borderId="25" xfId="1" applyNumberFormat="1" applyFont="1" applyBorder="1"/>
    <xf numFmtId="174" fontId="8" fillId="0" borderId="25" xfId="1" applyNumberFormat="1" applyFont="1" applyBorder="1"/>
    <xf numFmtId="0" fontId="0" fillId="0" borderId="25" xfId="0" applyBorder="1" applyAlignment="1">
      <alignment horizontal="left"/>
    </xf>
    <xf numFmtId="0" fontId="0" fillId="0" borderId="25" xfId="0" applyNumberFormat="1" applyBorder="1"/>
    <xf numFmtId="2" fontId="0" fillId="0" borderId="25" xfId="0" applyNumberFormat="1" applyBorder="1"/>
    <xf numFmtId="3" fontId="0" fillId="0" borderId="0" xfId="0" applyNumberFormat="1" applyAlignment="1">
      <alignment horizontal="center" vertical="center"/>
    </xf>
    <xf numFmtId="0" fontId="0" fillId="0" borderId="1" xfId="0" applyBorder="1" applyAlignment="1">
      <alignment vertical="center" wrapText="1"/>
    </xf>
    <xf numFmtId="0" fontId="0" fillId="0" borderId="1" xfId="0" applyBorder="1" applyAlignment="1">
      <alignment horizontal="center" vertical="center" wrapText="1"/>
    </xf>
    <xf numFmtId="0" fontId="0" fillId="0" borderId="1" xfId="0" applyBorder="1" applyAlignment="1">
      <alignment horizontal="center" vertical="center"/>
    </xf>
    <xf numFmtId="0" fontId="0" fillId="0" borderId="1" xfId="0" applyBorder="1" applyAlignment="1">
      <alignment wrapText="1"/>
    </xf>
    <xf numFmtId="0" fontId="40" fillId="0" borderId="1" xfId="0" applyFont="1" applyBorder="1" applyAlignment="1">
      <alignment horizontal="center" vertical="center"/>
    </xf>
    <xf numFmtId="3" fontId="40" fillId="0" borderId="1" xfId="0" applyNumberFormat="1" applyFont="1" applyBorder="1" applyAlignment="1">
      <alignment horizontal="center" vertical="center"/>
    </xf>
    <xf numFmtId="10" fontId="40" fillId="0" borderId="1" xfId="2" applyNumberFormat="1" applyFont="1" applyBorder="1" applyAlignment="1">
      <alignment horizontal="center" vertical="center"/>
    </xf>
    <xf numFmtId="0" fontId="0" fillId="0" borderId="1" xfId="0" applyFill="1" applyBorder="1" applyAlignment="1">
      <alignment wrapText="1"/>
    </xf>
    <xf numFmtId="3" fontId="0" fillId="0" borderId="1" xfId="0" applyNumberFormat="1" applyBorder="1" applyAlignment="1">
      <alignment horizontal="center" vertical="center"/>
    </xf>
    <xf numFmtId="1" fontId="0" fillId="0" borderId="1" xfId="0" applyNumberFormat="1" applyBorder="1" applyAlignment="1">
      <alignment horizontal="center" vertical="center"/>
    </xf>
    <xf numFmtId="10" fontId="0" fillId="0" borderId="1" xfId="2" applyNumberFormat="1" applyFont="1" applyBorder="1" applyAlignment="1">
      <alignment horizontal="center" vertical="center"/>
    </xf>
    <xf numFmtId="1" fontId="0" fillId="0" borderId="1" xfId="0" applyNumberFormat="1" applyFill="1" applyBorder="1" applyAlignment="1">
      <alignment horizontal="center" vertical="center"/>
    </xf>
    <xf numFmtId="0" fontId="0" fillId="0" borderId="1" xfId="0" applyBorder="1" applyAlignment="1">
      <alignment horizontal="right" vertical="center" wrapText="1"/>
    </xf>
    <xf numFmtId="0" fontId="0" fillId="0" borderId="1" xfId="0" applyBorder="1" applyAlignment="1">
      <alignment horizontal="right"/>
    </xf>
    <xf numFmtId="166" fontId="33" fillId="10" borderId="20" xfId="0" applyNumberFormat="1" applyFont="1" applyFill="1" applyBorder="1"/>
    <xf numFmtId="165" fontId="0" fillId="10" borderId="0" xfId="2" applyNumberFormat="1" applyFont="1" applyFill="1"/>
    <xf numFmtId="166" fontId="33" fillId="25" borderId="19" xfId="0" applyNumberFormat="1" applyFont="1" applyFill="1" applyBorder="1"/>
    <xf numFmtId="165" fontId="3" fillId="10" borderId="0" xfId="2" applyNumberFormat="1" applyFont="1" applyFill="1"/>
    <xf numFmtId="0" fontId="30" fillId="0" borderId="0" xfId="2601" quotePrefix="1"/>
    <xf numFmtId="0" fontId="30" fillId="0" borderId="0" xfId="2601" applyAlignment="1">
      <alignment vertical="center"/>
    </xf>
    <xf numFmtId="0" fontId="0" fillId="5" borderId="0" xfId="0" applyFill="1" applyAlignment="1">
      <alignment wrapText="1"/>
    </xf>
    <xf numFmtId="0" fontId="0" fillId="0" borderId="34" xfId="0" applyBorder="1"/>
    <xf numFmtId="0" fontId="0" fillId="5" borderId="34" xfId="0" applyFont="1" applyFill="1" applyBorder="1" applyAlignment="1">
      <alignment wrapText="1"/>
    </xf>
    <xf numFmtId="0" fontId="0" fillId="5" borderId="35" xfId="0" applyFill="1" applyBorder="1" applyAlignment="1">
      <alignment wrapText="1"/>
    </xf>
    <xf numFmtId="0" fontId="30" fillId="0" borderId="34" xfId="2601" quotePrefix="1" applyBorder="1" applyAlignment="1">
      <alignment vertical="center"/>
    </xf>
    <xf numFmtId="166" fontId="9" fillId="0" borderId="0" xfId="2272" applyNumberFormat="1" applyFont="1" applyAlignment="1">
      <alignment vertical="center" wrapText="1"/>
    </xf>
    <xf numFmtId="166" fontId="9" fillId="0" borderId="0" xfId="2272" applyNumberFormat="1" applyFont="1" applyAlignment="1">
      <alignment horizontal="center" vertical="center" wrapText="1"/>
    </xf>
    <xf numFmtId="164" fontId="10" fillId="0" borderId="1" xfId="3" applyNumberFormat="1" applyFont="1" applyFill="1" applyBorder="1" applyAlignment="1">
      <alignment vertical="center" wrapText="1"/>
    </xf>
    <xf numFmtId="0" fontId="29" fillId="5" borderId="0" xfId="0" applyFont="1" applyFill="1" applyAlignment="1">
      <alignment vertical="center" wrapText="1"/>
    </xf>
    <xf numFmtId="0" fontId="0" fillId="5" borderId="0" xfId="0" applyFont="1" applyFill="1" applyAlignment="1">
      <alignment vertical="center" wrapText="1"/>
    </xf>
    <xf numFmtId="0" fontId="28" fillId="5" borderId="0" xfId="0" applyFont="1" applyFill="1" applyAlignment="1">
      <alignment vertical="center" wrapText="1"/>
    </xf>
    <xf numFmtId="0" fontId="8" fillId="0" borderId="0" xfId="0" applyFont="1" applyAlignment="1">
      <alignment vertical="center"/>
    </xf>
    <xf numFmtId="0" fontId="8" fillId="0" borderId="36" xfId="0" applyFont="1" applyBorder="1" applyAlignment="1">
      <alignment horizontal="center"/>
    </xf>
    <xf numFmtId="0" fontId="8" fillId="0" borderId="37" xfId="0" applyFont="1" applyBorder="1" applyAlignment="1">
      <alignment horizontal="center"/>
    </xf>
    <xf numFmtId="0" fontId="8" fillId="0" borderId="32" xfId="0" applyFont="1" applyBorder="1" applyAlignment="1">
      <alignment horizontal="center"/>
    </xf>
    <xf numFmtId="0" fontId="8" fillId="0" borderId="0" xfId="0" applyFont="1" applyBorder="1" applyAlignment="1">
      <alignment vertical="center"/>
    </xf>
    <xf numFmtId="0" fontId="28" fillId="5" borderId="0" xfId="0" applyFont="1" applyFill="1" applyAlignment="1">
      <alignment vertical="top" wrapText="1"/>
    </xf>
    <xf numFmtId="0" fontId="43" fillId="0" borderId="0" xfId="0" applyFont="1" applyAlignment="1">
      <alignment vertical="center"/>
    </xf>
    <xf numFmtId="0" fontId="43" fillId="0" borderId="0" xfId="0" applyFont="1" applyAlignment="1">
      <alignment vertical="center" wrapText="1"/>
    </xf>
    <xf numFmtId="0" fontId="45" fillId="0" borderId="35" xfId="0" applyFont="1" applyBorder="1" applyAlignment="1">
      <alignment vertical="center"/>
    </xf>
    <xf numFmtId="0" fontId="45" fillId="0" borderId="40" xfId="0" applyFont="1" applyBorder="1" applyAlignment="1">
      <alignment vertical="center"/>
    </xf>
    <xf numFmtId="0" fontId="46" fillId="27" borderId="35" xfId="0" applyFont="1" applyFill="1" applyBorder="1" applyAlignment="1">
      <alignment vertical="center"/>
    </xf>
    <xf numFmtId="0" fontId="46" fillId="27" borderId="40" xfId="0" applyFont="1" applyFill="1" applyBorder="1" applyAlignment="1">
      <alignment vertical="center"/>
    </xf>
    <xf numFmtId="0" fontId="47" fillId="0" borderId="35" xfId="0" applyFont="1" applyBorder="1" applyAlignment="1">
      <alignment vertical="center"/>
    </xf>
    <xf numFmtId="0" fontId="46" fillId="0" borderId="40" xfId="0" applyFont="1" applyBorder="1" applyAlignment="1">
      <alignment vertical="center"/>
    </xf>
    <xf numFmtId="0" fontId="47" fillId="27" borderId="40" xfId="0" applyFont="1" applyFill="1" applyBorder="1" applyAlignment="1">
      <alignment vertical="center"/>
    </xf>
    <xf numFmtId="0" fontId="45" fillId="0" borderId="35" xfId="0" applyFont="1" applyBorder="1" applyAlignment="1">
      <alignment vertical="center" wrapText="1"/>
    </xf>
    <xf numFmtId="0" fontId="45" fillId="0" borderId="40" xfId="0" applyFont="1" applyBorder="1" applyAlignment="1">
      <alignment vertical="center" wrapText="1"/>
    </xf>
    <xf numFmtId="0" fontId="47" fillId="29" borderId="35" xfId="0" applyFont="1" applyFill="1" applyBorder="1" applyAlignment="1">
      <alignment vertical="center" wrapText="1"/>
    </xf>
    <xf numFmtId="0" fontId="47" fillId="29" borderId="40" xfId="0" applyFont="1" applyFill="1" applyBorder="1" applyAlignment="1">
      <alignment vertical="center" wrapText="1"/>
    </xf>
    <xf numFmtId="0" fontId="47" fillId="0" borderId="35" xfId="0" applyFont="1" applyBorder="1" applyAlignment="1">
      <alignment vertical="center" wrapText="1"/>
    </xf>
    <xf numFmtId="0" fontId="47" fillId="0" borderId="40" xfId="0" applyFont="1" applyBorder="1" applyAlignment="1">
      <alignment vertical="center" wrapText="1"/>
    </xf>
    <xf numFmtId="0" fontId="48" fillId="0" borderId="0" xfId="0" applyFont="1" applyAlignment="1">
      <alignment horizontal="center" vertical="center"/>
    </xf>
    <xf numFmtId="0" fontId="48" fillId="0" borderId="33" xfId="0" applyFont="1" applyBorder="1" applyAlignment="1">
      <alignment horizontal="center" vertical="center" wrapText="1"/>
    </xf>
    <xf numFmtId="0" fontId="48" fillId="0" borderId="41" xfId="0" applyFont="1" applyBorder="1" applyAlignment="1">
      <alignment horizontal="center" vertical="center" wrapText="1"/>
    </xf>
    <xf numFmtId="0" fontId="48" fillId="0" borderId="40" xfId="0" applyFont="1" applyBorder="1" applyAlignment="1">
      <alignment horizontal="center" vertical="center" wrapText="1"/>
    </xf>
    <xf numFmtId="0" fontId="43" fillId="0" borderId="35" xfId="0" applyFont="1" applyBorder="1" applyAlignment="1">
      <alignment vertical="center" wrapText="1"/>
    </xf>
    <xf numFmtId="0" fontId="43" fillId="0" borderId="40" xfId="0" applyFont="1" applyBorder="1" applyAlignment="1">
      <alignment vertical="center" wrapText="1"/>
    </xf>
    <xf numFmtId="0" fontId="49" fillId="0" borderId="40" xfId="0" applyFont="1" applyBorder="1" applyAlignment="1">
      <alignment vertical="center" wrapText="1"/>
    </xf>
    <xf numFmtId="0" fontId="48" fillId="0" borderId="35" xfId="0" applyFont="1" applyBorder="1" applyAlignment="1">
      <alignment horizontal="center" vertical="center" wrapText="1"/>
    </xf>
    <xf numFmtId="0" fontId="43" fillId="14" borderId="35" xfId="0" applyFont="1" applyFill="1" applyBorder="1" applyAlignment="1">
      <alignment vertical="center" wrapText="1"/>
    </xf>
    <xf numFmtId="0" fontId="43" fillId="14" borderId="40" xfId="0" applyFont="1" applyFill="1" applyBorder="1" applyAlignment="1">
      <alignment vertical="center" wrapText="1"/>
    </xf>
    <xf numFmtId="0" fontId="43" fillId="14" borderId="42" xfId="0" applyFont="1" applyFill="1" applyBorder="1" applyAlignment="1">
      <alignment vertical="center" wrapText="1"/>
    </xf>
    <xf numFmtId="0" fontId="43" fillId="14" borderId="42" xfId="0" applyFont="1" applyFill="1" applyBorder="1" applyAlignment="1">
      <alignment horizontal="left" vertical="center" wrapText="1" indent="1"/>
    </xf>
    <xf numFmtId="0" fontId="43" fillId="14" borderId="42" xfId="0" applyFont="1" applyFill="1" applyBorder="1" applyAlignment="1">
      <alignment horizontal="left" vertical="center" wrapText="1" indent="3"/>
    </xf>
    <xf numFmtId="0" fontId="43" fillId="0" borderId="42" xfId="0" applyFont="1" applyBorder="1" applyAlignment="1">
      <alignment horizontal="center" vertical="center" wrapText="1"/>
    </xf>
    <xf numFmtId="0" fontId="43" fillId="0" borderId="40" xfId="0" applyFont="1" applyBorder="1" applyAlignment="1">
      <alignment horizontal="center" vertical="center" wrapText="1"/>
    </xf>
    <xf numFmtId="0" fontId="43" fillId="0" borderId="42" xfId="0" applyFont="1" applyBorder="1" applyAlignment="1">
      <alignment horizontal="left" vertical="center" wrapText="1" indent="7"/>
    </xf>
    <xf numFmtId="0" fontId="43" fillId="0" borderId="40" xfId="0" applyFont="1" applyBorder="1" applyAlignment="1">
      <alignment horizontal="left" vertical="center" wrapText="1" indent="7"/>
    </xf>
    <xf numFmtId="0" fontId="0" fillId="0" borderId="0" xfId="0" applyAlignment="1">
      <alignment vertical="top" wrapText="1"/>
    </xf>
    <xf numFmtId="0" fontId="0" fillId="0" borderId="42" xfId="0" applyBorder="1" applyAlignment="1">
      <alignment vertical="top" wrapText="1"/>
    </xf>
    <xf numFmtId="0" fontId="0" fillId="0" borderId="40" xfId="0" applyBorder="1" applyAlignment="1">
      <alignment vertical="top" wrapText="1"/>
    </xf>
    <xf numFmtId="0" fontId="44" fillId="30" borderId="36" xfId="0" applyFont="1" applyFill="1" applyBorder="1" applyAlignment="1">
      <alignment horizontal="center" vertical="center"/>
    </xf>
    <xf numFmtId="0" fontId="43" fillId="17" borderId="40" xfId="0" applyFont="1" applyFill="1" applyBorder="1" applyAlignment="1">
      <alignment horizontal="center" vertical="center" wrapText="1"/>
    </xf>
    <xf numFmtId="0" fontId="28" fillId="0" borderId="0" xfId="0" applyFont="1" applyAlignment="1">
      <alignment vertical="center" wrapText="1"/>
    </xf>
    <xf numFmtId="0" fontId="50" fillId="0" borderId="0" xfId="0" applyFont="1" applyAlignment="1">
      <alignment vertical="center" wrapText="1"/>
    </xf>
    <xf numFmtId="0" fontId="51" fillId="0" borderId="0" xfId="0" applyFont="1" applyAlignment="1">
      <alignment vertical="center" wrapText="1"/>
    </xf>
    <xf numFmtId="0" fontId="29" fillId="0" borderId="35" xfId="0" applyFont="1" applyBorder="1" applyAlignment="1">
      <alignment vertical="center" wrapText="1"/>
    </xf>
    <xf numFmtId="0" fontId="52" fillId="31" borderId="32" xfId="0" applyFont="1" applyFill="1" applyBorder="1" applyAlignment="1">
      <alignment horizontal="center" vertical="center"/>
    </xf>
    <xf numFmtId="0" fontId="29" fillId="0" borderId="0" xfId="0" applyFont="1" applyAlignment="1">
      <alignment vertical="top" wrapText="1"/>
    </xf>
    <xf numFmtId="0" fontId="29" fillId="0" borderId="0" xfId="0" applyFont="1" applyAlignment="1">
      <alignment vertical="center"/>
    </xf>
    <xf numFmtId="0" fontId="28" fillId="0" borderId="0" xfId="0" applyFont="1" applyAlignment="1">
      <alignment horizontal="center" vertical="center" wrapText="1"/>
    </xf>
    <xf numFmtId="0" fontId="0" fillId="0" borderId="0" xfId="0" applyAlignment="1">
      <alignment horizontal="center" wrapText="1"/>
    </xf>
    <xf numFmtId="0" fontId="29" fillId="5" borderId="34" xfId="0" applyFont="1" applyFill="1" applyBorder="1" applyAlignment="1">
      <alignment wrapText="1"/>
    </xf>
    <xf numFmtId="0" fontId="29" fillId="5" borderId="34" xfId="0" applyFont="1" applyFill="1" applyBorder="1" applyAlignment="1">
      <alignment vertical="center" wrapText="1"/>
    </xf>
    <xf numFmtId="0" fontId="28" fillId="5" borderId="34" xfId="0" applyFont="1" applyFill="1" applyBorder="1" applyAlignment="1">
      <alignment vertical="center" wrapText="1"/>
    </xf>
    <xf numFmtId="0" fontId="28" fillId="5" borderId="34" xfId="0" applyFont="1" applyFill="1" applyBorder="1" applyAlignment="1">
      <alignment wrapText="1"/>
    </xf>
    <xf numFmtId="0" fontId="29" fillId="5" borderId="35" xfId="0" applyFont="1" applyFill="1" applyBorder="1" applyAlignment="1">
      <alignment wrapText="1"/>
    </xf>
    <xf numFmtId="0" fontId="28" fillId="5" borderId="33" xfId="0" applyFont="1" applyFill="1" applyBorder="1" applyAlignment="1">
      <alignment horizontal="left" vertical="top" wrapText="1"/>
    </xf>
    <xf numFmtId="0" fontId="28" fillId="5" borderId="34" xfId="0" applyFont="1" applyFill="1" applyBorder="1" applyAlignment="1">
      <alignment horizontal="left" vertical="top" wrapText="1"/>
    </xf>
    <xf numFmtId="0" fontId="28" fillId="5" borderId="34" xfId="0" applyFont="1" applyFill="1" applyBorder="1" applyAlignment="1">
      <alignment vertical="top" wrapText="1"/>
    </xf>
    <xf numFmtId="0" fontId="43" fillId="12" borderId="40" xfId="0" applyFont="1" applyFill="1" applyBorder="1" applyAlignment="1">
      <alignment horizontal="center" vertical="center" wrapText="1"/>
    </xf>
    <xf numFmtId="0" fontId="54" fillId="0" borderId="35" xfId="0" applyFont="1" applyBorder="1" applyAlignment="1">
      <alignment vertical="center" wrapText="1"/>
    </xf>
    <xf numFmtId="0" fontId="8" fillId="0" borderId="0" xfId="0" applyFont="1"/>
    <xf numFmtId="0" fontId="50" fillId="0" borderId="0" xfId="0" applyFont="1"/>
    <xf numFmtId="0" fontId="55" fillId="0" borderId="36" xfId="0" applyFont="1" applyBorder="1" applyAlignment="1">
      <alignment horizontal="center"/>
    </xf>
    <xf numFmtId="0" fontId="55" fillId="0" borderId="32" xfId="0" applyFont="1" applyBorder="1" applyAlignment="1">
      <alignment horizontal="center"/>
    </xf>
    <xf numFmtId="0" fontId="55" fillId="0" borderId="37" xfId="0" applyFont="1" applyBorder="1" applyAlignment="1">
      <alignment horizontal="center"/>
    </xf>
    <xf numFmtId="0" fontId="55" fillId="0" borderId="39" xfId="0" applyFont="1" applyBorder="1" applyAlignment="1">
      <alignment horizontal="center"/>
    </xf>
    <xf numFmtId="0" fontId="56" fillId="0" borderId="33" xfId="2601" quotePrefix="1" applyFont="1" applyBorder="1" applyAlignment="1">
      <alignment vertical="center"/>
    </xf>
    <xf numFmtId="0" fontId="50" fillId="5" borderId="33" xfId="0" applyFont="1" applyFill="1" applyBorder="1" applyAlignment="1">
      <alignment wrapText="1"/>
    </xf>
    <xf numFmtId="0" fontId="50" fillId="0" borderId="34" xfId="0" applyFont="1" applyBorder="1"/>
    <xf numFmtId="0" fontId="50" fillId="5" borderId="34" xfId="0" applyFont="1" applyFill="1" applyBorder="1" applyAlignment="1">
      <alignment wrapText="1"/>
    </xf>
    <xf numFmtId="0" fontId="56" fillId="0" borderId="34" xfId="2601" quotePrefix="1" applyFont="1" applyBorder="1" applyAlignment="1">
      <alignment vertical="center"/>
    </xf>
    <xf numFmtId="0" fontId="50" fillId="5" borderId="34" xfId="0" applyFont="1" applyFill="1" applyBorder="1" applyAlignment="1">
      <alignment vertical="center"/>
    </xf>
    <xf numFmtId="0" fontId="50" fillId="5" borderId="34" xfId="0" applyFont="1" applyFill="1" applyBorder="1" applyAlignment="1"/>
    <xf numFmtId="0" fontId="56" fillId="0" borderId="34" xfId="2601" quotePrefix="1" applyFont="1" applyBorder="1"/>
    <xf numFmtId="0" fontId="56" fillId="0" borderId="34" xfId="2601" quotePrefix="1" applyFont="1" applyBorder="1" applyAlignment="1">
      <alignment horizontal="center" vertical="center"/>
    </xf>
    <xf numFmtId="0" fontId="50" fillId="0" borderId="34" xfId="0" applyFont="1" applyFill="1" applyBorder="1" applyAlignment="1"/>
    <xf numFmtId="0" fontId="50" fillId="5" borderId="34" xfId="0" applyFont="1" applyFill="1" applyBorder="1"/>
    <xf numFmtId="0" fontId="50" fillId="0" borderId="34" xfId="0" applyFont="1" applyFill="1" applyBorder="1" applyAlignment="1">
      <alignment wrapText="1"/>
    </xf>
    <xf numFmtId="0" fontId="50" fillId="5" borderId="34" xfId="0" applyFont="1" applyFill="1" applyBorder="1" applyAlignment="1">
      <alignment vertical="center" wrapText="1"/>
    </xf>
    <xf numFmtId="0" fontId="56" fillId="0" borderId="34" xfId="2601" applyFont="1" applyBorder="1" applyAlignment="1">
      <alignment vertical="center"/>
    </xf>
    <xf numFmtId="0" fontId="50" fillId="5" borderId="0" xfId="0" applyFont="1" applyFill="1" applyAlignment="1">
      <alignment wrapText="1"/>
    </xf>
    <xf numFmtId="0" fontId="50" fillId="5" borderId="35" xfId="0" applyFont="1" applyFill="1" applyBorder="1" applyAlignment="1">
      <alignment wrapText="1"/>
    </xf>
    <xf numFmtId="0" fontId="56" fillId="0" borderId="35" xfId="2601" applyFont="1" applyBorder="1" applyAlignment="1">
      <alignment vertical="center"/>
    </xf>
    <xf numFmtId="0" fontId="55" fillId="0" borderId="0" xfId="0" applyFont="1" applyBorder="1" applyAlignment="1">
      <alignment vertical="center"/>
    </xf>
    <xf numFmtId="0" fontId="56" fillId="0" borderId="42" xfId="2601" applyFont="1" applyBorder="1" applyAlignment="1">
      <alignment vertical="center"/>
    </xf>
    <xf numFmtId="0" fontId="50" fillId="0" borderId="43" xfId="0" applyFont="1" applyBorder="1" applyAlignment="1">
      <alignment vertical="center"/>
    </xf>
    <xf numFmtId="0" fontId="56" fillId="0" borderId="42" xfId="2601" quotePrefix="1" applyFont="1" applyBorder="1"/>
    <xf numFmtId="0" fontId="56" fillId="0" borderId="42" xfId="2601" quotePrefix="1" applyFont="1" applyBorder="1" applyAlignment="1">
      <alignment vertical="center"/>
    </xf>
    <xf numFmtId="0" fontId="50" fillId="0" borderId="44" xfId="0" applyFont="1" applyBorder="1" applyAlignment="1">
      <alignment vertical="center"/>
    </xf>
    <xf numFmtId="0" fontId="56" fillId="0" borderId="40" xfId="2601" quotePrefix="1" applyFont="1" applyBorder="1"/>
    <xf numFmtId="0" fontId="50" fillId="5" borderId="33" xfId="0" applyFont="1" applyFill="1" applyBorder="1" applyAlignment="1">
      <alignment horizontal="justify" vertical="center"/>
    </xf>
    <xf numFmtId="0" fontId="57" fillId="5" borderId="34" xfId="0" applyFont="1" applyFill="1" applyBorder="1" applyAlignment="1">
      <alignment wrapText="1"/>
    </xf>
    <xf numFmtId="0" fontId="57" fillId="5" borderId="34" xfId="0" applyFont="1" applyFill="1" applyBorder="1" applyAlignment="1">
      <alignment vertical="center" wrapText="1"/>
    </xf>
    <xf numFmtId="0" fontId="57" fillId="0" borderId="34" xfId="0" applyFont="1" applyFill="1" applyBorder="1" applyAlignment="1">
      <alignment wrapText="1"/>
    </xf>
    <xf numFmtId="0" fontId="57" fillId="5" borderId="0" xfId="0" applyFont="1" applyFill="1" applyAlignment="1">
      <alignment wrapText="1"/>
    </xf>
    <xf numFmtId="0" fontId="50" fillId="0" borderId="43" xfId="0" applyFont="1" applyBorder="1" applyAlignment="1">
      <alignment vertical="center" wrapText="1"/>
    </xf>
    <xf numFmtId="0" fontId="57" fillId="5" borderId="35" xfId="0" applyFont="1" applyFill="1" applyBorder="1" applyAlignment="1">
      <alignment wrapText="1"/>
    </xf>
    <xf numFmtId="0" fontId="0" fillId="0" borderId="0" xfId="0"/>
    <xf numFmtId="166" fontId="0" fillId="0" borderId="25" xfId="2701" applyNumberFormat="1" applyFont="1" applyBorder="1"/>
    <xf numFmtId="0" fontId="8" fillId="0" borderId="25" xfId="0" applyFont="1" applyBorder="1" applyAlignment="1">
      <alignment horizontal="right"/>
    </xf>
    <xf numFmtId="0" fontId="8" fillId="0" borderId="25" xfId="0" applyFont="1" applyBorder="1"/>
    <xf numFmtId="0" fontId="8" fillId="0" borderId="25" xfId="0" applyFont="1" applyBorder="1" applyAlignment="1">
      <alignment horizontal="center" vertical="center" wrapText="1"/>
    </xf>
    <xf numFmtId="0" fontId="0" fillId="0" borderId="25" xfId="0" applyBorder="1" applyAlignment="1">
      <alignment horizontal="left"/>
    </xf>
    <xf numFmtId="0" fontId="0" fillId="0" borderId="25" xfId="0" applyNumberFormat="1" applyBorder="1"/>
    <xf numFmtId="0" fontId="41" fillId="0" borderId="0" xfId="0" applyFont="1" applyAlignment="1">
      <alignment vertical="center"/>
    </xf>
    <xf numFmtId="0" fontId="8" fillId="0" borderId="25" xfId="0" applyNumberFormat="1" applyFont="1" applyBorder="1"/>
    <xf numFmtId="3" fontId="0" fillId="0" borderId="25" xfId="0" applyNumberFormat="1" applyBorder="1"/>
    <xf numFmtId="1" fontId="8" fillId="0" borderId="25" xfId="0" applyNumberFormat="1" applyFont="1" applyBorder="1"/>
    <xf numFmtId="9" fontId="8" fillId="0" borderId="45" xfId="2726" applyFont="1" applyBorder="1" applyAlignment="1">
      <alignment horizontal="center"/>
    </xf>
    <xf numFmtId="9" fontId="0" fillId="0" borderId="45" xfId="2726" applyFont="1" applyBorder="1" applyAlignment="1">
      <alignment horizontal="center"/>
    </xf>
    <xf numFmtId="0" fontId="0" fillId="0" borderId="45" xfId="0" applyBorder="1"/>
    <xf numFmtId="164" fontId="32" fillId="0" borderId="45" xfId="3" applyNumberFormat="1" applyFont="1" applyFill="1" applyBorder="1" applyAlignment="1">
      <alignment horizontal="center" vertical="top" wrapText="1"/>
    </xf>
    <xf numFmtId="164" fontId="10" fillId="0" borderId="45" xfId="3" applyNumberFormat="1" applyFont="1" applyFill="1" applyBorder="1" applyAlignment="1">
      <alignment horizontal="center" vertical="top" wrapText="1"/>
    </xf>
    <xf numFmtId="164" fontId="32" fillId="0" borderId="45" xfId="3" applyNumberFormat="1" applyFont="1" applyFill="1" applyBorder="1" applyAlignment="1">
      <alignment horizontal="center" vertical="center" wrapText="1"/>
    </xf>
    <xf numFmtId="0" fontId="0" fillId="0" borderId="0" xfId="0"/>
    <xf numFmtId="0" fontId="0" fillId="5" borderId="0" xfId="0" applyFont="1" applyFill="1" applyAlignment="1">
      <alignment wrapText="1"/>
    </xf>
    <xf numFmtId="164" fontId="10" fillId="0" borderId="0" xfId="3" applyNumberFormat="1" applyFont="1" applyFill="1" applyBorder="1" applyAlignment="1">
      <alignment horizontal="center" vertical="top" wrapText="1"/>
    </xf>
    <xf numFmtId="0" fontId="56" fillId="0" borderId="34" xfId="2601" quotePrefix="1" applyFont="1" applyBorder="1" applyAlignment="1">
      <alignment horizontal="center" vertical="center"/>
    </xf>
    <xf numFmtId="0" fontId="56" fillId="0" borderId="35" xfId="2601" quotePrefix="1" applyFont="1" applyBorder="1" applyAlignment="1">
      <alignment horizontal="center" vertical="center"/>
    </xf>
    <xf numFmtId="0" fontId="55" fillId="0" borderId="33" xfId="0" applyFont="1" applyBorder="1" applyAlignment="1">
      <alignment horizontal="center" vertical="center"/>
    </xf>
    <xf numFmtId="0" fontId="55" fillId="0" borderId="34" xfId="0" applyFont="1" applyBorder="1" applyAlignment="1">
      <alignment horizontal="center" vertical="center"/>
    </xf>
    <xf numFmtId="0" fontId="55" fillId="0" borderId="35" xfId="0" applyFont="1" applyBorder="1" applyAlignment="1">
      <alignment horizontal="center" vertical="center"/>
    </xf>
    <xf numFmtId="0" fontId="55" fillId="0" borderId="39" xfId="0" applyFont="1" applyBorder="1" applyAlignment="1">
      <alignment horizontal="center"/>
    </xf>
    <xf numFmtId="0" fontId="55" fillId="0" borderId="41" xfId="0" applyFont="1" applyBorder="1" applyAlignment="1">
      <alignment horizontal="center"/>
    </xf>
    <xf numFmtId="0" fontId="56" fillId="0" borderId="34" xfId="2601" applyFont="1" applyBorder="1" applyAlignment="1">
      <alignment horizontal="center" vertical="center"/>
    </xf>
    <xf numFmtId="0" fontId="8" fillId="0" borderId="38" xfId="0" applyFont="1" applyBorder="1" applyAlignment="1">
      <alignment horizontal="center" vertical="center"/>
    </xf>
    <xf numFmtId="0" fontId="30" fillId="0" borderId="33" xfId="2601" quotePrefix="1" applyBorder="1" applyAlignment="1">
      <alignment horizontal="center" vertical="center"/>
    </xf>
    <xf numFmtId="0" fontId="30" fillId="0" borderId="34" xfId="2601" quotePrefix="1" applyBorder="1" applyAlignment="1">
      <alignment horizontal="center" vertical="center"/>
    </xf>
    <xf numFmtId="0" fontId="8" fillId="0" borderId="33"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55" fillId="0" borderId="0" xfId="0" applyFont="1" applyAlignment="1">
      <alignment horizontal="center" vertical="center"/>
    </xf>
    <xf numFmtId="0" fontId="55" fillId="0" borderId="38" xfId="0" applyFont="1" applyBorder="1" applyAlignment="1">
      <alignment horizontal="center" vertical="center"/>
    </xf>
    <xf numFmtId="0" fontId="30" fillId="0" borderId="34" xfId="2601" applyBorder="1" applyAlignment="1">
      <alignment horizontal="center" vertical="center"/>
    </xf>
    <xf numFmtId="0" fontId="30" fillId="0" borderId="35" xfId="2601" applyBorder="1" applyAlignment="1">
      <alignment horizontal="center" vertical="center"/>
    </xf>
    <xf numFmtId="164" fontId="10" fillId="0" borderId="5" xfId="3" applyNumberFormat="1" applyFont="1" applyFill="1" applyBorder="1" applyAlignment="1">
      <alignment horizontal="center" vertical="center" wrapText="1"/>
    </xf>
    <xf numFmtId="164" fontId="10" fillId="0" borderId="7" xfId="3" applyNumberFormat="1" applyFont="1" applyFill="1" applyBorder="1" applyAlignment="1">
      <alignment horizontal="center" vertical="center" wrapText="1"/>
    </xf>
    <xf numFmtId="164" fontId="10" fillId="0" borderId="6" xfId="3" applyNumberFormat="1" applyFont="1" applyFill="1" applyBorder="1" applyAlignment="1">
      <alignment horizontal="center" vertical="center" wrapText="1"/>
    </xf>
    <xf numFmtId="0" fontId="8" fillId="10" borderId="21" xfId="0" applyFont="1" applyFill="1" applyBorder="1" applyAlignment="1">
      <alignment horizontal="right"/>
    </xf>
    <xf numFmtId="0" fontId="8" fillId="10" borderId="22" xfId="0" applyFont="1" applyFill="1" applyBorder="1" applyAlignment="1">
      <alignment horizontal="right"/>
    </xf>
    <xf numFmtId="0" fontId="0" fillId="5" borderId="0" xfId="0" applyFill="1" applyAlignment="1">
      <alignment horizontal="center" vertical="center"/>
    </xf>
    <xf numFmtId="0" fontId="8" fillId="0" borderId="0" xfId="0" applyFont="1" applyAlignment="1">
      <alignment horizontal="center" vertical="center"/>
    </xf>
    <xf numFmtId="0" fontId="33" fillId="10" borderId="21" xfId="0" applyFont="1" applyFill="1" applyBorder="1" applyAlignment="1">
      <alignment horizontal="right"/>
    </xf>
    <xf numFmtId="0" fontId="33" fillId="10" borderId="22" xfId="0" applyFont="1" applyFill="1" applyBorder="1" applyAlignment="1">
      <alignment horizontal="right"/>
    </xf>
    <xf numFmtId="0" fontId="33" fillId="10" borderId="31" xfId="0" applyFont="1" applyFill="1" applyBorder="1" applyAlignment="1">
      <alignment horizontal="right"/>
    </xf>
    <xf numFmtId="0" fontId="34" fillId="0" borderId="17" xfId="0" applyFont="1" applyBorder="1" applyAlignment="1">
      <alignment horizontal="center" vertical="center" wrapText="1"/>
    </xf>
    <xf numFmtId="0" fontId="34" fillId="0" borderId="18" xfId="0" applyFont="1" applyBorder="1" applyAlignment="1">
      <alignment horizontal="center" vertical="center" wrapText="1"/>
    </xf>
    <xf numFmtId="0" fontId="0" fillId="0" borderId="0" xfId="0" applyAlignment="1">
      <alignment horizontal="left" wrapText="1"/>
    </xf>
    <xf numFmtId="166" fontId="8" fillId="0" borderId="0" xfId="0" applyNumberFormat="1" applyFont="1" applyAlignment="1">
      <alignment horizontal="center"/>
    </xf>
    <xf numFmtId="0" fontId="8" fillId="0" borderId="29" xfId="0" applyFont="1" applyBorder="1" applyAlignment="1">
      <alignment horizontal="center" vertical="center" wrapText="1"/>
    </xf>
    <xf numFmtId="0" fontId="8" fillId="0" borderId="30" xfId="0" applyFont="1" applyBorder="1" applyAlignment="1">
      <alignment horizontal="center" vertical="center" wrapText="1"/>
    </xf>
    <xf numFmtId="0" fontId="0" fillId="0" borderId="26" xfId="0" applyBorder="1" applyAlignment="1">
      <alignment horizontal="center" vertical="center" wrapText="1"/>
    </xf>
    <xf numFmtId="0" fontId="0" fillId="0" borderId="27" xfId="0" applyBorder="1" applyAlignment="1">
      <alignment horizontal="center" vertical="center" wrapText="1"/>
    </xf>
    <xf numFmtId="0" fontId="0" fillId="0" borderId="28" xfId="0" applyBorder="1" applyAlignment="1">
      <alignment horizontal="center" vertical="center" wrapText="1"/>
    </xf>
    <xf numFmtId="0" fontId="8" fillId="0" borderId="0" xfId="0" applyFont="1" applyAlignment="1">
      <alignment horizontal="center"/>
    </xf>
    <xf numFmtId="0" fontId="32" fillId="0" borderId="5" xfId="3" applyFont="1" applyFill="1" applyBorder="1" applyAlignment="1">
      <alignment horizontal="center" vertical="center" wrapText="1"/>
    </xf>
    <xf numFmtId="0" fontId="32" fillId="0" borderId="7" xfId="3" applyFont="1" applyFill="1" applyBorder="1" applyAlignment="1">
      <alignment horizontal="center" vertical="center" wrapText="1"/>
    </xf>
    <xf numFmtId="0" fontId="32" fillId="0" borderId="6" xfId="3" applyFont="1" applyFill="1" applyBorder="1" applyAlignment="1">
      <alignment horizontal="center" vertical="center" wrapText="1"/>
    </xf>
    <xf numFmtId="0" fontId="34" fillId="0" borderId="13" xfId="0" applyFont="1" applyBorder="1" applyAlignment="1">
      <alignment horizontal="center" vertical="center" wrapText="1"/>
    </xf>
    <xf numFmtId="0" fontId="34" fillId="0" borderId="14" xfId="0" applyFont="1" applyBorder="1" applyAlignment="1">
      <alignment horizontal="center" vertical="center" wrapText="1"/>
    </xf>
    <xf numFmtId="0" fontId="34" fillId="0" borderId="15" xfId="0" applyFont="1" applyBorder="1" applyAlignment="1">
      <alignment horizontal="center" vertical="center" wrapText="1"/>
    </xf>
    <xf numFmtId="0" fontId="0" fillId="0" borderId="0" xfId="0" applyAlignment="1">
      <alignment horizontal="left" vertical="center" wrapText="1"/>
    </xf>
    <xf numFmtId="0" fontId="8" fillId="0" borderId="5" xfId="0" applyFont="1" applyBorder="1" applyAlignment="1">
      <alignment horizontal="center"/>
    </xf>
    <xf numFmtId="0" fontId="8" fillId="0" borderId="7" xfId="0" applyFont="1" applyBorder="1" applyAlignment="1">
      <alignment horizontal="center"/>
    </xf>
    <xf numFmtId="0" fontId="0" fillId="0" borderId="0" xfId="0" applyAlignment="1">
      <alignment horizontal="left" vertical="top" wrapText="1"/>
    </xf>
    <xf numFmtId="164" fontId="32" fillId="0" borderId="5" xfId="3" applyNumberFormat="1" applyFont="1" applyFill="1" applyBorder="1" applyAlignment="1">
      <alignment horizontal="center" vertical="center" wrapText="1"/>
    </xf>
    <xf numFmtId="164" fontId="32" fillId="0" borderId="7" xfId="3" applyNumberFormat="1" applyFont="1" applyFill="1" applyBorder="1" applyAlignment="1">
      <alignment horizontal="center" vertical="center" wrapText="1"/>
    </xf>
    <xf numFmtId="164" fontId="32" fillId="0" borderId="6" xfId="3" applyNumberFormat="1" applyFont="1" applyFill="1" applyBorder="1" applyAlignment="1">
      <alignment horizontal="center" vertical="center" wrapText="1"/>
    </xf>
    <xf numFmtId="0" fontId="0" fillId="0" borderId="1" xfId="0" applyFill="1" applyBorder="1" applyAlignment="1">
      <alignment horizontal="center" vertical="center" wrapText="1"/>
    </xf>
    <xf numFmtId="0" fontId="44" fillId="26" borderId="36" xfId="0" applyFont="1" applyFill="1" applyBorder="1" applyAlignment="1">
      <alignment vertical="center"/>
    </xf>
    <xf numFmtId="0" fontId="44" fillId="26" borderId="37" xfId="0" applyFont="1" applyFill="1" applyBorder="1" applyAlignment="1">
      <alignment vertical="center"/>
    </xf>
    <xf numFmtId="0" fontId="44" fillId="28" borderId="36" xfId="0" applyFont="1" applyFill="1" applyBorder="1" applyAlignment="1">
      <alignment vertical="center" wrapText="1"/>
    </xf>
    <xf numFmtId="0" fontId="44" fillId="28" borderId="37" xfId="0" applyFont="1" applyFill="1" applyBorder="1" applyAlignment="1">
      <alignment vertical="center" wrapText="1"/>
    </xf>
    <xf numFmtId="0" fontId="43" fillId="0" borderId="33" xfId="0" applyFont="1" applyBorder="1" applyAlignment="1">
      <alignment horizontal="center" vertical="center" wrapText="1"/>
    </xf>
    <xf numFmtId="0" fontId="43" fillId="0" borderId="34" xfId="0" applyFont="1" applyBorder="1" applyAlignment="1">
      <alignment horizontal="center" vertical="center" wrapText="1"/>
    </xf>
    <xf numFmtId="0" fontId="43" fillId="0" borderId="35" xfId="0" applyFont="1" applyBorder="1" applyAlignment="1">
      <alignment horizontal="center" vertical="center" wrapText="1"/>
    </xf>
    <xf numFmtId="0" fontId="43" fillId="0" borderId="33" xfId="0" applyFont="1" applyBorder="1" applyAlignment="1">
      <alignment vertical="center" wrapText="1"/>
    </xf>
    <xf numFmtId="0" fontId="43" fillId="0" borderId="34" xfId="0" applyFont="1" applyBorder="1" applyAlignment="1">
      <alignment vertical="center" wrapText="1"/>
    </xf>
    <xf numFmtId="0" fontId="43" fillId="0" borderId="35" xfId="0" applyFont="1" applyBorder="1" applyAlignment="1">
      <alignment vertical="center" wrapText="1"/>
    </xf>
    <xf numFmtId="0" fontId="44" fillId="30" borderId="36" xfId="0" applyFont="1" applyFill="1" applyBorder="1" applyAlignment="1">
      <alignment horizontal="center" vertical="center"/>
    </xf>
    <xf numFmtId="0" fontId="44" fillId="30" borderId="2" xfId="0" applyFont="1" applyFill="1" applyBorder="1" applyAlignment="1">
      <alignment horizontal="center" vertical="center"/>
    </xf>
    <xf numFmtId="0" fontId="44" fillId="30" borderId="37" xfId="0" applyFont="1" applyFill="1" applyBorder="1" applyAlignment="1">
      <alignment horizontal="center" vertical="center"/>
    </xf>
    <xf numFmtId="0" fontId="43" fillId="17" borderId="33" xfId="0" applyFont="1" applyFill="1" applyBorder="1" applyAlignment="1">
      <alignment horizontal="center" vertical="center" wrapText="1"/>
    </xf>
    <xf numFmtId="0" fontId="43" fillId="17" borderId="34" xfId="0" applyFont="1" applyFill="1" applyBorder="1" applyAlignment="1">
      <alignment horizontal="center" vertical="center" wrapText="1"/>
    </xf>
    <xf numFmtId="0" fontId="43" fillId="17" borderId="35" xfId="0" applyFont="1" applyFill="1" applyBorder="1" applyAlignment="1">
      <alignment horizontal="center" vertical="center" wrapText="1"/>
    </xf>
    <xf numFmtId="0" fontId="43" fillId="17" borderId="33" xfId="0" applyFont="1" applyFill="1" applyBorder="1" applyAlignment="1">
      <alignment vertical="center" wrapText="1"/>
    </xf>
    <xf numFmtId="0" fontId="43" fillId="17" borderId="34" xfId="0" applyFont="1" applyFill="1" applyBorder="1" applyAlignment="1">
      <alignment vertical="center" wrapText="1"/>
    </xf>
    <xf numFmtId="0" fontId="43" fillId="17" borderId="35" xfId="0" applyFont="1" applyFill="1" applyBorder="1" applyAlignment="1">
      <alignment vertical="center" wrapText="1"/>
    </xf>
    <xf numFmtId="0" fontId="48" fillId="0" borderId="33" xfId="0" applyFont="1" applyBorder="1" applyAlignment="1">
      <alignment horizontal="center" vertical="center" wrapText="1"/>
    </xf>
    <xf numFmtId="0" fontId="48" fillId="0" borderId="35" xfId="0" applyFont="1" applyBorder="1" applyAlignment="1">
      <alignment horizontal="center" vertical="center" wrapText="1"/>
    </xf>
    <xf numFmtId="0" fontId="44" fillId="19" borderId="36" xfId="0" applyFont="1" applyFill="1" applyBorder="1" applyAlignment="1">
      <alignment horizontal="center" vertical="center"/>
    </xf>
    <xf numFmtId="0" fontId="44" fillId="19" borderId="2" xfId="0" applyFont="1" applyFill="1" applyBorder="1" applyAlignment="1">
      <alignment horizontal="center" vertical="center"/>
    </xf>
    <xf numFmtId="0" fontId="44" fillId="19" borderId="37" xfId="0" applyFont="1" applyFill="1" applyBorder="1" applyAlignment="1">
      <alignment horizontal="center" vertical="center"/>
    </xf>
    <xf numFmtId="0" fontId="43" fillId="14" borderId="33" xfId="0" applyFont="1" applyFill="1" applyBorder="1" applyAlignment="1">
      <alignment vertical="center" wrapText="1"/>
    </xf>
    <xf numFmtId="0" fontId="43" fillId="14" borderId="35" xfId="0" applyFont="1" applyFill="1" applyBorder="1" applyAlignment="1">
      <alignment vertical="center" wrapText="1"/>
    </xf>
    <xf numFmtId="0" fontId="43" fillId="14" borderId="34" xfId="0" applyFont="1" applyFill="1" applyBorder="1" applyAlignment="1">
      <alignment vertical="center" wrapText="1"/>
    </xf>
    <xf numFmtId="0" fontId="43" fillId="12" borderId="33" xfId="0" applyFont="1" applyFill="1" applyBorder="1" applyAlignment="1">
      <alignment horizontal="center" vertical="center" wrapText="1"/>
    </xf>
    <xf numFmtId="0" fontId="43" fillId="12" borderId="34" xfId="0" applyFont="1" applyFill="1" applyBorder="1" applyAlignment="1">
      <alignment horizontal="center" vertical="center" wrapText="1"/>
    </xf>
    <xf numFmtId="0" fontId="43" fillId="12" borderId="35" xfId="0" applyFont="1" applyFill="1" applyBorder="1" applyAlignment="1">
      <alignment horizontal="center" vertical="center" wrapText="1"/>
    </xf>
    <xf numFmtId="0" fontId="43" fillId="12" borderId="33" xfId="0" applyFont="1" applyFill="1" applyBorder="1" applyAlignment="1">
      <alignment vertical="center" wrapText="1"/>
    </xf>
    <xf numFmtId="0" fontId="43" fillId="12" borderId="34" xfId="0" applyFont="1" applyFill="1" applyBorder="1" applyAlignment="1">
      <alignment vertical="center" wrapText="1"/>
    </xf>
    <xf numFmtId="0" fontId="43" fillId="12" borderId="35" xfId="0" applyFont="1" applyFill="1" applyBorder="1" applyAlignment="1">
      <alignment vertical="center" wrapText="1"/>
    </xf>
    <xf numFmtId="0" fontId="44" fillId="32" borderId="36" xfId="0" applyFont="1" applyFill="1" applyBorder="1" applyAlignment="1">
      <alignment horizontal="center" vertical="center"/>
    </xf>
    <xf numFmtId="0" fontId="44" fillId="32" borderId="2" xfId="0" applyFont="1" applyFill="1" applyBorder="1" applyAlignment="1">
      <alignment horizontal="center" vertical="center"/>
    </xf>
    <xf numFmtId="0" fontId="44" fillId="32" borderId="37" xfId="0" applyFont="1" applyFill="1" applyBorder="1" applyAlignment="1">
      <alignment horizontal="center" vertical="center"/>
    </xf>
  </cellXfs>
  <cellStyles count="2738">
    <cellStyle name="%" xfId="4"/>
    <cellStyle name="20% - Accent4 2" xfId="5"/>
    <cellStyle name="20% - Accent4 2 2" xfId="2703"/>
    <cellStyle name="20% - Accent4 2 3" xfId="2727"/>
    <cellStyle name="40% - Accent2 2" xfId="6"/>
    <cellStyle name="40% - Accent2 2 2" xfId="2704"/>
    <cellStyle name="40% - Accent2 2 3" xfId="2728"/>
    <cellStyle name="40% - Accent2 3" xfId="7"/>
    <cellStyle name="40% - Accent2 3 2" xfId="2705"/>
    <cellStyle name="40% - Accent4 2" xfId="8"/>
    <cellStyle name="40% - Accent4 2 2" xfId="2706"/>
    <cellStyle name="40% - Accent4 2 3" xfId="2729"/>
    <cellStyle name="40% - Accent4 3" xfId="9"/>
    <cellStyle name="40% - Accent4 3 2" xfId="2707"/>
    <cellStyle name="40% - Accent6 2" xfId="10"/>
    <cellStyle name="40% - Accent6 2 2" xfId="2708"/>
    <cellStyle name="40% - Accent6 2 3" xfId="2730"/>
    <cellStyle name="40% - Accent6 3" xfId="11"/>
    <cellStyle name="40% - Accent6 3 2" xfId="2709"/>
    <cellStyle name="Body" xfId="12"/>
    <cellStyle name="Body 2" xfId="13"/>
    <cellStyle name="Calc Currency (0)" xfId="14"/>
    <cellStyle name="Calc Currency (0) 2" xfId="15"/>
    <cellStyle name="Comma" xfId="1" builtinId="3"/>
    <cellStyle name="Comma 10" xfId="2701"/>
    <cellStyle name="Comma 2" xfId="16"/>
    <cellStyle name="Comma 2 2" xfId="17"/>
    <cellStyle name="Comma 2 3" xfId="18"/>
    <cellStyle name="Comma 3" xfId="19"/>
    <cellStyle name="Comma 4" xfId="20"/>
    <cellStyle name="Comma 4 2" xfId="2710"/>
    <cellStyle name="Comma 5" xfId="21"/>
    <cellStyle name="Comma 5 2" xfId="2711"/>
    <cellStyle name="Comma 6" xfId="22"/>
    <cellStyle name="Comma 6 2" xfId="2712"/>
    <cellStyle name="Comma 7" xfId="112"/>
    <cellStyle name="Comma 7 2" xfId="2721"/>
    <cellStyle name="Comma 8" xfId="2272"/>
    <cellStyle name="Comma 8 2" xfId="2723"/>
    <cellStyle name="Comma 9" xfId="2320"/>
    <cellStyle name="Comma 9 2" xfId="2725"/>
    <cellStyle name="Copied" xfId="23"/>
    <cellStyle name="Entered" xfId="24"/>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7" builtinId="9" hidden="1"/>
    <cellStyle name="Followed Hyperlink" xfId="109" builtinId="9" hidden="1"/>
    <cellStyle name="Followed Hyperlink" xfId="111" builtinId="9" hidden="1"/>
    <cellStyle name="Followed Hyperlink" xfId="115" builtinId="9" hidden="1"/>
    <cellStyle name="Followed Hyperlink" xfId="117" builtinId="9" hidden="1"/>
    <cellStyle name="Followed Hyperlink" xfId="119" builtinId="9" hidden="1"/>
    <cellStyle name="Followed Hyperlink" xfId="121" builtinId="9" hidden="1"/>
    <cellStyle name="Followed Hyperlink" xfId="123" builtinId="9" hidden="1"/>
    <cellStyle name="Followed Hyperlink" xfId="125" builtinId="9" hidden="1"/>
    <cellStyle name="Followed Hyperlink" xfId="127" builtinId="9" hidden="1"/>
    <cellStyle name="Followed Hyperlink" xfId="129" builtinId="9" hidden="1"/>
    <cellStyle name="Followed Hyperlink" xfId="131" builtinId="9" hidden="1"/>
    <cellStyle name="Followed Hyperlink" xfId="133" builtinId="9" hidden="1"/>
    <cellStyle name="Followed Hyperlink" xfId="135" builtinId="9" hidden="1"/>
    <cellStyle name="Followed Hyperlink" xfId="137" builtinId="9" hidden="1"/>
    <cellStyle name="Followed Hyperlink" xfId="139" builtinId="9" hidden="1"/>
    <cellStyle name="Followed Hyperlink" xfId="141" builtinId="9" hidden="1"/>
    <cellStyle name="Followed Hyperlink" xfId="143" builtinId="9" hidden="1"/>
    <cellStyle name="Followed Hyperlink" xfId="145" builtinId="9" hidden="1"/>
    <cellStyle name="Followed Hyperlink" xfId="147" builtinId="9" hidden="1"/>
    <cellStyle name="Followed Hyperlink" xfId="149" builtinId="9" hidden="1"/>
    <cellStyle name="Followed Hyperlink" xfId="151" builtinId="9" hidden="1"/>
    <cellStyle name="Followed Hyperlink" xfId="153" builtinId="9" hidden="1"/>
    <cellStyle name="Followed Hyperlink" xfId="155" builtinId="9" hidden="1"/>
    <cellStyle name="Followed Hyperlink" xfId="157" builtinId="9" hidden="1"/>
    <cellStyle name="Followed Hyperlink" xfId="159" builtinId="9" hidden="1"/>
    <cellStyle name="Followed Hyperlink" xfId="161" builtinId="9" hidden="1"/>
    <cellStyle name="Followed Hyperlink" xfId="163" builtinId="9" hidden="1"/>
    <cellStyle name="Followed Hyperlink" xfId="165" builtinId="9" hidden="1"/>
    <cellStyle name="Followed Hyperlink" xfId="167" builtinId="9" hidden="1"/>
    <cellStyle name="Followed Hyperlink" xfId="169" builtinId="9" hidden="1"/>
    <cellStyle name="Followed Hyperlink" xfId="171" builtinId="9" hidden="1"/>
    <cellStyle name="Followed Hyperlink" xfId="173" builtinId="9" hidden="1"/>
    <cellStyle name="Followed Hyperlink" xfId="175" builtinId="9" hidden="1"/>
    <cellStyle name="Followed Hyperlink" xfId="177" builtinId="9" hidden="1"/>
    <cellStyle name="Followed Hyperlink" xfId="179" builtinId="9" hidden="1"/>
    <cellStyle name="Followed Hyperlink" xfId="181" builtinId="9" hidden="1"/>
    <cellStyle name="Followed Hyperlink" xfId="183" builtinId="9" hidden="1"/>
    <cellStyle name="Followed Hyperlink" xfId="185" builtinId="9" hidden="1"/>
    <cellStyle name="Followed Hyperlink" xfId="187" builtinId="9" hidden="1"/>
    <cellStyle name="Followed Hyperlink" xfId="189" builtinId="9" hidden="1"/>
    <cellStyle name="Followed Hyperlink" xfId="191" builtinId="9" hidden="1"/>
    <cellStyle name="Followed Hyperlink" xfId="193" builtinId="9" hidden="1"/>
    <cellStyle name="Followed Hyperlink" xfId="195" builtinId="9" hidden="1"/>
    <cellStyle name="Followed Hyperlink" xfId="197" builtinId="9" hidden="1"/>
    <cellStyle name="Followed Hyperlink" xfId="199" builtinId="9" hidden="1"/>
    <cellStyle name="Followed Hyperlink" xfId="201" builtinId="9" hidden="1"/>
    <cellStyle name="Followed Hyperlink" xfId="203" builtinId="9" hidden="1"/>
    <cellStyle name="Followed Hyperlink" xfId="205" builtinId="9" hidden="1"/>
    <cellStyle name="Followed Hyperlink" xfId="207" builtinId="9" hidden="1"/>
    <cellStyle name="Followed Hyperlink" xfId="209" builtinId="9" hidden="1"/>
    <cellStyle name="Followed Hyperlink" xfId="211" builtinId="9" hidden="1"/>
    <cellStyle name="Followed Hyperlink" xfId="213" builtinId="9" hidden="1"/>
    <cellStyle name="Followed Hyperlink" xfId="215" builtinId="9" hidden="1"/>
    <cellStyle name="Followed Hyperlink" xfId="217" builtinId="9" hidden="1"/>
    <cellStyle name="Followed Hyperlink" xfId="219" builtinId="9" hidden="1"/>
    <cellStyle name="Followed Hyperlink" xfId="221" builtinId="9" hidden="1"/>
    <cellStyle name="Followed Hyperlink" xfId="223" builtinId="9" hidden="1"/>
    <cellStyle name="Followed Hyperlink" xfId="225" builtinId="9" hidden="1"/>
    <cellStyle name="Followed Hyperlink" xfId="227" builtinId="9" hidden="1"/>
    <cellStyle name="Followed Hyperlink" xfId="229" builtinId="9" hidden="1"/>
    <cellStyle name="Followed Hyperlink" xfId="231" builtinId="9" hidden="1"/>
    <cellStyle name="Followed Hyperlink" xfId="233" builtinId="9" hidden="1"/>
    <cellStyle name="Followed Hyperlink" xfId="235" builtinId="9" hidden="1"/>
    <cellStyle name="Followed Hyperlink" xfId="237" builtinId="9" hidden="1"/>
    <cellStyle name="Followed Hyperlink" xfId="239" builtinId="9" hidden="1"/>
    <cellStyle name="Followed Hyperlink" xfId="241" builtinId="9" hidden="1"/>
    <cellStyle name="Followed Hyperlink" xfId="243" builtinId="9" hidden="1"/>
    <cellStyle name="Followed Hyperlink" xfId="245" builtinId="9" hidden="1"/>
    <cellStyle name="Followed Hyperlink" xfId="247" builtinId="9" hidden="1"/>
    <cellStyle name="Followed Hyperlink" xfId="249" builtinId="9" hidden="1"/>
    <cellStyle name="Followed Hyperlink" xfId="251" builtinId="9" hidden="1"/>
    <cellStyle name="Followed Hyperlink" xfId="253" builtinId="9" hidden="1"/>
    <cellStyle name="Followed Hyperlink" xfId="255" builtinId="9" hidden="1"/>
    <cellStyle name="Followed Hyperlink" xfId="257" builtinId="9" hidden="1"/>
    <cellStyle name="Followed Hyperlink" xfId="259" builtinId="9" hidden="1"/>
    <cellStyle name="Followed Hyperlink" xfId="261" builtinId="9" hidden="1"/>
    <cellStyle name="Followed Hyperlink" xfId="263" builtinId="9" hidden="1"/>
    <cellStyle name="Followed Hyperlink" xfId="265" builtinId="9" hidden="1"/>
    <cellStyle name="Followed Hyperlink" xfId="267" builtinId="9" hidden="1"/>
    <cellStyle name="Followed Hyperlink" xfId="269" builtinId="9" hidden="1"/>
    <cellStyle name="Followed Hyperlink" xfId="271" builtinId="9" hidden="1"/>
    <cellStyle name="Followed Hyperlink" xfId="273" builtinId="9" hidden="1"/>
    <cellStyle name="Followed Hyperlink" xfId="275" builtinId="9" hidden="1"/>
    <cellStyle name="Followed Hyperlink" xfId="277" builtinId="9" hidden="1"/>
    <cellStyle name="Followed Hyperlink" xfId="279" builtinId="9" hidden="1"/>
    <cellStyle name="Followed Hyperlink" xfId="281" builtinId="9" hidden="1"/>
    <cellStyle name="Followed Hyperlink" xfId="283" builtinId="9" hidden="1"/>
    <cellStyle name="Followed Hyperlink" xfId="285" builtinId="9" hidden="1"/>
    <cellStyle name="Followed Hyperlink" xfId="287" builtinId="9" hidden="1"/>
    <cellStyle name="Followed Hyperlink" xfId="289" builtinId="9" hidden="1"/>
    <cellStyle name="Followed Hyperlink" xfId="291" builtinId="9" hidden="1"/>
    <cellStyle name="Followed Hyperlink" xfId="293" builtinId="9" hidden="1"/>
    <cellStyle name="Followed Hyperlink" xfId="295" builtinId="9" hidden="1"/>
    <cellStyle name="Followed Hyperlink" xfId="297" builtinId="9" hidden="1"/>
    <cellStyle name="Followed Hyperlink" xfId="299" builtinId="9" hidden="1"/>
    <cellStyle name="Followed Hyperlink" xfId="301" builtinId="9" hidden="1"/>
    <cellStyle name="Followed Hyperlink" xfId="303" builtinId="9" hidden="1"/>
    <cellStyle name="Followed Hyperlink" xfId="305" builtinId="9" hidden="1"/>
    <cellStyle name="Followed Hyperlink" xfId="307" builtinId="9" hidden="1"/>
    <cellStyle name="Followed Hyperlink" xfId="309" builtinId="9" hidden="1"/>
    <cellStyle name="Followed Hyperlink" xfId="311" builtinId="9" hidden="1"/>
    <cellStyle name="Followed Hyperlink" xfId="313" builtinId="9" hidden="1"/>
    <cellStyle name="Followed Hyperlink" xfId="315" builtinId="9" hidden="1"/>
    <cellStyle name="Followed Hyperlink" xfId="317" builtinId="9" hidden="1"/>
    <cellStyle name="Followed Hyperlink" xfId="319" builtinId="9" hidden="1"/>
    <cellStyle name="Followed Hyperlink" xfId="321" builtinId="9" hidden="1"/>
    <cellStyle name="Followed Hyperlink" xfId="323" builtinId="9" hidden="1"/>
    <cellStyle name="Followed Hyperlink" xfId="325" builtinId="9" hidden="1"/>
    <cellStyle name="Followed Hyperlink" xfId="327" builtinId="9" hidden="1"/>
    <cellStyle name="Followed Hyperlink" xfId="329" builtinId="9" hidden="1"/>
    <cellStyle name="Followed Hyperlink" xfId="331" builtinId="9" hidden="1"/>
    <cellStyle name="Followed Hyperlink" xfId="333" builtinId="9" hidden="1"/>
    <cellStyle name="Followed Hyperlink" xfId="335" builtinId="9" hidden="1"/>
    <cellStyle name="Followed Hyperlink" xfId="337" builtinId="9" hidden="1"/>
    <cellStyle name="Followed Hyperlink" xfId="339" builtinId="9" hidden="1"/>
    <cellStyle name="Followed Hyperlink" xfId="341" builtinId="9" hidden="1"/>
    <cellStyle name="Followed Hyperlink" xfId="343" builtinId="9" hidden="1"/>
    <cellStyle name="Followed Hyperlink" xfId="345" builtinId="9" hidden="1"/>
    <cellStyle name="Followed Hyperlink" xfId="347" builtinId="9" hidden="1"/>
    <cellStyle name="Followed Hyperlink" xfId="349" builtinId="9" hidden="1"/>
    <cellStyle name="Followed Hyperlink" xfId="351" builtinId="9" hidden="1"/>
    <cellStyle name="Followed Hyperlink" xfId="353" builtinId="9" hidden="1"/>
    <cellStyle name="Followed Hyperlink" xfId="355" builtinId="9" hidden="1"/>
    <cellStyle name="Followed Hyperlink" xfId="357" builtinId="9" hidden="1"/>
    <cellStyle name="Followed Hyperlink" xfId="359" builtinId="9" hidden="1"/>
    <cellStyle name="Followed Hyperlink" xfId="361" builtinId="9" hidden="1"/>
    <cellStyle name="Followed Hyperlink" xfId="363" builtinId="9" hidden="1"/>
    <cellStyle name="Followed Hyperlink" xfId="365" builtinId="9" hidden="1"/>
    <cellStyle name="Followed Hyperlink" xfId="367" builtinId="9" hidden="1"/>
    <cellStyle name="Followed Hyperlink" xfId="369" builtinId="9" hidden="1"/>
    <cellStyle name="Followed Hyperlink" xfId="371" builtinId="9" hidden="1"/>
    <cellStyle name="Followed Hyperlink" xfId="373" builtinId="9" hidden="1"/>
    <cellStyle name="Followed Hyperlink" xfId="375" builtinId="9" hidden="1"/>
    <cellStyle name="Followed Hyperlink" xfId="377" builtinId="9" hidden="1"/>
    <cellStyle name="Followed Hyperlink" xfId="379" builtinId="9" hidden="1"/>
    <cellStyle name="Followed Hyperlink" xfId="381" builtinId="9" hidden="1"/>
    <cellStyle name="Followed Hyperlink" xfId="383" builtinId="9" hidden="1"/>
    <cellStyle name="Followed Hyperlink" xfId="385" builtinId="9" hidden="1"/>
    <cellStyle name="Followed Hyperlink" xfId="387" builtinId="9" hidden="1"/>
    <cellStyle name="Followed Hyperlink" xfId="389" builtinId="9" hidden="1"/>
    <cellStyle name="Followed Hyperlink" xfId="391" builtinId="9" hidden="1"/>
    <cellStyle name="Followed Hyperlink" xfId="393" builtinId="9" hidden="1"/>
    <cellStyle name="Followed Hyperlink" xfId="395" builtinId="9" hidden="1"/>
    <cellStyle name="Followed Hyperlink" xfId="397" builtinId="9" hidden="1"/>
    <cellStyle name="Followed Hyperlink" xfId="399" builtinId="9" hidden="1"/>
    <cellStyle name="Followed Hyperlink" xfId="401" builtinId="9" hidden="1"/>
    <cellStyle name="Followed Hyperlink" xfId="403" builtinId="9" hidden="1"/>
    <cellStyle name="Followed Hyperlink" xfId="405" builtinId="9" hidden="1"/>
    <cellStyle name="Followed Hyperlink" xfId="407" builtinId="9" hidden="1"/>
    <cellStyle name="Followed Hyperlink" xfId="409" builtinId="9" hidden="1"/>
    <cellStyle name="Followed Hyperlink" xfId="411" builtinId="9" hidden="1"/>
    <cellStyle name="Followed Hyperlink" xfId="413" builtinId="9" hidden="1"/>
    <cellStyle name="Followed Hyperlink" xfId="415" builtinId="9" hidden="1"/>
    <cellStyle name="Followed Hyperlink" xfId="417" builtinId="9" hidden="1"/>
    <cellStyle name="Followed Hyperlink" xfId="419" builtinId="9" hidden="1"/>
    <cellStyle name="Followed Hyperlink" xfId="421" builtinId="9" hidden="1"/>
    <cellStyle name="Followed Hyperlink" xfId="423" builtinId="9" hidden="1"/>
    <cellStyle name="Followed Hyperlink" xfId="425" builtinId="9" hidden="1"/>
    <cellStyle name="Followed Hyperlink" xfId="427" builtinId="9" hidden="1"/>
    <cellStyle name="Followed Hyperlink" xfId="429" builtinId="9" hidden="1"/>
    <cellStyle name="Followed Hyperlink" xfId="431" builtinId="9" hidden="1"/>
    <cellStyle name="Followed Hyperlink" xfId="433" builtinId="9" hidden="1"/>
    <cellStyle name="Followed Hyperlink" xfId="435" builtinId="9" hidden="1"/>
    <cellStyle name="Followed Hyperlink" xfId="437" builtinId="9" hidden="1"/>
    <cellStyle name="Followed Hyperlink" xfId="439" builtinId="9" hidden="1"/>
    <cellStyle name="Followed Hyperlink" xfId="441" builtinId="9" hidden="1"/>
    <cellStyle name="Followed Hyperlink" xfId="443" builtinId="9" hidden="1"/>
    <cellStyle name="Followed Hyperlink" xfId="445" builtinId="9" hidden="1"/>
    <cellStyle name="Followed Hyperlink" xfId="447" builtinId="9" hidden="1"/>
    <cellStyle name="Followed Hyperlink" xfId="449" builtinId="9" hidden="1"/>
    <cellStyle name="Followed Hyperlink" xfId="451" builtinId="9" hidden="1"/>
    <cellStyle name="Followed Hyperlink" xfId="453" builtinId="9" hidden="1"/>
    <cellStyle name="Followed Hyperlink" xfId="455" builtinId="9" hidden="1"/>
    <cellStyle name="Followed Hyperlink" xfId="457" builtinId="9" hidden="1"/>
    <cellStyle name="Followed Hyperlink" xfId="459" builtinId="9" hidden="1"/>
    <cellStyle name="Followed Hyperlink" xfId="461" builtinId="9" hidden="1"/>
    <cellStyle name="Followed Hyperlink" xfId="463" builtinId="9" hidden="1"/>
    <cellStyle name="Followed Hyperlink" xfId="465" builtinId="9" hidden="1"/>
    <cellStyle name="Followed Hyperlink" xfId="467" builtinId="9" hidden="1"/>
    <cellStyle name="Followed Hyperlink" xfId="469" builtinId="9" hidden="1"/>
    <cellStyle name="Followed Hyperlink" xfId="471" builtinId="9" hidden="1"/>
    <cellStyle name="Followed Hyperlink" xfId="473" builtinId="9" hidden="1"/>
    <cellStyle name="Followed Hyperlink" xfId="475" builtinId="9" hidden="1"/>
    <cellStyle name="Followed Hyperlink" xfId="477" builtinId="9" hidden="1"/>
    <cellStyle name="Followed Hyperlink" xfId="479" builtinId="9" hidden="1"/>
    <cellStyle name="Followed Hyperlink" xfId="481" builtinId="9" hidden="1"/>
    <cellStyle name="Followed Hyperlink" xfId="483" builtinId="9" hidden="1"/>
    <cellStyle name="Followed Hyperlink" xfId="485" builtinId="9" hidden="1"/>
    <cellStyle name="Followed Hyperlink" xfId="487" builtinId="9" hidden="1"/>
    <cellStyle name="Followed Hyperlink" xfId="489" builtinId="9" hidden="1"/>
    <cellStyle name="Followed Hyperlink" xfId="491" builtinId="9" hidden="1"/>
    <cellStyle name="Followed Hyperlink" xfId="493" builtinId="9" hidden="1"/>
    <cellStyle name="Followed Hyperlink" xfId="495" builtinId="9" hidden="1"/>
    <cellStyle name="Followed Hyperlink" xfId="497" builtinId="9" hidden="1"/>
    <cellStyle name="Followed Hyperlink" xfId="499" builtinId="9" hidden="1"/>
    <cellStyle name="Followed Hyperlink" xfId="501" builtinId="9" hidden="1"/>
    <cellStyle name="Followed Hyperlink" xfId="503" builtinId="9" hidden="1"/>
    <cellStyle name="Followed Hyperlink" xfId="505" builtinId="9" hidden="1"/>
    <cellStyle name="Followed Hyperlink" xfId="507" builtinId="9" hidden="1"/>
    <cellStyle name="Followed Hyperlink" xfId="509" builtinId="9" hidden="1"/>
    <cellStyle name="Followed Hyperlink" xfId="511" builtinId="9" hidden="1"/>
    <cellStyle name="Followed Hyperlink" xfId="513" builtinId="9" hidden="1"/>
    <cellStyle name="Followed Hyperlink" xfId="515" builtinId="9" hidden="1"/>
    <cellStyle name="Followed Hyperlink" xfId="517" builtinId="9" hidden="1"/>
    <cellStyle name="Followed Hyperlink" xfId="519" builtinId="9" hidden="1"/>
    <cellStyle name="Followed Hyperlink" xfId="521" builtinId="9" hidden="1"/>
    <cellStyle name="Followed Hyperlink" xfId="523" builtinId="9" hidden="1"/>
    <cellStyle name="Followed Hyperlink" xfId="525" builtinId="9" hidden="1"/>
    <cellStyle name="Followed Hyperlink" xfId="527" builtinId="9" hidden="1"/>
    <cellStyle name="Followed Hyperlink" xfId="529" builtinId="9" hidden="1"/>
    <cellStyle name="Followed Hyperlink" xfId="531" builtinId="9" hidden="1"/>
    <cellStyle name="Followed Hyperlink" xfId="533" builtinId="9" hidden="1"/>
    <cellStyle name="Followed Hyperlink" xfId="535" builtinId="9" hidden="1"/>
    <cellStyle name="Followed Hyperlink" xfId="537" builtinId="9" hidden="1"/>
    <cellStyle name="Followed Hyperlink" xfId="539" builtinId="9" hidden="1"/>
    <cellStyle name="Followed Hyperlink" xfId="541" builtinId="9" hidden="1"/>
    <cellStyle name="Followed Hyperlink" xfId="543" builtinId="9" hidden="1"/>
    <cellStyle name="Followed Hyperlink" xfId="545" builtinId="9" hidden="1"/>
    <cellStyle name="Followed Hyperlink" xfId="547" builtinId="9" hidden="1"/>
    <cellStyle name="Followed Hyperlink" xfId="549" builtinId="9" hidden="1"/>
    <cellStyle name="Followed Hyperlink" xfId="551" builtinId="9" hidden="1"/>
    <cellStyle name="Followed Hyperlink" xfId="553" builtinId="9" hidden="1"/>
    <cellStyle name="Followed Hyperlink" xfId="555" builtinId="9" hidden="1"/>
    <cellStyle name="Followed Hyperlink" xfId="557" builtinId="9" hidden="1"/>
    <cellStyle name="Followed Hyperlink" xfId="559" builtinId="9" hidden="1"/>
    <cellStyle name="Followed Hyperlink" xfId="561" builtinId="9" hidden="1"/>
    <cellStyle name="Followed Hyperlink" xfId="563" builtinId="9" hidden="1"/>
    <cellStyle name="Followed Hyperlink" xfId="565" builtinId="9" hidden="1"/>
    <cellStyle name="Followed Hyperlink" xfId="567" builtinId="9" hidden="1"/>
    <cellStyle name="Followed Hyperlink" xfId="569" builtinId="9" hidden="1"/>
    <cellStyle name="Followed Hyperlink" xfId="571" builtinId="9" hidden="1"/>
    <cellStyle name="Followed Hyperlink" xfId="573" builtinId="9" hidden="1"/>
    <cellStyle name="Followed Hyperlink" xfId="575" builtinId="9" hidden="1"/>
    <cellStyle name="Followed Hyperlink" xfId="577" builtinId="9" hidden="1"/>
    <cellStyle name="Followed Hyperlink" xfId="579" builtinId="9" hidden="1"/>
    <cellStyle name="Followed Hyperlink" xfId="581" builtinId="9" hidden="1"/>
    <cellStyle name="Followed Hyperlink" xfId="583" builtinId="9" hidden="1"/>
    <cellStyle name="Followed Hyperlink" xfId="585" builtinId="9" hidden="1"/>
    <cellStyle name="Followed Hyperlink" xfId="587" builtinId="9" hidden="1"/>
    <cellStyle name="Followed Hyperlink" xfId="589" builtinId="9" hidden="1"/>
    <cellStyle name="Followed Hyperlink" xfId="591" builtinId="9" hidden="1"/>
    <cellStyle name="Followed Hyperlink" xfId="593" builtinId="9" hidden="1"/>
    <cellStyle name="Followed Hyperlink" xfId="595" builtinId="9" hidden="1"/>
    <cellStyle name="Followed Hyperlink" xfId="597" builtinId="9" hidden="1"/>
    <cellStyle name="Followed Hyperlink" xfId="599" builtinId="9" hidden="1"/>
    <cellStyle name="Followed Hyperlink" xfId="601" builtinId="9" hidden="1"/>
    <cellStyle name="Followed Hyperlink" xfId="603" builtinId="9" hidden="1"/>
    <cellStyle name="Followed Hyperlink" xfId="605" builtinId="9" hidden="1"/>
    <cellStyle name="Followed Hyperlink" xfId="607" builtinId="9" hidden="1"/>
    <cellStyle name="Followed Hyperlink" xfId="609" builtinId="9" hidden="1"/>
    <cellStyle name="Followed Hyperlink" xfId="611" builtinId="9" hidden="1"/>
    <cellStyle name="Followed Hyperlink" xfId="613" builtinId="9" hidden="1"/>
    <cellStyle name="Followed Hyperlink" xfId="615" builtinId="9" hidden="1"/>
    <cellStyle name="Followed Hyperlink" xfId="617" builtinId="9" hidden="1"/>
    <cellStyle name="Followed Hyperlink" xfId="619" builtinId="9" hidden="1"/>
    <cellStyle name="Followed Hyperlink" xfId="621" builtinId="9" hidden="1"/>
    <cellStyle name="Followed Hyperlink" xfId="623" builtinId="9" hidden="1"/>
    <cellStyle name="Followed Hyperlink" xfId="625" builtinId="9" hidden="1"/>
    <cellStyle name="Followed Hyperlink" xfId="627" builtinId="9" hidden="1"/>
    <cellStyle name="Followed Hyperlink" xfId="629" builtinId="9" hidden="1"/>
    <cellStyle name="Followed Hyperlink" xfId="631" builtinId="9" hidden="1"/>
    <cellStyle name="Followed Hyperlink" xfId="633" builtinId="9" hidden="1"/>
    <cellStyle name="Followed Hyperlink" xfId="635" builtinId="9" hidden="1"/>
    <cellStyle name="Followed Hyperlink" xfId="637" builtinId="9" hidden="1"/>
    <cellStyle name="Followed Hyperlink" xfId="639" builtinId="9" hidden="1"/>
    <cellStyle name="Followed Hyperlink" xfId="641" builtinId="9" hidden="1"/>
    <cellStyle name="Followed Hyperlink" xfId="643" builtinId="9" hidden="1"/>
    <cellStyle name="Followed Hyperlink" xfId="645" builtinId="9" hidden="1"/>
    <cellStyle name="Followed Hyperlink" xfId="647" builtinId="9" hidden="1"/>
    <cellStyle name="Followed Hyperlink" xfId="649" builtinId="9" hidden="1"/>
    <cellStyle name="Followed Hyperlink" xfId="651" builtinId="9" hidden="1"/>
    <cellStyle name="Followed Hyperlink" xfId="653" builtinId="9" hidden="1"/>
    <cellStyle name="Followed Hyperlink" xfId="655" builtinId="9" hidden="1"/>
    <cellStyle name="Followed Hyperlink" xfId="657" builtinId="9" hidden="1"/>
    <cellStyle name="Followed Hyperlink" xfId="659" builtinId="9" hidden="1"/>
    <cellStyle name="Followed Hyperlink" xfId="661" builtinId="9" hidden="1"/>
    <cellStyle name="Followed Hyperlink" xfId="663" builtinId="9" hidden="1"/>
    <cellStyle name="Followed Hyperlink" xfId="665" builtinId="9" hidden="1"/>
    <cellStyle name="Followed Hyperlink" xfId="667" builtinId="9" hidden="1"/>
    <cellStyle name="Followed Hyperlink" xfId="669" builtinId="9" hidden="1"/>
    <cellStyle name="Followed Hyperlink" xfId="671" builtinId="9" hidden="1"/>
    <cellStyle name="Followed Hyperlink" xfId="673" builtinId="9" hidden="1"/>
    <cellStyle name="Followed Hyperlink" xfId="675" builtinId="9" hidden="1"/>
    <cellStyle name="Followed Hyperlink" xfId="677" builtinId="9" hidden="1"/>
    <cellStyle name="Followed Hyperlink" xfId="679" builtinId="9" hidden="1"/>
    <cellStyle name="Followed Hyperlink" xfId="681" builtinId="9" hidden="1"/>
    <cellStyle name="Followed Hyperlink" xfId="683" builtinId="9" hidden="1"/>
    <cellStyle name="Followed Hyperlink" xfId="685" builtinId="9" hidden="1"/>
    <cellStyle name="Followed Hyperlink" xfId="687" builtinId="9" hidden="1"/>
    <cellStyle name="Followed Hyperlink" xfId="689" builtinId="9" hidden="1"/>
    <cellStyle name="Followed Hyperlink" xfId="691" builtinId="9" hidden="1"/>
    <cellStyle name="Followed Hyperlink" xfId="693" builtinId="9" hidden="1"/>
    <cellStyle name="Followed Hyperlink" xfId="695" builtinId="9" hidden="1"/>
    <cellStyle name="Followed Hyperlink" xfId="697" builtinId="9" hidden="1"/>
    <cellStyle name="Followed Hyperlink" xfId="699" builtinId="9" hidden="1"/>
    <cellStyle name="Followed Hyperlink" xfId="701" builtinId="9" hidden="1"/>
    <cellStyle name="Followed Hyperlink" xfId="703" builtinId="9" hidden="1"/>
    <cellStyle name="Followed Hyperlink" xfId="705" builtinId="9" hidden="1"/>
    <cellStyle name="Followed Hyperlink" xfId="707" builtinId="9" hidden="1"/>
    <cellStyle name="Followed Hyperlink" xfId="709" builtinId="9" hidden="1"/>
    <cellStyle name="Followed Hyperlink" xfId="711" builtinId="9" hidden="1"/>
    <cellStyle name="Followed Hyperlink" xfId="713" builtinId="9" hidden="1"/>
    <cellStyle name="Followed Hyperlink" xfId="715" builtinId="9" hidden="1"/>
    <cellStyle name="Followed Hyperlink" xfId="717" builtinId="9" hidden="1"/>
    <cellStyle name="Followed Hyperlink" xfId="719" builtinId="9" hidden="1"/>
    <cellStyle name="Followed Hyperlink" xfId="721" builtinId="9" hidden="1"/>
    <cellStyle name="Followed Hyperlink" xfId="723" builtinId="9" hidden="1"/>
    <cellStyle name="Followed Hyperlink" xfId="725" builtinId="9" hidden="1"/>
    <cellStyle name="Followed Hyperlink" xfId="727" builtinId="9" hidden="1"/>
    <cellStyle name="Followed Hyperlink" xfId="729" builtinId="9" hidden="1"/>
    <cellStyle name="Followed Hyperlink" xfId="731" builtinId="9" hidden="1"/>
    <cellStyle name="Followed Hyperlink" xfId="733" builtinId="9" hidden="1"/>
    <cellStyle name="Followed Hyperlink" xfId="735" builtinId="9" hidden="1"/>
    <cellStyle name="Followed Hyperlink" xfId="737" builtinId="9" hidden="1"/>
    <cellStyle name="Followed Hyperlink" xfId="739" builtinId="9" hidden="1"/>
    <cellStyle name="Followed Hyperlink" xfId="741" builtinId="9" hidden="1"/>
    <cellStyle name="Followed Hyperlink" xfId="743" builtinId="9" hidden="1"/>
    <cellStyle name="Followed Hyperlink" xfId="745" builtinId="9" hidden="1"/>
    <cellStyle name="Followed Hyperlink" xfId="747" builtinId="9" hidden="1"/>
    <cellStyle name="Followed Hyperlink" xfId="749" builtinId="9" hidden="1"/>
    <cellStyle name="Followed Hyperlink" xfId="751" builtinId="9" hidden="1"/>
    <cellStyle name="Followed Hyperlink" xfId="753" builtinId="9" hidden="1"/>
    <cellStyle name="Followed Hyperlink" xfId="755" builtinId="9" hidden="1"/>
    <cellStyle name="Followed Hyperlink" xfId="757" builtinId="9" hidden="1"/>
    <cellStyle name="Followed Hyperlink" xfId="759" builtinId="9" hidden="1"/>
    <cellStyle name="Followed Hyperlink" xfId="761" builtinId="9" hidden="1"/>
    <cellStyle name="Followed Hyperlink" xfId="763" builtinId="9" hidden="1"/>
    <cellStyle name="Followed Hyperlink" xfId="765" builtinId="9" hidden="1"/>
    <cellStyle name="Followed Hyperlink" xfId="767" builtinId="9" hidden="1"/>
    <cellStyle name="Followed Hyperlink" xfId="769" builtinId="9" hidden="1"/>
    <cellStyle name="Followed Hyperlink" xfId="771" builtinId="9" hidden="1"/>
    <cellStyle name="Followed Hyperlink" xfId="773" builtinId="9" hidden="1"/>
    <cellStyle name="Followed Hyperlink" xfId="775" builtinId="9" hidden="1"/>
    <cellStyle name="Followed Hyperlink" xfId="777"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79" builtinId="9" hidden="1"/>
    <cellStyle name="Followed Hyperlink" xfId="981" builtinId="9" hidden="1"/>
    <cellStyle name="Followed Hyperlink" xfId="983" builtinId="9" hidden="1"/>
    <cellStyle name="Followed Hyperlink" xfId="985" builtinId="9" hidden="1"/>
    <cellStyle name="Followed Hyperlink" xfId="987" builtinId="9" hidden="1"/>
    <cellStyle name="Followed Hyperlink" xfId="989" builtinId="9" hidden="1"/>
    <cellStyle name="Followed Hyperlink" xfId="991" builtinId="9" hidden="1"/>
    <cellStyle name="Followed Hyperlink" xfId="993" builtinId="9" hidden="1"/>
    <cellStyle name="Followed Hyperlink" xfId="995"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7" builtinId="9" hidden="1"/>
    <cellStyle name="Followed Hyperlink" xfId="1039" builtinId="9" hidden="1"/>
    <cellStyle name="Followed Hyperlink" xfId="1041" builtinId="9" hidden="1"/>
    <cellStyle name="Followed Hyperlink" xfId="1043" builtinId="9" hidden="1"/>
    <cellStyle name="Followed Hyperlink" xfId="1045" builtinId="9" hidden="1"/>
    <cellStyle name="Followed Hyperlink" xfId="1047" builtinId="9" hidden="1"/>
    <cellStyle name="Followed Hyperlink" xfId="1049" builtinId="9" hidden="1"/>
    <cellStyle name="Followed Hyperlink" xfId="1051" builtinId="9" hidden="1"/>
    <cellStyle name="Followed Hyperlink" xfId="1053" builtinId="9" hidden="1"/>
    <cellStyle name="Followed Hyperlink" xfId="1055" builtinId="9" hidden="1"/>
    <cellStyle name="Followed Hyperlink" xfId="1057" builtinId="9" hidden="1"/>
    <cellStyle name="Followed Hyperlink" xfId="1059" builtinId="9" hidden="1"/>
    <cellStyle name="Followed Hyperlink" xfId="1061" builtinId="9" hidden="1"/>
    <cellStyle name="Followed Hyperlink" xfId="1063" builtinId="9" hidden="1"/>
    <cellStyle name="Followed Hyperlink" xfId="1065" builtinId="9" hidden="1"/>
    <cellStyle name="Followed Hyperlink" xfId="1067" builtinId="9" hidden="1"/>
    <cellStyle name="Followed Hyperlink" xfId="1069" builtinId="9" hidden="1"/>
    <cellStyle name="Followed Hyperlink" xfId="1071" builtinId="9" hidden="1"/>
    <cellStyle name="Followed Hyperlink" xfId="1073" builtinId="9" hidden="1"/>
    <cellStyle name="Followed Hyperlink" xfId="1075" builtinId="9" hidden="1"/>
    <cellStyle name="Followed Hyperlink" xfId="1077" builtinId="9" hidden="1"/>
    <cellStyle name="Followed Hyperlink" xfId="1079" builtinId="9" hidden="1"/>
    <cellStyle name="Followed Hyperlink" xfId="1081" builtinId="9" hidden="1"/>
    <cellStyle name="Followed Hyperlink" xfId="1083" builtinId="9" hidden="1"/>
    <cellStyle name="Followed Hyperlink" xfId="1085" builtinId="9" hidden="1"/>
    <cellStyle name="Followed Hyperlink" xfId="1087" builtinId="9" hidden="1"/>
    <cellStyle name="Followed Hyperlink" xfId="1089" builtinId="9" hidden="1"/>
    <cellStyle name="Followed Hyperlink" xfId="1091" builtinId="9" hidden="1"/>
    <cellStyle name="Followed Hyperlink" xfId="1093" builtinId="9" hidden="1"/>
    <cellStyle name="Followed Hyperlink" xfId="1095" builtinId="9" hidden="1"/>
    <cellStyle name="Followed Hyperlink" xfId="1097" builtinId="9" hidden="1"/>
    <cellStyle name="Followed Hyperlink" xfId="1099" builtinId="9" hidden="1"/>
    <cellStyle name="Followed Hyperlink" xfId="1101" builtinId="9" hidden="1"/>
    <cellStyle name="Followed Hyperlink" xfId="1103" builtinId="9" hidden="1"/>
    <cellStyle name="Followed Hyperlink" xfId="1105" builtinId="9" hidden="1"/>
    <cellStyle name="Followed Hyperlink" xfId="1107" builtinId="9" hidden="1"/>
    <cellStyle name="Followed Hyperlink" xfId="1109" builtinId="9" hidden="1"/>
    <cellStyle name="Followed Hyperlink" xfId="1111" builtinId="9" hidden="1"/>
    <cellStyle name="Followed Hyperlink" xfId="1113" builtinId="9" hidden="1"/>
    <cellStyle name="Followed Hyperlink" xfId="1115" builtinId="9" hidden="1"/>
    <cellStyle name="Followed Hyperlink" xfId="1117" builtinId="9" hidden="1"/>
    <cellStyle name="Followed Hyperlink" xfId="1119" builtinId="9" hidden="1"/>
    <cellStyle name="Followed Hyperlink" xfId="1121" builtinId="9" hidden="1"/>
    <cellStyle name="Followed Hyperlink" xfId="1123" builtinId="9" hidden="1"/>
    <cellStyle name="Followed Hyperlink" xfId="1125" builtinId="9" hidden="1"/>
    <cellStyle name="Followed Hyperlink" xfId="1127" builtinId="9" hidden="1"/>
    <cellStyle name="Followed Hyperlink" xfId="1129" builtinId="9" hidden="1"/>
    <cellStyle name="Followed Hyperlink" xfId="1131" builtinId="9" hidden="1"/>
    <cellStyle name="Followed Hyperlink" xfId="1133" builtinId="9" hidden="1"/>
    <cellStyle name="Followed Hyperlink" xfId="1135" builtinId="9" hidden="1"/>
    <cellStyle name="Followed Hyperlink" xfId="1137" builtinId="9" hidden="1"/>
    <cellStyle name="Followed Hyperlink" xfId="1139" builtinId="9" hidden="1"/>
    <cellStyle name="Followed Hyperlink" xfId="1141" builtinId="9" hidden="1"/>
    <cellStyle name="Followed Hyperlink" xfId="1143" builtinId="9" hidden="1"/>
    <cellStyle name="Followed Hyperlink" xfId="1145" builtinId="9" hidden="1"/>
    <cellStyle name="Followed Hyperlink" xfId="1147" builtinId="9" hidden="1"/>
    <cellStyle name="Followed Hyperlink" xfId="1149" builtinId="9" hidden="1"/>
    <cellStyle name="Followed Hyperlink" xfId="1151" builtinId="9" hidden="1"/>
    <cellStyle name="Followed Hyperlink" xfId="1153" builtinId="9" hidden="1"/>
    <cellStyle name="Followed Hyperlink" xfId="1155" builtinId="9" hidden="1"/>
    <cellStyle name="Followed Hyperlink" xfId="1157" builtinId="9" hidden="1"/>
    <cellStyle name="Followed Hyperlink" xfId="1159" builtinId="9" hidden="1"/>
    <cellStyle name="Followed Hyperlink" xfId="1161" builtinId="9" hidden="1"/>
    <cellStyle name="Followed Hyperlink" xfId="1163" builtinId="9" hidden="1"/>
    <cellStyle name="Followed Hyperlink" xfId="1165" builtinId="9" hidden="1"/>
    <cellStyle name="Followed Hyperlink" xfId="1167" builtinId="9" hidden="1"/>
    <cellStyle name="Followed Hyperlink" xfId="1169" builtinId="9" hidden="1"/>
    <cellStyle name="Followed Hyperlink" xfId="1171" builtinId="9" hidden="1"/>
    <cellStyle name="Followed Hyperlink" xfId="1173" builtinId="9" hidden="1"/>
    <cellStyle name="Followed Hyperlink" xfId="1175" builtinId="9" hidden="1"/>
    <cellStyle name="Followed Hyperlink" xfId="1177" builtinId="9" hidden="1"/>
    <cellStyle name="Followed Hyperlink" xfId="1179" builtinId="9" hidden="1"/>
    <cellStyle name="Followed Hyperlink" xfId="1181" builtinId="9" hidden="1"/>
    <cellStyle name="Followed Hyperlink" xfId="1183" builtinId="9" hidden="1"/>
    <cellStyle name="Followed Hyperlink" xfId="1185" builtinId="9" hidden="1"/>
    <cellStyle name="Followed Hyperlink" xfId="1187" builtinId="9" hidden="1"/>
    <cellStyle name="Followed Hyperlink" xfId="1189" builtinId="9" hidden="1"/>
    <cellStyle name="Followed Hyperlink" xfId="1191" builtinId="9" hidden="1"/>
    <cellStyle name="Followed Hyperlink" xfId="1193" builtinId="9" hidden="1"/>
    <cellStyle name="Followed Hyperlink" xfId="1195" builtinId="9" hidden="1"/>
    <cellStyle name="Followed Hyperlink" xfId="1197" builtinId="9" hidden="1"/>
    <cellStyle name="Followed Hyperlink" xfId="1199" builtinId="9" hidden="1"/>
    <cellStyle name="Followed Hyperlink" xfId="1201" builtinId="9" hidden="1"/>
    <cellStyle name="Followed Hyperlink" xfId="1203" builtinId="9" hidden="1"/>
    <cellStyle name="Followed Hyperlink" xfId="1205" builtinId="9" hidden="1"/>
    <cellStyle name="Followed Hyperlink" xfId="1207" builtinId="9" hidden="1"/>
    <cellStyle name="Followed Hyperlink" xfId="1209" builtinId="9" hidden="1"/>
    <cellStyle name="Followed Hyperlink" xfId="1211" builtinId="9" hidden="1"/>
    <cellStyle name="Followed Hyperlink" xfId="1213" builtinId="9" hidden="1"/>
    <cellStyle name="Followed Hyperlink" xfId="1215" builtinId="9" hidden="1"/>
    <cellStyle name="Followed Hyperlink" xfId="1217" builtinId="9" hidden="1"/>
    <cellStyle name="Followed Hyperlink" xfId="1219" builtinId="9" hidden="1"/>
    <cellStyle name="Followed Hyperlink" xfId="1221" builtinId="9" hidden="1"/>
    <cellStyle name="Followed Hyperlink" xfId="1223" builtinId="9" hidden="1"/>
    <cellStyle name="Followed Hyperlink" xfId="1225" builtinId="9" hidden="1"/>
    <cellStyle name="Followed Hyperlink" xfId="1227" builtinId="9" hidden="1"/>
    <cellStyle name="Followed Hyperlink" xfId="1229" builtinId="9" hidden="1"/>
    <cellStyle name="Followed Hyperlink" xfId="1231" builtinId="9" hidden="1"/>
    <cellStyle name="Followed Hyperlink" xfId="1233" builtinId="9" hidden="1"/>
    <cellStyle name="Followed Hyperlink" xfId="1235" builtinId="9" hidden="1"/>
    <cellStyle name="Followed Hyperlink" xfId="1237" builtinId="9" hidden="1"/>
    <cellStyle name="Followed Hyperlink" xfId="1239" builtinId="9" hidden="1"/>
    <cellStyle name="Followed Hyperlink" xfId="1241" builtinId="9" hidden="1"/>
    <cellStyle name="Followed Hyperlink" xfId="1243" builtinId="9" hidden="1"/>
    <cellStyle name="Followed Hyperlink" xfId="1245" builtinId="9" hidden="1"/>
    <cellStyle name="Followed Hyperlink" xfId="1247" builtinId="9" hidden="1"/>
    <cellStyle name="Followed Hyperlink" xfId="1249" builtinId="9" hidden="1"/>
    <cellStyle name="Followed Hyperlink" xfId="1251" builtinId="9" hidden="1"/>
    <cellStyle name="Followed Hyperlink" xfId="1253" builtinId="9" hidden="1"/>
    <cellStyle name="Followed Hyperlink" xfId="1255" builtinId="9" hidden="1"/>
    <cellStyle name="Followed Hyperlink" xfId="1257" builtinId="9" hidden="1"/>
    <cellStyle name="Followed Hyperlink" xfId="1259" builtinId="9" hidden="1"/>
    <cellStyle name="Followed Hyperlink" xfId="1261" builtinId="9" hidden="1"/>
    <cellStyle name="Followed Hyperlink" xfId="1263" builtinId="9" hidden="1"/>
    <cellStyle name="Followed Hyperlink" xfId="1265" builtinId="9" hidden="1"/>
    <cellStyle name="Followed Hyperlink" xfId="1267" builtinId="9" hidden="1"/>
    <cellStyle name="Followed Hyperlink" xfId="1269" builtinId="9" hidden="1"/>
    <cellStyle name="Followed Hyperlink" xfId="1271" builtinId="9" hidden="1"/>
    <cellStyle name="Followed Hyperlink" xfId="1273" builtinId="9" hidden="1"/>
    <cellStyle name="Followed Hyperlink" xfId="1275" builtinId="9" hidden="1"/>
    <cellStyle name="Followed Hyperlink" xfId="1277" builtinId="9" hidden="1"/>
    <cellStyle name="Followed Hyperlink" xfId="1279" builtinId="9" hidden="1"/>
    <cellStyle name="Followed Hyperlink" xfId="1281" builtinId="9" hidden="1"/>
    <cellStyle name="Followed Hyperlink" xfId="1283" builtinId="9" hidden="1"/>
    <cellStyle name="Followed Hyperlink" xfId="1285" builtinId="9" hidden="1"/>
    <cellStyle name="Followed Hyperlink" xfId="1287" builtinId="9" hidden="1"/>
    <cellStyle name="Followed Hyperlink" xfId="1289" builtinId="9" hidden="1"/>
    <cellStyle name="Followed Hyperlink" xfId="1291" builtinId="9" hidden="1"/>
    <cellStyle name="Followed Hyperlink" xfId="1293" builtinId="9" hidden="1"/>
    <cellStyle name="Followed Hyperlink" xfId="1295" builtinId="9" hidden="1"/>
    <cellStyle name="Followed Hyperlink" xfId="1297" builtinId="9" hidden="1"/>
    <cellStyle name="Followed Hyperlink" xfId="1299" builtinId="9" hidden="1"/>
    <cellStyle name="Followed Hyperlink" xfId="1301" builtinId="9" hidden="1"/>
    <cellStyle name="Followed Hyperlink" xfId="1303" builtinId="9" hidden="1"/>
    <cellStyle name="Followed Hyperlink" xfId="1305" builtinId="9" hidden="1"/>
    <cellStyle name="Followed Hyperlink" xfId="1307" builtinId="9" hidden="1"/>
    <cellStyle name="Followed Hyperlink" xfId="1309" builtinId="9" hidden="1"/>
    <cellStyle name="Followed Hyperlink" xfId="1311" builtinId="9" hidden="1"/>
    <cellStyle name="Followed Hyperlink" xfId="1313" builtinId="9" hidden="1"/>
    <cellStyle name="Followed Hyperlink" xfId="1315" builtinId="9" hidden="1"/>
    <cellStyle name="Followed Hyperlink" xfId="1317" builtinId="9" hidden="1"/>
    <cellStyle name="Followed Hyperlink" xfId="1319" builtinId="9" hidden="1"/>
    <cellStyle name="Followed Hyperlink" xfId="1321" builtinId="9" hidden="1"/>
    <cellStyle name="Followed Hyperlink" xfId="1323" builtinId="9" hidden="1"/>
    <cellStyle name="Followed Hyperlink" xfId="1325" builtinId="9" hidden="1"/>
    <cellStyle name="Followed Hyperlink" xfId="1327" builtinId="9" hidden="1"/>
    <cellStyle name="Followed Hyperlink" xfId="1329" builtinId="9" hidden="1"/>
    <cellStyle name="Followed Hyperlink" xfId="1331" builtinId="9" hidden="1"/>
    <cellStyle name="Followed Hyperlink" xfId="1333" builtinId="9" hidden="1"/>
    <cellStyle name="Followed Hyperlink" xfId="1335" builtinId="9" hidden="1"/>
    <cellStyle name="Followed Hyperlink" xfId="1337" builtinId="9" hidden="1"/>
    <cellStyle name="Followed Hyperlink" xfId="1339" builtinId="9" hidden="1"/>
    <cellStyle name="Followed Hyperlink" xfId="1341" builtinId="9" hidden="1"/>
    <cellStyle name="Followed Hyperlink" xfId="1343" builtinId="9" hidden="1"/>
    <cellStyle name="Followed Hyperlink" xfId="1345" builtinId="9" hidden="1"/>
    <cellStyle name="Followed Hyperlink" xfId="1347" builtinId="9" hidden="1"/>
    <cellStyle name="Followed Hyperlink" xfId="1349" builtinId="9" hidden="1"/>
    <cellStyle name="Followed Hyperlink" xfId="1351" builtinId="9" hidden="1"/>
    <cellStyle name="Followed Hyperlink" xfId="1353" builtinId="9" hidden="1"/>
    <cellStyle name="Followed Hyperlink" xfId="1355" builtinId="9" hidden="1"/>
    <cellStyle name="Followed Hyperlink" xfId="1357" builtinId="9" hidden="1"/>
    <cellStyle name="Followed Hyperlink" xfId="1359" builtinId="9" hidden="1"/>
    <cellStyle name="Followed Hyperlink" xfId="1361" builtinId="9" hidden="1"/>
    <cellStyle name="Followed Hyperlink" xfId="1363" builtinId="9" hidden="1"/>
    <cellStyle name="Followed Hyperlink" xfId="1365" builtinId="9" hidden="1"/>
    <cellStyle name="Followed Hyperlink" xfId="1367" builtinId="9" hidden="1"/>
    <cellStyle name="Followed Hyperlink" xfId="1369" builtinId="9" hidden="1"/>
    <cellStyle name="Followed Hyperlink" xfId="1371" builtinId="9" hidden="1"/>
    <cellStyle name="Followed Hyperlink" xfId="1373" builtinId="9" hidden="1"/>
    <cellStyle name="Followed Hyperlink" xfId="1375" builtinId="9" hidden="1"/>
    <cellStyle name="Followed Hyperlink" xfId="1377" builtinId="9" hidden="1"/>
    <cellStyle name="Followed Hyperlink" xfId="1379" builtinId="9" hidden="1"/>
    <cellStyle name="Followed Hyperlink" xfId="1381" builtinId="9" hidden="1"/>
    <cellStyle name="Followed Hyperlink" xfId="1383" builtinId="9" hidden="1"/>
    <cellStyle name="Followed Hyperlink" xfId="1385" builtinId="9" hidden="1"/>
    <cellStyle name="Followed Hyperlink" xfId="1387" builtinId="9" hidden="1"/>
    <cellStyle name="Followed Hyperlink" xfId="1389" builtinId="9" hidden="1"/>
    <cellStyle name="Followed Hyperlink" xfId="1391" builtinId="9" hidden="1"/>
    <cellStyle name="Followed Hyperlink" xfId="1393" builtinId="9" hidden="1"/>
    <cellStyle name="Followed Hyperlink" xfId="1395" builtinId="9" hidden="1"/>
    <cellStyle name="Followed Hyperlink" xfId="1397" builtinId="9" hidden="1"/>
    <cellStyle name="Followed Hyperlink" xfId="1399" builtinId="9" hidden="1"/>
    <cellStyle name="Followed Hyperlink" xfId="1401" builtinId="9" hidden="1"/>
    <cellStyle name="Followed Hyperlink" xfId="1403" builtinId="9" hidden="1"/>
    <cellStyle name="Followed Hyperlink" xfId="1405" builtinId="9" hidden="1"/>
    <cellStyle name="Followed Hyperlink" xfId="1407" builtinId="9" hidden="1"/>
    <cellStyle name="Followed Hyperlink" xfId="1409" builtinId="9" hidden="1"/>
    <cellStyle name="Followed Hyperlink" xfId="1411" builtinId="9" hidden="1"/>
    <cellStyle name="Followed Hyperlink" xfId="1413" builtinId="9" hidden="1"/>
    <cellStyle name="Followed Hyperlink" xfId="1415" builtinId="9" hidden="1"/>
    <cellStyle name="Followed Hyperlink" xfId="1417" builtinId="9" hidden="1"/>
    <cellStyle name="Followed Hyperlink" xfId="1419" builtinId="9" hidden="1"/>
    <cellStyle name="Followed Hyperlink" xfId="1421" builtinId="9" hidden="1"/>
    <cellStyle name="Followed Hyperlink" xfId="1423" builtinId="9" hidden="1"/>
    <cellStyle name="Followed Hyperlink" xfId="1425" builtinId="9" hidden="1"/>
    <cellStyle name="Followed Hyperlink" xfId="1427" builtinId="9" hidden="1"/>
    <cellStyle name="Followed Hyperlink" xfId="1429" builtinId="9" hidden="1"/>
    <cellStyle name="Followed Hyperlink" xfId="1431" builtinId="9" hidden="1"/>
    <cellStyle name="Followed Hyperlink" xfId="1433" builtinId="9" hidden="1"/>
    <cellStyle name="Followed Hyperlink" xfId="1435" builtinId="9" hidden="1"/>
    <cellStyle name="Followed Hyperlink" xfId="1437" builtinId="9" hidden="1"/>
    <cellStyle name="Followed Hyperlink" xfId="1439" builtinId="9" hidden="1"/>
    <cellStyle name="Followed Hyperlink" xfId="1441" builtinId="9" hidden="1"/>
    <cellStyle name="Followed Hyperlink" xfId="1443" builtinId="9" hidden="1"/>
    <cellStyle name="Followed Hyperlink" xfId="1445" builtinId="9" hidden="1"/>
    <cellStyle name="Followed Hyperlink" xfId="1447" builtinId="9" hidden="1"/>
    <cellStyle name="Followed Hyperlink" xfId="1449" builtinId="9" hidden="1"/>
    <cellStyle name="Followed Hyperlink" xfId="1451" builtinId="9" hidden="1"/>
    <cellStyle name="Followed Hyperlink" xfId="1453" builtinId="9" hidden="1"/>
    <cellStyle name="Followed Hyperlink" xfId="1455" builtinId="9" hidden="1"/>
    <cellStyle name="Followed Hyperlink" xfId="1457" builtinId="9" hidden="1"/>
    <cellStyle name="Followed Hyperlink" xfId="1459" builtinId="9" hidden="1"/>
    <cellStyle name="Followed Hyperlink" xfId="1461" builtinId="9" hidden="1"/>
    <cellStyle name="Followed Hyperlink" xfId="1463" builtinId="9" hidden="1"/>
    <cellStyle name="Followed Hyperlink" xfId="1465" builtinId="9" hidden="1"/>
    <cellStyle name="Followed Hyperlink" xfId="1467" builtinId="9" hidden="1"/>
    <cellStyle name="Followed Hyperlink" xfId="1469" builtinId="9" hidden="1"/>
    <cellStyle name="Followed Hyperlink" xfId="1471" builtinId="9" hidden="1"/>
    <cellStyle name="Followed Hyperlink" xfId="1473" builtinId="9" hidden="1"/>
    <cellStyle name="Followed Hyperlink" xfId="1475" builtinId="9" hidden="1"/>
    <cellStyle name="Followed Hyperlink" xfId="1477" builtinId="9" hidden="1"/>
    <cellStyle name="Followed Hyperlink" xfId="1479" builtinId="9" hidden="1"/>
    <cellStyle name="Followed Hyperlink" xfId="1481" builtinId="9" hidden="1"/>
    <cellStyle name="Followed Hyperlink" xfId="1483" builtinId="9" hidden="1"/>
    <cellStyle name="Followed Hyperlink" xfId="1485" builtinId="9" hidden="1"/>
    <cellStyle name="Followed Hyperlink" xfId="1487" builtinId="9" hidden="1"/>
    <cellStyle name="Followed Hyperlink" xfId="1489" builtinId="9" hidden="1"/>
    <cellStyle name="Followed Hyperlink" xfId="1491" builtinId="9" hidden="1"/>
    <cellStyle name="Followed Hyperlink" xfId="1493" builtinId="9" hidden="1"/>
    <cellStyle name="Followed Hyperlink" xfId="1495" builtinId="9" hidden="1"/>
    <cellStyle name="Followed Hyperlink" xfId="1497" builtinId="9" hidden="1"/>
    <cellStyle name="Followed Hyperlink" xfId="1499" builtinId="9" hidden="1"/>
    <cellStyle name="Followed Hyperlink" xfId="1501" builtinId="9" hidden="1"/>
    <cellStyle name="Followed Hyperlink" xfId="1503" builtinId="9" hidden="1"/>
    <cellStyle name="Followed Hyperlink" xfId="1505" builtinId="9" hidden="1"/>
    <cellStyle name="Followed Hyperlink" xfId="1507" builtinId="9" hidden="1"/>
    <cellStyle name="Followed Hyperlink" xfId="1509" builtinId="9" hidden="1"/>
    <cellStyle name="Followed Hyperlink" xfId="1511" builtinId="9" hidden="1"/>
    <cellStyle name="Followed Hyperlink" xfId="1513" builtinId="9" hidden="1"/>
    <cellStyle name="Followed Hyperlink" xfId="1515" builtinId="9" hidden="1"/>
    <cellStyle name="Followed Hyperlink" xfId="1517" builtinId="9" hidden="1"/>
    <cellStyle name="Followed Hyperlink" xfId="1519" builtinId="9" hidden="1"/>
    <cellStyle name="Followed Hyperlink" xfId="1521" builtinId="9" hidden="1"/>
    <cellStyle name="Followed Hyperlink" xfId="1523" builtinId="9" hidden="1"/>
    <cellStyle name="Followed Hyperlink" xfId="1525" builtinId="9" hidden="1"/>
    <cellStyle name="Followed Hyperlink" xfId="1527" builtinId="9" hidden="1"/>
    <cellStyle name="Followed Hyperlink" xfId="1529" builtinId="9" hidden="1"/>
    <cellStyle name="Followed Hyperlink" xfId="1531" builtinId="9" hidden="1"/>
    <cellStyle name="Followed Hyperlink" xfId="1533" builtinId="9" hidden="1"/>
    <cellStyle name="Followed Hyperlink" xfId="1535" builtinId="9" hidden="1"/>
    <cellStyle name="Followed Hyperlink" xfId="1537" builtinId="9" hidden="1"/>
    <cellStyle name="Followed Hyperlink" xfId="1539" builtinId="9" hidden="1"/>
    <cellStyle name="Followed Hyperlink" xfId="1541" builtinId="9" hidden="1"/>
    <cellStyle name="Followed Hyperlink" xfId="1543" builtinId="9" hidden="1"/>
    <cellStyle name="Followed Hyperlink" xfId="1545" builtinId="9" hidden="1"/>
    <cellStyle name="Followed Hyperlink" xfId="1547" builtinId="9" hidden="1"/>
    <cellStyle name="Followed Hyperlink" xfId="1549" builtinId="9" hidden="1"/>
    <cellStyle name="Followed Hyperlink" xfId="1551" builtinId="9" hidden="1"/>
    <cellStyle name="Followed Hyperlink" xfId="1553" builtinId="9" hidden="1"/>
    <cellStyle name="Followed Hyperlink" xfId="1555" builtinId="9" hidden="1"/>
    <cellStyle name="Followed Hyperlink" xfId="1557" builtinId="9" hidden="1"/>
    <cellStyle name="Followed Hyperlink" xfId="1559" builtinId="9" hidden="1"/>
    <cellStyle name="Followed Hyperlink" xfId="1561" builtinId="9" hidden="1"/>
    <cellStyle name="Followed Hyperlink" xfId="1563" builtinId="9" hidden="1"/>
    <cellStyle name="Followed Hyperlink" xfId="1565" builtinId="9" hidden="1"/>
    <cellStyle name="Followed Hyperlink" xfId="1567" builtinId="9" hidden="1"/>
    <cellStyle name="Followed Hyperlink" xfId="1569" builtinId="9" hidden="1"/>
    <cellStyle name="Followed Hyperlink" xfId="1571" builtinId="9" hidden="1"/>
    <cellStyle name="Followed Hyperlink" xfId="1573" builtinId="9" hidden="1"/>
    <cellStyle name="Followed Hyperlink" xfId="1575" builtinId="9" hidden="1"/>
    <cellStyle name="Followed Hyperlink" xfId="1577" builtinId="9" hidden="1"/>
    <cellStyle name="Followed Hyperlink" xfId="1579" builtinId="9" hidden="1"/>
    <cellStyle name="Followed Hyperlink" xfId="1581" builtinId="9" hidden="1"/>
    <cellStyle name="Followed Hyperlink" xfId="1583" builtinId="9" hidden="1"/>
    <cellStyle name="Followed Hyperlink" xfId="1585" builtinId="9" hidden="1"/>
    <cellStyle name="Followed Hyperlink" xfId="1587" builtinId="9" hidden="1"/>
    <cellStyle name="Followed Hyperlink" xfId="1589" builtinId="9" hidden="1"/>
    <cellStyle name="Followed Hyperlink" xfId="1591" builtinId="9" hidden="1"/>
    <cellStyle name="Followed Hyperlink" xfId="1593" builtinId="9" hidden="1"/>
    <cellStyle name="Followed Hyperlink" xfId="1595" builtinId="9" hidden="1"/>
    <cellStyle name="Followed Hyperlink" xfId="1597" builtinId="9" hidden="1"/>
    <cellStyle name="Followed Hyperlink" xfId="1599" builtinId="9" hidden="1"/>
    <cellStyle name="Followed Hyperlink" xfId="1601" builtinId="9" hidden="1"/>
    <cellStyle name="Followed Hyperlink" xfId="1603" builtinId="9" hidden="1"/>
    <cellStyle name="Followed Hyperlink" xfId="1605" builtinId="9" hidden="1"/>
    <cellStyle name="Followed Hyperlink" xfId="1607" builtinId="9" hidden="1"/>
    <cellStyle name="Followed Hyperlink" xfId="1609" builtinId="9" hidden="1"/>
    <cellStyle name="Followed Hyperlink" xfId="1611" builtinId="9" hidden="1"/>
    <cellStyle name="Followed Hyperlink" xfId="1613" builtinId="9" hidden="1"/>
    <cellStyle name="Followed Hyperlink" xfId="1615" builtinId="9" hidden="1"/>
    <cellStyle name="Followed Hyperlink" xfId="1617" builtinId="9" hidden="1"/>
    <cellStyle name="Followed Hyperlink" xfId="1619" builtinId="9" hidden="1"/>
    <cellStyle name="Followed Hyperlink" xfId="1621" builtinId="9" hidden="1"/>
    <cellStyle name="Followed Hyperlink" xfId="1623" builtinId="9" hidden="1"/>
    <cellStyle name="Followed Hyperlink" xfId="1625" builtinId="9" hidden="1"/>
    <cellStyle name="Followed Hyperlink" xfId="1627" builtinId="9" hidden="1"/>
    <cellStyle name="Followed Hyperlink" xfId="1629" builtinId="9" hidden="1"/>
    <cellStyle name="Followed Hyperlink" xfId="1631" builtinId="9" hidden="1"/>
    <cellStyle name="Followed Hyperlink" xfId="1633" builtinId="9" hidden="1"/>
    <cellStyle name="Followed Hyperlink" xfId="1635" builtinId="9" hidden="1"/>
    <cellStyle name="Followed Hyperlink" xfId="1637" builtinId="9" hidden="1"/>
    <cellStyle name="Followed Hyperlink" xfId="1639" builtinId="9" hidden="1"/>
    <cellStyle name="Followed Hyperlink" xfId="1641" builtinId="9" hidden="1"/>
    <cellStyle name="Followed Hyperlink" xfId="1643" builtinId="9" hidden="1"/>
    <cellStyle name="Followed Hyperlink" xfId="1645" builtinId="9" hidden="1"/>
    <cellStyle name="Followed Hyperlink" xfId="1647" builtinId="9" hidden="1"/>
    <cellStyle name="Followed Hyperlink" xfId="1649" builtinId="9" hidden="1"/>
    <cellStyle name="Followed Hyperlink" xfId="1651" builtinId="9" hidden="1"/>
    <cellStyle name="Followed Hyperlink" xfId="1653" builtinId="9" hidden="1"/>
    <cellStyle name="Followed Hyperlink" xfId="1655" builtinId="9" hidden="1"/>
    <cellStyle name="Followed Hyperlink" xfId="1657" builtinId="9" hidden="1"/>
    <cellStyle name="Followed Hyperlink" xfId="1659" builtinId="9" hidden="1"/>
    <cellStyle name="Followed Hyperlink" xfId="1661" builtinId="9" hidden="1"/>
    <cellStyle name="Followed Hyperlink" xfId="1663" builtinId="9" hidden="1"/>
    <cellStyle name="Followed Hyperlink" xfId="1665" builtinId="9" hidden="1"/>
    <cellStyle name="Followed Hyperlink" xfId="1667" builtinId="9" hidden="1"/>
    <cellStyle name="Followed Hyperlink" xfId="1669" builtinId="9" hidden="1"/>
    <cellStyle name="Followed Hyperlink" xfId="1671" builtinId="9" hidden="1"/>
    <cellStyle name="Followed Hyperlink" xfId="1673" builtinId="9" hidden="1"/>
    <cellStyle name="Followed Hyperlink" xfId="1675" builtinId="9" hidden="1"/>
    <cellStyle name="Followed Hyperlink" xfId="1677" builtinId="9" hidden="1"/>
    <cellStyle name="Followed Hyperlink" xfId="1679" builtinId="9" hidden="1"/>
    <cellStyle name="Followed Hyperlink" xfId="1681" builtinId="9" hidden="1"/>
    <cellStyle name="Followed Hyperlink" xfId="1683" builtinId="9" hidden="1"/>
    <cellStyle name="Followed Hyperlink" xfId="1685" builtinId="9" hidden="1"/>
    <cellStyle name="Followed Hyperlink" xfId="1687" builtinId="9" hidden="1"/>
    <cellStyle name="Followed Hyperlink" xfId="1689" builtinId="9" hidden="1"/>
    <cellStyle name="Followed Hyperlink" xfId="1691" builtinId="9" hidden="1"/>
    <cellStyle name="Followed Hyperlink" xfId="1693" builtinId="9" hidden="1"/>
    <cellStyle name="Followed Hyperlink" xfId="1695" builtinId="9" hidden="1"/>
    <cellStyle name="Followed Hyperlink" xfId="1697" builtinId="9" hidden="1"/>
    <cellStyle name="Followed Hyperlink" xfId="1699" builtinId="9" hidden="1"/>
    <cellStyle name="Followed Hyperlink" xfId="1701" builtinId="9" hidden="1"/>
    <cellStyle name="Followed Hyperlink" xfId="1703" builtinId="9" hidden="1"/>
    <cellStyle name="Followed Hyperlink" xfId="1705" builtinId="9" hidden="1"/>
    <cellStyle name="Followed Hyperlink" xfId="1707" builtinId="9" hidden="1"/>
    <cellStyle name="Followed Hyperlink" xfId="1709" builtinId="9" hidden="1"/>
    <cellStyle name="Followed Hyperlink" xfId="1711" builtinId="9" hidden="1"/>
    <cellStyle name="Followed Hyperlink" xfId="1713" builtinId="9" hidden="1"/>
    <cellStyle name="Followed Hyperlink" xfId="1715" builtinId="9" hidden="1"/>
    <cellStyle name="Followed Hyperlink" xfId="1717" builtinId="9" hidden="1"/>
    <cellStyle name="Followed Hyperlink" xfId="1719" builtinId="9" hidden="1"/>
    <cellStyle name="Followed Hyperlink" xfId="1721" builtinId="9" hidden="1"/>
    <cellStyle name="Followed Hyperlink" xfId="1723" builtinId="9" hidden="1"/>
    <cellStyle name="Followed Hyperlink" xfId="1725" builtinId="9" hidden="1"/>
    <cellStyle name="Followed Hyperlink" xfId="1727" builtinId="9" hidden="1"/>
    <cellStyle name="Followed Hyperlink" xfId="1729" builtinId="9" hidden="1"/>
    <cellStyle name="Followed Hyperlink" xfId="1731" builtinId="9" hidden="1"/>
    <cellStyle name="Followed Hyperlink" xfId="1733" builtinId="9" hidden="1"/>
    <cellStyle name="Followed Hyperlink" xfId="1735" builtinId="9" hidden="1"/>
    <cellStyle name="Followed Hyperlink" xfId="1737" builtinId="9" hidden="1"/>
    <cellStyle name="Followed Hyperlink" xfId="1739" builtinId="9" hidden="1"/>
    <cellStyle name="Followed Hyperlink" xfId="1741" builtinId="9" hidden="1"/>
    <cellStyle name="Followed Hyperlink" xfId="1743" builtinId="9" hidden="1"/>
    <cellStyle name="Followed Hyperlink" xfId="1745" builtinId="9" hidden="1"/>
    <cellStyle name="Followed Hyperlink" xfId="1747" builtinId="9" hidden="1"/>
    <cellStyle name="Followed Hyperlink" xfId="1749" builtinId="9" hidden="1"/>
    <cellStyle name="Followed Hyperlink" xfId="1751" builtinId="9" hidden="1"/>
    <cellStyle name="Followed Hyperlink" xfId="1753" builtinId="9" hidden="1"/>
    <cellStyle name="Followed Hyperlink" xfId="1755" builtinId="9" hidden="1"/>
    <cellStyle name="Followed Hyperlink" xfId="1757" builtinId="9" hidden="1"/>
    <cellStyle name="Followed Hyperlink" xfId="1759" builtinId="9" hidden="1"/>
    <cellStyle name="Followed Hyperlink" xfId="1761" builtinId="9" hidden="1"/>
    <cellStyle name="Followed Hyperlink" xfId="1763" builtinId="9" hidden="1"/>
    <cellStyle name="Followed Hyperlink" xfId="1765" builtinId="9" hidden="1"/>
    <cellStyle name="Followed Hyperlink" xfId="1767" builtinId="9" hidden="1"/>
    <cellStyle name="Followed Hyperlink" xfId="1769" builtinId="9" hidden="1"/>
    <cellStyle name="Followed Hyperlink" xfId="1771" builtinId="9" hidden="1"/>
    <cellStyle name="Followed Hyperlink" xfId="1773" builtinId="9" hidden="1"/>
    <cellStyle name="Followed Hyperlink" xfId="1775" builtinId="9" hidden="1"/>
    <cellStyle name="Followed Hyperlink" xfId="1777" builtinId="9" hidden="1"/>
    <cellStyle name="Followed Hyperlink" xfId="1779" builtinId="9" hidden="1"/>
    <cellStyle name="Followed Hyperlink" xfId="1781" builtinId="9" hidden="1"/>
    <cellStyle name="Followed Hyperlink" xfId="1783" builtinId="9" hidden="1"/>
    <cellStyle name="Followed Hyperlink" xfId="1785" builtinId="9" hidden="1"/>
    <cellStyle name="Followed Hyperlink" xfId="1787" builtinId="9" hidden="1"/>
    <cellStyle name="Followed Hyperlink" xfId="1789" builtinId="9" hidden="1"/>
    <cellStyle name="Followed Hyperlink" xfId="1791" builtinId="9" hidden="1"/>
    <cellStyle name="Followed Hyperlink" xfId="1793" builtinId="9" hidden="1"/>
    <cellStyle name="Followed Hyperlink" xfId="1795" builtinId="9" hidden="1"/>
    <cellStyle name="Followed Hyperlink" xfId="1797" builtinId="9" hidden="1"/>
    <cellStyle name="Followed Hyperlink" xfId="1799" builtinId="9" hidden="1"/>
    <cellStyle name="Followed Hyperlink" xfId="1801" builtinId="9" hidden="1"/>
    <cellStyle name="Followed Hyperlink" xfId="1803" builtinId="9" hidden="1"/>
    <cellStyle name="Followed Hyperlink" xfId="1805" builtinId="9" hidden="1"/>
    <cellStyle name="Followed Hyperlink" xfId="1807" builtinId="9" hidden="1"/>
    <cellStyle name="Followed Hyperlink" xfId="1809" builtinId="9" hidden="1"/>
    <cellStyle name="Followed Hyperlink" xfId="1811" builtinId="9" hidden="1"/>
    <cellStyle name="Followed Hyperlink" xfId="1813" builtinId="9" hidden="1"/>
    <cellStyle name="Followed Hyperlink" xfId="1815" builtinId="9" hidden="1"/>
    <cellStyle name="Followed Hyperlink" xfId="1817" builtinId="9" hidden="1"/>
    <cellStyle name="Followed Hyperlink" xfId="1819" builtinId="9" hidden="1"/>
    <cellStyle name="Followed Hyperlink" xfId="1821" builtinId="9" hidden="1"/>
    <cellStyle name="Followed Hyperlink" xfId="1823" builtinId="9" hidden="1"/>
    <cellStyle name="Followed Hyperlink" xfId="1825" builtinId="9" hidden="1"/>
    <cellStyle name="Followed Hyperlink" xfId="1827" builtinId="9" hidden="1"/>
    <cellStyle name="Followed Hyperlink" xfId="1829" builtinId="9" hidden="1"/>
    <cellStyle name="Followed Hyperlink" xfId="1831" builtinId="9" hidden="1"/>
    <cellStyle name="Followed Hyperlink" xfId="1833" builtinId="9" hidden="1"/>
    <cellStyle name="Followed Hyperlink" xfId="1835" builtinId="9" hidden="1"/>
    <cellStyle name="Followed Hyperlink" xfId="1837" builtinId="9" hidden="1"/>
    <cellStyle name="Followed Hyperlink" xfId="1839" builtinId="9" hidden="1"/>
    <cellStyle name="Followed Hyperlink" xfId="1841" builtinId="9" hidden="1"/>
    <cellStyle name="Followed Hyperlink" xfId="1843" builtinId="9" hidden="1"/>
    <cellStyle name="Followed Hyperlink" xfId="1845" builtinId="9" hidden="1"/>
    <cellStyle name="Followed Hyperlink" xfId="1847" builtinId="9" hidden="1"/>
    <cellStyle name="Followed Hyperlink" xfId="1849" builtinId="9" hidden="1"/>
    <cellStyle name="Followed Hyperlink" xfId="1851" builtinId="9" hidden="1"/>
    <cellStyle name="Followed Hyperlink" xfId="1853" builtinId="9" hidden="1"/>
    <cellStyle name="Followed Hyperlink" xfId="1855" builtinId="9" hidden="1"/>
    <cellStyle name="Followed Hyperlink" xfId="1857" builtinId="9" hidden="1"/>
    <cellStyle name="Followed Hyperlink" xfId="1859" builtinId="9" hidden="1"/>
    <cellStyle name="Followed Hyperlink" xfId="1861" builtinId="9" hidden="1"/>
    <cellStyle name="Followed Hyperlink" xfId="1863" builtinId="9" hidden="1"/>
    <cellStyle name="Followed Hyperlink" xfId="1865" builtinId="9" hidden="1"/>
    <cellStyle name="Followed Hyperlink" xfId="1867" builtinId="9" hidden="1"/>
    <cellStyle name="Followed Hyperlink" xfId="1869" builtinId="9" hidden="1"/>
    <cellStyle name="Followed Hyperlink" xfId="1871" builtinId="9" hidden="1"/>
    <cellStyle name="Followed Hyperlink" xfId="1873" builtinId="9" hidden="1"/>
    <cellStyle name="Followed Hyperlink" xfId="1875" builtinId="9" hidden="1"/>
    <cellStyle name="Followed Hyperlink" xfId="1877" builtinId="9" hidden="1"/>
    <cellStyle name="Followed Hyperlink" xfId="1879" builtinId="9" hidden="1"/>
    <cellStyle name="Followed Hyperlink" xfId="1881" builtinId="9" hidden="1"/>
    <cellStyle name="Followed Hyperlink" xfId="1883" builtinId="9" hidden="1"/>
    <cellStyle name="Followed Hyperlink" xfId="1885" builtinId="9" hidden="1"/>
    <cellStyle name="Followed Hyperlink" xfId="1887" builtinId="9" hidden="1"/>
    <cellStyle name="Followed Hyperlink" xfId="1889" builtinId="9" hidden="1"/>
    <cellStyle name="Followed Hyperlink" xfId="1891" builtinId="9" hidden="1"/>
    <cellStyle name="Followed Hyperlink" xfId="1893" builtinId="9" hidden="1"/>
    <cellStyle name="Followed Hyperlink" xfId="1895" builtinId="9" hidden="1"/>
    <cellStyle name="Followed Hyperlink" xfId="1897" builtinId="9" hidden="1"/>
    <cellStyle name="Followed Hyperlink" xfId="1899" builtinId="9" hidden="1"/>
    <cellStyle name="Followed Hyperlink" xfId="1901" builtinId="9" hidden="1"/>
    <cellStyle name="Followed Hyperlink" xfId="1903" builtinId="9" hidden="1"/>
    <cellStyle name="Followed Hyperlink" xfId="1905" builtinId="9" hidden="1"/>
    <cellStyle name="Followed Hyperlink" xfId="1907" builtinId="9" hidden="1"/>
    <cellStyle name="Followed Hyperlink" xfId="1909" builtinId="9" hidden="1"/>
    <cellStyle name="Followed Hyperlink" xfId="1911" builtinId="9" hidden="1"/>
    <cellStyle name="Followed Hyperlink" xfId="1913" builtinId="9" hidden="1"/>
    <cellStyle name="Followed Hyperlink" xfId="1915" builtinId="9" hidden="1"/>
    <cellStyle name="Followed Hyperlink" xfId="1917" builtinId="9" hidden="1"/>
    <cellStyle name="Followed Hyperlink" xfId="1919" builtinId="9" hidden="1"/>
    <cellStyle name="Followed Hyperlink" xfId="1921" builtinId="9" hidden="1"/>
    <cellStyle name="Followed Hyperlink" xfId="1923" builtinId="9" hidden="1"/>
    <cellStyle name="Followed Hyperlink" xfId="1925" builtinId="9" hidden="1"/>
    <cellStyle name="Followed Hyperlink" xfId="1927" builtinId="9" hidden="1"/>
    <cellStyle name="Followed Hyperlink" xfId="1929" builtinId="9" hidden="1"/>
    <cellStyle name="Followed Hyperlink" xfId="1931" builtinId="9" hidden="1"/>
    <cellStyle name="Followed Hyperlink" xfId="1933" builtinId="9" hidden="1"/>
    <cellStyle name="Followed Hyperlink" xfId="1935" builtinId="9" hidden="1"/>
    <cellStyle name="Followed Hyperlink" xfId="1937" builtinId="9" hidden="1"/>
    <cellStyle name="Followed Hyperlink" xfId="1939" builtinId="9" hidden="1"/>
    <cellStyle name="Followed Hyperlink" xfId="1941" builtinId="9" hidden="1"/>
    <cellStyle name="Followed Hyperlink" xfId="1943" builtinId="9" hidden="1"/>
    <cellStyle name="Followed Hyperlink" xfId="1945" builtinId="9" hidden="1"/>
    <cellStyle name="Followed Hyperlink" xfId="1947" builtinId="9" hidden="1"/>
    <cellStyle name="Followed Hyperlink" xfId="1949" builtinId="9" hidden="1"/>
    <cellStyle name="Followed Hyperlink" xfId="1951" builtinId="9" hidden="1"/>
    <cellStyle name="Followed Hyperlink" xfId="1953" builtinId="9" hidden="1"/>
    <cellStyle name="Followed Hyperlink" xfId="1955" builtinId="9" hidden="1"/>
    <cellStyle name="Followed Hyperlink" xfId="1957" builtinId="9" hidden="1"/>
    <cellStyle name="Followed Hyperlink" xfId="1959" builtinId="9" hidden="1"/>
    <cellStyle name="Followed Hyperlink" xfId="1961" builtinId="9" hidden="1"/>
    <cellStyle name="Followed Hyperlink" xfId="1963" builtinId="9" hidden="1"/>
    <cellStyle name="Followed Hyperlink" xfId="1965" builtinId="9" hidden="1"/>
    <cellStyle name="Followed Hyperlink" xfId="1967" builtinId="9" hidden="1"/>
    <cellStyle name="Followed Hyperlink" xfId="1969" builtinId="9" hidden="1"/>
    <cellStyle name="Followed Hyperlink" xfId="1971" builtinId="9" hidden="1"/>
    <cellStyle name="Followed Hyperlink" xfId="1973" builtinId="9" hidden="1"/>
    <cellStyle name="Followed Hyperlink" xfId="1975" builtinId="9" hidden="1"/>
    <cellStyle name="Followed Hyperlink" xfId="1977" builtinId="9" hidden="1"/>
    <cellStyle name="Followed Hyperlink" xfId="1979" builtinId="9" hidden="1"/>
    <cellStyle name="Followed Hyperlink" xfId="1981" builtinId="9" hidden="1"/>
    <cellStyle name="Followed Hyperlink" xfId="1983" builtinId="9" hidden="1"/>
    <cellStyle name="Followed Hyperlink" xfId="1985" builtinId="9" hidden="1"/>
    <cellStyle name="Followed Hyperlink" xfId="1987" builtinId="9" hidden="1"/>
    <cellStyle name="Followed Hyperlink" xfId="1989" builtinId="9" hidden="1"/>
    <cellStyle name="Followed Hyperlink" xfId="1991" builtinId="9" hidden="1"/>
    <cellStyle name="Followed Hyperlink" xfId="1993" builtinId="9" hidden="1"/>
    <cellStyle name="Followed Hyperlink" xfId="1995" builtinId="9" hidden="1"/>
    <cellStyle name="Followed Hyperlink" xfId="1997" builtinId="9" hidden="1"/>
    <cellStyle name="Followed Hyperlink" xfId="1999" builtinId="9" hidden="1"/>
    <cellStyle name="Followed Hyperlink" xfId="2001" builtinId="9" hidden="1"/>
    <cellStyle name="Followed Hyperlink" xfId="2003" builtinId="9" hidden="1"/>
    <cellStyle name="Followed Hyperlink" xfId="2005" builtinId="9" hidden="1"/>
    <cellStyle name="Followed Hyperlink" xfId="2007" builtinId="9" hidden="1"/>
    <cellStyle name="Followed Hyperlink" xfId="2009" builtinId="9" hidden="1"/>
    <cellStyle name="Followed Hyperlink" xfId="2011" builtinId="9" hidden="1"/>
    <cellStyle name="Followed Hyperlink" xfId="2013" builtinId="9" hidden="1"/>
    <cellStyle name="Followed Hyperlink" xfId="2015" builtinId="9" hidden="1"/>
    <cellStyle name="Followed Hyperlink" xfId="2017" builtinId="9" hidden="1"/>
    <cellStyle name="Followed Hyperlink" xfId="2019" builtinId="9" hidden="1"/>
    <cellStyle name="Followed Hyperlink" xfId="2021" builtinId="9" hidden="1"/>
    <cellStyle name="Followed Hyperlink" xfId="2023" builtinId="9" hidden="1"/>
    <cellStyle name="Followed Hyperlink" xfId="2025" builtinId="9" hidden="1"/>
    <cellStyle name="Followed Hyperlink" xfId="2027" builtinId="9" hidden="1"/>
    <cellStyle name="Followed Hyperlink" xfId="2029" builtinId="9" hidden="1"/>
    <cellStyle name="Followed Hyperlink" xfId="2031" builtinId="9" hidden="1"/>
    <cellStyle name="Followed Hyperlink" xfId="2033" builtinId="9" hidden="1"/>
    <cellStyle name="Followed Hyperlink" xfId="2035" builtinId="9" hidden="1"/>
    <cellStyle name="Followed Hyperlink" xfId="2037" builtinId="9" hidden="1"/>
    <cellStyle name="Followed Hyperlink" xfId="2039" builtinId="9" hidden="1"/>
    <cellStyle name="Followed Hyperlink" xfId="2041" builtinId="9" hidden="1"/>
    <cellStyle name="Followed Hyperlink" xfId="2043" builtinId="9" hidden="1"/>
    <cellStyle name="Followed Hyperlink" xfId="2045" builtinId="9" hidden="1"/>
    <cellStyle name="Followed Hyperlink" xfId="2047" builtinId="9" hidden="1"/>
    <cellStyle name="Followed Hyperlink" xfId="2049" builtinId="9" hidden="1"/>
    <cellStyle name="Followed Hyperlink" xfId="2051" builtinId="9" hidden="1"/>
    <cellStyle name="Followed Hyperlink" xfId="2053" builtinId="9" hidden="1"/>
    <cellStyle name="Followed Hyperlink" xfId="2055" builtinId="9" hidden="1"/>
    <cellStyle name="Followed Hyperlink" xfId="2057" builtinId="9" hidden="1"/>
    <cellStyle name="Followed Hyperlink" xfId="2059" builtinId="9" hidden="1"/>
    <cellStyle name="Followed Hyperlink" xfId="2061" builtinId="9" hidden="1"/>
    <cellStyle name="Followed Hyperlink" xfId="2063" builtinId="9" hidden="1"/>
    <cellStyle name="Followed Hyperlink" xfId="2065" builtinId="9" hidden="1"/>
    <cellStyle name="Followed Hyperlink" xfId="2067" builtinId="9" hidden="1"/>
    <cellStyle name="Followed Hyperlink" xfId="2069" builtinId="9" hidden="1"/>
    <cellStyle name="Followed Hyperlink" xfId="2071" builtinId="9" hidden="1"/>
    <cellStyle name="Followed Hyperlink" xfId="2073" builtinId="9" hidden="1"/>
    <cellStyle name="Followed Hyperlink" xfId="2075" builtinId="9" hidden="1"/>
    <cellStyle name="Followed Hyperlink" xfId="2077" builtinId="9" hidden="1"/>
    <cellStyle name="Followed Hyperlink" xfId="2079" builtinId="9" hidden="1"/>
    <cellStyle name="Followed Hyperlink" xfId="2081" builtinId="9" hidden="1"/>
    <cellStyle name="Followed Hyperlink" xfId="2083" builtinId="9" hidden="1"/>
    <cellStyle name="Followed Hyperlink" xfId="2085" builtinId="9" hidden="1"/>
    <cellStyle name="Followed Hyperlink" xfId="2087" builtinId="9" hidden="1"/>
    <cellStyle name="Followed Hyperlink" xfId="2089" builtinId="9" hidden="1"/>
    <cellStyle name="Followed Hyperlink" xfId="2091" builtinId="9" hidden="1"/>
    <cellStyle name="Followed Hyperlink" xfId="2093" builtinId="9" hidden="1"/>
    <cellStyle name="Followed Hyperlink" xfId="2095" builtinId="9" hidden="1"/>
    <cellStyle name="Followed Hyperlink" xfId="2097" builtinId="9" hidden="1"/>
    <cellStyle name="Followed Hyperlink" xfId="2099" builtinId="9" hidden="1"/>
    <cellStyle name="Followed Hyperlink" xfId="2101" builtinId="9" hidden="1"/>
    <cellStyle name="Followed Hyperlink" xfId="2103" builtinId="9" hidden="1"/>
    <cellStyle name="Followed Hyperlink" xfId="2105" builtinId="9" hidden="1"/>
    <cellStyle name="Followed Hyperlink" xfId="2107" builtinId="9" hidden="1"/>
    <cellStyle name="Followed Hyperlink" xfId="2109" builtinId="9" hidden="1"/>
    <cellStyle name="Followed Hyperlink" xfId="2111" builtinId="9" hidden="1"/>
    <cellStyle name="Followed Hyperlink" xfId="2113" builtinId="9" hidden="1"/>
    <cellStyle name="Followed Hyperlink" xfId="2115" builtinId="9" hidden="1"/>
    <cellStyle name="Followed Hyperlink" xfId="2117" builtinId="9" hidden="1"/>
    <cellStyle name="Followed Hyperlink" xfId="2119" builtinId="9" hidden="1"/>
    <cellStyle name="Followed Hyperlink" xfId="2121" builtinId="9" hidden="1"/>
    <cellStyle name="Followed Hyperlink" xfId="2123" builtinId="9" hidden="1"/>
    <cellStyle name="Followed Hyperlink" xfId="2125" builtinId="9" hidden="1"/>
    <cellStyle name="Followed Hyperlink" xfId="2127" builtinId="9" hidden="1"/>
    <cellStyle name="Followed Hyperlink" xfId="2129" builtinId="9" hidden="1"/>
    <cellStyle name="Followed Hyperlink" xfId="2131" builtinId="9" hidden="1"/>
    <cellStyle name="Followed Hyperlink" xfId="2133" builtinId="9" hidden="1"/>
    <cellStyle name="Followed Hyperlink" xfId="2135" builtinId="9" hidden="1"/>
    <cellStyle name="Followed Hyperlink" xfId="2137" builtinId="9" hidden="1"/>
    <cellStyle name="Followed Hyperlink" xfId="2139" builtinId="9" hidden="1"/>
    <cellStyle name="Followed Hyperlink" xfId="2141" builtinId="9" hidden="1"/>
    <cellStyle name="Followed Hyperlink" xfId="2143" builtinId="9" hidden="1"/>
    <cellStyle name="Followed Hyperlink" xfId="2145" builtinId="9" hidden="1"/>
    <cellStyle name="Followed Hyperlink" xfId="2147" builtinId="9" hidden="1"/>
    <cellStyle name="Followed Hyperlink" xfId="2149" builtinId="9" hidden="1"/>
    <cellStyle name="Followed Hyperlink" xfId="2151" builtinId="9" hidden="1"/>
    <cellStyle name="Followed Hyperlink" xfId="2153" builtinId="9" hidden="1"/>
    <cellStyle name="Followed Hyperlink" xfId="2155" builtinId="9" hidden="1"/>
    <cellStyle name="Followed Hyperlink" xfId="2157" builtinId="9" hidden="1"/>
    <cellStyle name="Followed Hyperlink" xfId="2159" builtinId="9" hidden="1"/>
    <cellStyle name="Followed Hyperlink" xfId="2161" builtinId="9" hidden="1"/>
    <cellStyle name="Followed Hyperlink" xfId="2163" builtinId="9" hidden="1"/>
    <cellStyle name="Followed Hyperlink" xfId="2165" builtinId="9" hidden="1"/>
    <cellStyle name="Followed Hyperlink" xfId="2167" builtinId="9" hidden="1"/>
    <cellStyle name="Followed Hyperlink" xfId="2169" builtinId="9" hidden="1"/>
    <cellStyle name="Followed Hyperlink" xfId="2171" builtinId="9" hidden="1"/>
    <cellStyle name="Followed Hyperlink" xfId="2173" builtinId="9" hidden="1"/>
    <cellStyle name="Followed Hyperlink" xfId="2175" builtinId="9" hidden="1"/>
    <cellStyle name="Followed Hyperlink" xfId="2177" builtinId="9" hidden="1"/>
    <cellStyle name="Followed Hyperlink" xfId="2179" builtinId="9" hidden="1"/>
    <cellStyle name="Followed Hyperlink" xfId="2181" builtinId="9" hidden="1"/>
    <cellStyle name="Followed Hyperlink" xfId="2183" builtinId="9" hidden="1"/>
    <cellStyle name="Followed Hyperlink" xfId="2185" builtinId="9" hidden="1"/>
    <cellStyle name="Followed Hyperlink" xfId="2187" builtinId="9" hidden="1"/>
    <cellStyle name="Followed Hyperlink" xfId="2189" builtinId="9" hidden="1"/>
    <cellStyle name="Followed Hyperlink" xfId="2191" builtinId="9" hidden="1"/>
    <cellStyle name="Followed Hyperlink" xfId="2193" builtinId="9" hidden="1"/>
    <cellStyle name="Followed Hyperlink" xfId="2195" builtinId="9" hidden="1"/>
    <cellStyle name="Followed Hyperlink" xfId="2197" builtinId="9" hidden="1"/>
    <cellStyle name="Followed Hyperlink" xfId="2199" builtinId="9" hidden="1"/>
    <cellStyle name="Followed Hyperlink" xfId="2201" builtinId="9" hidden="1"/>
    <cellStyle name="Followed Hyperlink" xfId="2203" builtinId="9" hidden="1"/>
    <cellStyle name="Followed Hyperlink" xfId="2205" builtinId="9" hidden="1"/>
    <cellStyle name="Followed Hyperlink" xfId="2207" builtinId="9" hidden="1"/>
    <cellStyle name="Followed Hyperlink" xfId="2209" builtinId="9" hidden="1"/>
    <cellStyle name="Followed Hyperlink" xfId="2211" builtinId="9" hidden="1"/>
    <cellStyle name="Followed Hyperlink" xfId="2213" builtinId="9" hidden="1"/>
    <cellStyle name="Followed Hyperlink" xfId="2215" builtinId="9" hidden="1"/>
    <cellStyle name="Followed Hyperlink" xfId="2217" builtinId="9" hidden="1"/>
    <cellStyle name="Followed Hyperlink" xfId="2219" builtinId="9" hidden="1"/>
    <cellStyle name="Followed Hyperlink" xfId="2221" builtinId="9" hidden="1"/>
    <cellStyle name="Followed Hyperlink" xfId="2223" builtinId="9" hidden="1"/>
    <cellStyle name="Followed Hyperlink" xfId="2225" builtinId="9" hidden="1"/>
    <cellStyle name="Followed Hyperlink" xfId="2227" builtinId="9" hidden="1"/>
    <cellStyle name="Followed Hyperlink" xfId="2229" builtinId="9" hidden="1"/>
    <cellStyle name="Followed Hyperlink" xfId="2231" builtinId="9" hidden="1"/>
    <cellStyle name="Followed Hyperlink" xfId="2233" builtinId="9" hidden="1"/>
    <cellStyle name="Followed Hyperlink" xfId="2235" builtinId="9" hidden="1"/>
    <cellStyle name="Followed Hyperlink" xfId="2237" builtinId="9" hidden="1"/>
    <cellStyle name="Followed Hyperlink" xfId="2239" builtinId="9" hidden="1"/>
    <cellStyle name="Followed Hyperlink" xfId="2241" builtinId="9" hidden="1"/>
    <cellStyle name="Followed Hyperlink" xfId="2243" builtinId="9" hidden="1"/>
    <cellStyle name="Followed Hyperlink" xfId="2245" builtinId="9" hidden="1"/>
    <cellStyle name="Followed Hyperlink" xfId="2247" builtinId="9" hidden="1"/>
    <cellStyle name="Followed Hyperlink" xfId="2249" builtinId="9" hidden="1"/>
    <cellStyle name="Followed Hyperlink" xfId="2251" builtinId="9" hidden="1"/>
    <cellStyle name="Followed Hyperlink" xfId="2253" builtinId="9" hidden="1"/>
    <cellStyle name="Followed Hyperlink" xfId="2255" builtinId="9" hidden="1"/>
    <cellStyle name="Followed Hyperlink" xfId="2257" builtinId="9" hidden="1"/>
    <cellStyle name="Followed Hyperlink" xfId="2259" builtinId="9" hidden="1"/>
    <cellStyle name="Followed Hyperlink" xfId="2261" builtinId="9" hidden="1"/>
    <cellStyle name="Followed Hyperlink" xfId="2263" builtinId="9" hidden="1"/>
    <cellStyle name="Followed Hyperlink" xfId="2265" builtinId="9" hidden="1"/>
    <cellStyle name="Followed Hyperlink" xfId="2267" builtinId="9" hidden="1"/>
    <cellStyle name="Followed Hyperlink" xfId="2269" builtinId="9" hidden="1"/>
    <cellStyle name="Followed Hyperlink" xfId="2271" builtinId="9" hidden="1"/>
    <cellStyle name="Followed Hyperlink" xfId="2275" builtinId="9" hidden="1"/>
    <cellStyle name="Followed Hyperlink" xfId="2277" builtinId="9" hidden="1"/>
    <cellStyle name="Followed Hyperlink" xfId="2279" builtinId="9" hidden="1"/>
    <cellStyle name="Followed Hyperlink" xfId="2281" builtinId="9" hidden="1"/>
    <cellStyle name="Followed Hyperlink" xfId="2283" builtinId="9" hidden="1"/>
    <cellStyle name="Followed Hyperlink" xfId="2285" builtinId="9" hidden="1"/>
    <cellStyle name="Followed Hyperlink" xfId="2287" builtinId="9" hidden="1"/>
    <cellStyle name="Followed Hyperlink" xfId="2289" builtinId="9" hidden="1"/>
    <cellStyle name="Followed Hyperlink" xfId="2291" builtinId="9" hidden="1"/>
    <cellStyle name="Followed Hyperlink" xfId="2293" builtinId="9" hidden="1"/>
    <cellStyle name="Followed Hyperlink" xfId="2295" builtinId="9" hidden="1"/>
    <cellStyle name="Followed Hyperlink" xfId="2297" builtinId="9" hidden="1"/>
    <cellStyle name="Followed Hyperlink" xfId="2299" builtinId="9" hidden="1"/>
    <cellStyle name="Followed Hyperlink" xfId="2301" builtinId="9" hidden="1"/>
    <cellStyle name="Followed Hyperlink" xfId="2303" builtinId="9" hidden="1"/>
    <cellStyle name="Followed Hyperlink" xfId="2305" builtinId="9" hidden="1"/>
    <cellStyle name="Followed Hyperlink" xfId="2307" builtinId="9" hidden="1"/>
    <cellStyle name="Followed Hyperlink" xfId="2309" builtinId="9" hidden="1"/>
    <cellStyle name="Followed Hyperlink" xfId="2311" builtinId="9" hidden="1"/>
    <cellStyle name="Followed Hyperlink" xfId="2313" builtinId="9" hidden="1"/>
    <cellStyle name="Followed Hyperlink" xfId="2315" builtinId="9" hidden="1"/>
    <cellStyle name="Followed Hyperlink" xfId="2317" builtinId="9" hidden="1"/>
    <cellStyle name="Followed Hyperlink" xfId="2319" builtinId="9" hidden="1"/>
    <cellStyle name="Followed Hyperlink" xfId="2322" builtinId="9" hidden="1"/>
    <cellStyle name="Followed Hyperlink" xfId="2324" builtinId="9" hidden="1"/>
    <cellStyle name="Followed Hyperlink" xfId="2326" builtinId="9" hidden="1"/>
    <cellStyle name="Followed Hyperlink" xfId="2328" builtinId="9" hidden="1"/>
    <cellStyle name="Followed Hyperlink" xfId="2330" builtinId="9" hidden="1"/>
    <cellStyle name="Followed Hyperlink" xfId="2332" builtinId="9" hidden="1"/>
    <cellStyle name="Followed Hyperlink" xfId="2334" builtinId="9" hidden="1"/>
    <cellStyle name="Followed Hyperlink" xfId="2336" builtinId="9" hidden="1"/>
    <cellStyle name="Followed Hyperlink" xfId="2338" builtinId="9" hidden="1"/>
    <cellStyle name="Followed Hyperlink" xfId="2340" builtinId="9" hidden="1"/>
    <cellStyle name="Followed Hyperlink" xfId="2342" builtinId="9" hidden="1"/>
    <cellStyle name="Followed Hyperlink" xfId="2344" builtinId="9" hidden="1"/>
    <cellStyle name="Followed Hyperlink" xfId="2346" builtinId="9" hidden="1"/>
    <cellStyle name="Followed Hyperlink" xfId="2348" builtinId="9" hidden="1"/>
    <cellStyle name="Followed Hyperlink" xfId="2350" builtinId="9" hidden="1"/>
    <cellStyle name="Followed Hyperlink" xfId="2352" builtinId="9" hidden="1"/>
    <cellStyle name="Followed Hyperlink" xfId="2354" builtinId="9" hidden="1"/>
    <cellStyle name="Followed Hyperlink" xfId="2356" builtinId="9" hidden="1"/>
    <cellStyle name="Followed Hyperlink" xfId="2358" builtinId="9" hidden="1"/>
    <cellStyle name="Followed Hyperlink" xfId="2360" builtinId="9" hidden="1"/>
    <cellStyle name="Followed Hyperlink" xfId="2362" builtinId="9" hidden="1"/>
    <cellStyle name="Followed Hyperlink" xfId="2364" builtinId="9" hidden="1"/>
    <cellStyle name="Followed Hyperlink" xfId="2366" builtinId="9" hidden="1"/>
    <cellStyle name="Followed Hyperlink" xfId="2368" builtinId="9" hidden="1"/>
    <cellStyle name="Followed Hyperlink" xfId="2370" builtinId="9" hidden="1"/>
    <cellStyle name="Followed Hyperlink" xfId="2372" builtinId="9" hidden="1"/>
    <cellStyle name="Followed Hyperlink" xfId="2374" builtinId="9" hidden="1"/>
    <cellStyle name="Followed Hyperlink" xfId="2376" builtinId="9" hidden="1"/>
    <cellStyle name="Followed Hyperlink" xfId="2378" builtinId="9" hidden="1"/>
    <cellStyle name="Followed Hyperlink" xfId="2380" builtinId="9" hidden="1"/>
    <cellStyle name="Followed Hyperlink" xfId="2382" builtinId="9" hidden="1"/>
    <cellStyle name="Followed Hyperlink" xfId="2384" builtinId="9" hidden="1"/>
    <cellStyle name="Followed Hyperlink" xfId="2386" builtinId="9" hidden="1"/>
    <cellStyle name="Followed Hyperlink" xfId="2388" builtinId="9" hidden="1"/>
    <cellStyle name="Followed Hyperlink" xfId="2390" builtinId="9" hidden="1"/>
    <cellStyle name="Followed Hyperlink" xfId="2392" builtinId="9" hidden="1"/>
    <cellStyle name="Followed Hyperlink" xfId="2394" builtinId="9" hidden="1"/>
    <cellStyle name="Followed Hyperlink" xfId="2396" builtinId="9" hidden="1"/>
    <cellStyle name="Followed Hyperlink" xfId="2398" builtinId="9" hidden="1"/>
    <cellStyle name="Followed Hyperlink" xfId="2400" builtinId="9" hidden="1"/>
    <cellStyle name="Followed Hyperlink" xfId="2402" builtinId="9" hidden="1"/>
    <cellStyle name="Followed Hyperlink" xfId="2404" builtinId="9" hidden="1"/>
    <cellStyle name="Followed Hyperlink" xfId="2406" builtinId="9" hidden="1"/>
    <cellStyle name="Followed Hyperlink" xfId="2408" builtinId="9" hidden="1"/>
    <cellStyle name="Followed Hyperlink" xfId="2410" builtinId="9" hidden="1"/>
    <cellStyle name="Followed Hyperlink" xfId="2412" builtinId="9" hidden="1"/>
    <cellStyle name="Followed Hyperlink" xfId="2414" builtinId="9" hidden="1"/>
    <cellStyle name="Followed Hyperlink" xfId="2416" builtinId="9" hidden="1"/>
    <cellStyle name="Followed Hyperlink" xfId="2418" builtinId="9" hidden="1"/>
    <cellStyle name="Followed Hyperlink" xfId="2420" builtinId="9" hidden="1"/>
    <cellStyle name="Followed Hyperlink" xfId="2422" builtinId="9" hidden="1"/>
    <cellStyle name="Followed Hyperlink" xfId="2424" builtinId="9" hidden="1"/>
    <cellStyle name="Followed Hyperlink" xfId="2426" builtinId="9" hidden="1"/>
    <cellStyle name="Followed Hyperlink" xfId="2428" builtinId="9" hidden="1"/>
    <cellStyle name="Followed Hyperlink" xfId="2430" builtinId="9" hidden="1"/>
    <cellStyle name="Followed Hyperlink" xfId="2432" builtinId="9" hidden="1"/>
    <cellStyle name="Followed Hyperlink" xfId="2434" builtinId="9" hidden="1"/>
    <cellStyle name="Followed Hyperlink" xfId="2436" builtinId="9" hidden="1"/>
    <cellStyle name="Followed Hyperlink" xfId="2438" builtinId="9" hidden="1"/>
    <cellStyle name="Followed Hyperlink" xfId="2440" builtinId="9" hidden="1"/>
    <cellStyle name="Followed Hyperlink" xfId="2442" builtinId="9" hidden="1"/>
    <cellStyle name="Followed Hyperlink" xfId="2444" builtinId="9" hidden="1"/>
    <cellStyle name="Followed Hyperlink" xfId="2446" builtinId="9" hidden="1"/>
    <cellStyle name="Followed Hyperlink" xfId="2448" builtinId="9" hidden="1"/>
    <cellStyle name="Followed Hyperlink" xfId="2450" builtinId="9" hidden="1"/>
    <cellStyle name="Followed Hyperlink" xfId="2452" builtinId="9" hidden="1"/>
    <cellStyle name="Followed Hyperlink" xfId="2454" builtinId="9" hidden="1"/>
    <cellStyle name="Followed Hyperlink" xfId="2456" builtinId="9" hidden="1"/>
    <cellStyle name="Followed Hyperlink" xfId="2458" builtinId="9" hidden="1"/>
    <cellStyle name="Followed Hyperlink" xfId="2460" builtinId="9" hidden="1"/>
    <cellStyle name="Followed Hyperlink" xfId="2462" builtinId="9" hidden="1"/>
    <cellStyle name="Followed Hyperlink" xfId="2464" builtinId="9" hidden="1"/>
    <cellStyle name="Followed Hyperlink" xfId="2466" builtinId="9" hidden="1"/>
    <cellStyle name="Followed Hyperlink" xfId="2468" builtinId="9" hidden="1"/>
    <cellStyle name="Followed Hyperlink" xfId="2470" builtinId="9" hidden="1"/>
    <cellStyle name="Followed Hyperlink" xfId="2472" builtinId="9" hidden="1"/>
    <cellStyle name="Followed Hyperlink" xfId="2474" builtinId="9" hidden="1"/>
    <cellStyle name="Followed Hyperlink" xfId="2476" builtinId="9" hidden="1"/>
    <cellStyle name="Followed Hyperlink" xfId="2478" builtinId="9" hidden="1"/>
    <cellStyle name="Followed Hyperlink" xfId="2480" builtinId="9" hidden="1"/>
    <cellStyle name="Followed Hyperlink" xfId="2482" builtinId="9" hidden="1"/>
    <cellStyle name="Followed Hyperlink" xfId="2484" builtinId="9" hidden="1"/>
    <cellStyle name="Followed Hyperlink" xfId="2486" builtinId="9" hidden="1"/>
    <cellStyle name="Followed Hyperlink" xfId="2488" builtinId="9" hidden="1"/>
    <cellStyle name="Followed Hyperlink" xfId="2490" builtinId="9" hidden="1"/>
    <cellStyle name="Followed Hyperlink" xfId="2492" builtinId="9" hidden="1"/>
    <cellStyle name="Followed Hyperlink" xfId="2494" builtinId="9" hidden="1"/>
    <cellStyle name="Followed Hyperlink" xfId="2496" builtinId="9" hidden="1"/>
    <cellStyle name="Followed Hyperlink" xfId="2498" builtinId="9" hidden="1"/>
    <cellStyle name="Followed Hyperlink" xfId="2500" builtinId="9" hidden="1"/>
    <cellStyle name="Followed Hyperlink" xfId="2502" builtinId="9" hidden="1"/>
    <cellStyle name="Followed Hyperlink" xfId="2504" builtinId="9" hidden="1"/>
    <cellStyle name="Followed Hyperlink" xfId="2506" builtinId="9" hidden="1"/>
    <cellStyle name="Followed Hyperlink" xfId="2508" builtinId="9" hidden="1"/>
    <cellStyle name="Followed Hyperlink" xfId="2510" builtinId="9" hidden="1"/>
    <cellStyle name="Followed Hyperlink" xfId="2512" builtinId="9" hidden="1"/>
    <cellStyle name="Followed Hyperlink" xfId="2514" builtinId="9" hidden="1"/>
    <cellStyle name="Followed Hyperlink" xfId="2516" builtinId="9" hidden="1"/>
    <cellStyle name="Followed Hyperlink" xfId="2518" builtinId="9" hidden="1"/>
    <cellStyle name="Followed Hyperlink" xfId="2520" builtinId="9" hidden="1"/>
    <cellStyle name="Followed Hyperlink" xfId="2522" builtinId="9" hidden="1"/>
    <cellStyle name="Followed Hyperlink" xfId="2524" builtinId="9" hidden="1"/>
    <cellStyle name="Followed Hyperlink" xfId="2526" builtinId="9" hidden="1"/>
    <cellStyle name="Followed Hyperlink" xfId="2528" builtinId="9" hidden="1"/>
    <cellStyle name="Followed Hyperlink" xfId="2530" builtinId="9" hidden="1"/>
    <cellStyle name="Followed Hyperlink" xfId="2532" builtinId="9" hidden="1"/>
    <cellStyle name="Followed Hyperlink" xfId="2534" builtinId="9" hidden="1"/>
    <cellStyle name="Followed Hyperlink" xfId="2536" builtinId="9" hidden="1"/>
    <cellStyle name="Followed Hyperlink" xfId="2538" builtinId="9" hidden="1"/>
    <cellStyle name="Followed Hyperlink" xfId="2540" builtinId="9" hidden="1"/>
    <cellStyle name="Followed Hyperlink" xfId="2542" builtinId="9" hidden="1"/>
    <cellStyle name="Followed Hyperlink" xfId="2544" builtinId="9" hidden="1"/>
    <cellStyle name="Followed Hyperlink" xfId="2546" builtinId="9" hidden="1"/>
    <cellStyle name="Followed Hyperlink" xfId="2548" builtinId="9" hidden="1"/>
    <cellStyle name="Followed Hyperlink" xfId="2550" builtinId="9" hidden="1"/>
    <cellStyle name="Followed Hyperlink" xfId="2552" builtinId="9" hidden="1"/>
    <cellStyle name="Followed Hyperlink" xfId="2554" builtinId="9" hidden="1"/>
    <cellStyle name="Followed Hyperlink" xfId="2556" builtinId="9" hidden="1"/>
    <cellStyle name="Followed Hyperlink" xfId="2558" builtinId="9" hidden="1"/>
    <cellStyle name="Followed Hyperlink" xfId="2560" builtinId="9" hidden="1"/>
    <cellStyle name="Followed Hyperlink" xfId="2562" builtinId="9" hidden="1"/>
    <cellStyle name="Followed Hyperlink" xfId="2564" builtinId="9" hidden="1"/>
    <cellStyle name="Followed Hyperlink" xfId="2566" builtinId="9" hidden="1"/>
    <cellStyle name="Followed Hyperlink" xfId="2568" builtinId="9" hidden="1"/>
    <cellStyle name="Followed Hyperlink" xfId="2570" builtinId="9" hidden="1"/>
    <cellStyle name="Followed Hyperlink" xfId="2572" builtinId="9" hidden="1"/>
    <cellStyle name="Followed Hyperlink" xfId="2574" builtinId="9" hidden="1"/>
    <cellStyle name="Followed Hyperlink" xfId="2576" builtinId="9" hidden="1"/>
    <cellStyle name="Followed Hyperlink" xfId="2578" builtinId="9" hidden="1"/>
    <cellStyle name="Followed Hyperlink" xfId="2580" builtinId="9" hidden="1"/>
    <cellStyle name="Followed Hyperlink" xfId="2582" builtinId="9" hidden="1"/>
    <cellStyle name="Followed Hyperlink" xfId="2584" builtinId="9" hidden="1"/>
    <cellStyle name="Followed Hyperlink" xfId="2586" builtinId="9" hidden="1"/>
    <cellStyle name="Followed Hyperlink" xfId="2588" builtinId="9" hidden="1"/>
    <cellStyle name="Followed Hyperlink" xfId="2590" builtinId="9" hidden="1"/>
    <cellStyle name="Followed Hyperlink" xfId="2592" builtinId="9" hidden="1"/>
    <cellStyle name="Followed Hyperlink" xfId="2594" builtinId="9" hidden="1"/>
    <cellStyle name="Followed Hyperlink" xfId="2596" builtinId="9" hidden="1"/>
    <cellStyle name="Followed Hyperlink" xfId="2598" builtinId="9" hidden="1"/>
    <cellStyle name="Followed Hyperlink" xfId="2600" builtinId="9" hidden="1"/>
    <cellStyle name="Followed Hyperlink" xfId="2602" builtinId="9" hidden="1"/>
    <cellStyle name="Followed Hyperlink" xfId="2603" builtinId="9" hidden="1"/>
    <cellStyle name="Followed Hyperlink" xfId="2604" builtinId="9" hidden="1"/>
    <cellStyle name="Followed Hyperlink" xfId="2605" builtinId="9" hidden="1"/>
    <cellStyle name="Followed Hyperlink" xfId="2606" builtinId="9" hidden="1"/>
    <cellStyle name="Followed Hyperlink" xfId="2607" builtinId="9" hidden="1"/>
    <cellStyle name="Followed Hyperlink" xfId="2608" builtinId="9" hidden="1"/>
    <cellStyle name="Followed Hyperlink" xfId="2609" builtinId="9" hidden="1"/>
    <cellStyle name="Followed Hyperlink" xfId="2610" builtinId="9" hidden="1"/>
    <cellStyle name="Followed Hyperlink" xfId="2611" builtinId="9" hidden="1"/>
    <cellStyle name="Followed Hyperlink" xfId="2612" builtinId="9" hidden="1"/>
    <cellStyle name="Followed Hyperlink" xfId="2613" builtinId="9" hidden="1"/>
    <cellStyle name="Followed Hyperlink" xfId="2614" builtinId="9" hidden="1"/>
    <cellStyle name="Followed Hyperlink" xfId="2615" builtinId="9" hidden="1"/>
    <cellStyle name="Followed Hyperlink" xfId="2616" builtinId="9" hidden="1"/>
    <cellStyle name="Followed Hyperlink" xfId="2617" builtinId="9" hidden="1"/>
    <cellStyle name="Followed Hyperlink" xfId="2618" builtinId="9" hidden="1"/>
    <cellStyle name="Followed Hyperlink" xfId="2619" builtinId="9" hidden="1"/>
    <cellStyle name="Followed Hyperlink" xfId="2620" builtinId="9" hidden="1"/>
    <cellStyle name="Followed Hyperlink" xfId="2621" builtinId="9" hidden="1"/>
    <cellStyle name="Followed Hyperlink" xfId="2622" builtinId="9" hidden="1"/>
    <cellStyle name="Followed Hyperlink" xfId="2623" builtinId="9" hidden="1"/>
    <cellStyle name="Followed Hyperlink" xfId="2624" builtinId="9" hidden="1"/>
    <cellStyle name="Followed Hyperlink" xfId="2625" builtinId="9" hidden="1"/>
    <cellStyle name="Followed Hyperlink" xfId="2626" builtinId="9" hidden="1"/>
    <cellStyle name="Followed Hyperlink" xfId="2627" builtinId="9" hidden="1"/>
    <cellStyle name="Followed Hyperlink" xfId="2628" builtinId="9" hidden="1"/>
    <cellStyle name="Followed Hyperlink" xfId="2629" builtinId="9" hidden="1"/>
    <cellStyle name="Followed Hyperlink" xfId="2630" builtinId="9" hidden="1"/>
    <cellStyle name="Followed Hyperlink" xfId="2631" builtinId="9" hidden="1"/>
    <cellStyle name="Followed Hyperlink" xfId="2632" builtinId="9" hidden="1"/>
    <cellStyle name="Followed Hyperlink" xfId="2633" builtinId="9" hidden="1"/>
    <cellStyle name="Followed Hyperlink" xfId="2634" builtinId="9" hidden="1"/>
    <cellStyle name="Followed Hyperlink" xfId="2635" builtinId="9" hidden="1"/>
    <cellStyle name="Followed Hyperlink" xfId="2636" builtinId="9" hidden="1"/>
    <cellStyle name="Followed Hyperlink" xfId="2637" builtinId="9" hidden="1"/>
    <cellStyle name="Followed Hyperlink" xfId="2638" builtinId="9" hidden="1"/>
    <cellStyle name="Followed Hyperlink" xfId="2639" builtinId="9" hidden="1"/>
    <cellStyle name="Followed Hyperlink" xfId="2640" builtinId="9" hidden="1"/>
    <cellStyle name="Followed Hyperlink" xfId="2641" builtinId="9" hidden="1"/>
    <cellStyle name="Followed Hyperlink" xfId="2642" builtinId="9" hidden="1"/>
    <cellStyle name="Followed Hyperlink" xfId="2643" builtinId="9" hidden="1"/>
    <cellStyle name="Followed Hyperlink" xfId="2644" builtinId="9" hidden="1"/>
    <cellStyle name="Followed Hyperlink" xfId="2645" builtinId="9" hidden="1"/>
    <cellStyle name="Followed Hyperlink" xfId="2646" builtinId="9" hidden="1"/>
    <cellStyle name="Followed Hyperlink" xfId="2647" builtinId="9" hidden="1"/>
    <cellStyle name="Followed Hyperlink" xfId="2648" builtinId="9" hidden="1"/>
    <cellStyle name="Followed Hyperlink" xfId="2649" builtinId="9" hidden="1"/>
    <cellStyle name="Followed Hyperlink" xfId="2650" builtinId="9" hidden="1"/>
    <cellStyle name="Followed Hyperlink" xfId="2651" builtinId="9" hidden="1"/>
    <cellStyle name="Followed Hyperlink" xfId="2652" builtinId="9" hidden="1"/>
    <cellStyle name="Followed Hyperlink" xfId="2653" builtinId="9" hidden="1"/>
    <cellStyle name="Followed Hyperlink" xfId="2654" builtinId="9" hidden="1"/>
    <cellStyle name="Followed Hyperlink" xfId="2655" builtinId="9" hidden="1"/>
    <cellStyle name="Followed Hyperlink" xfId="2656" builtinId="9" hidden="1"/>
    <cellStyle name="Followed Hyperlink" xfId="2657" builtinId="9" hidden="1"/>
    <cellStyle name="Followed Hyperlink" xfId="2658" builtinId="9" hidden="1"/>
    <cellStyle name="Followed Hyperlink" xfId="2659" builtinId="9" hidden="1"/>
    <cellStyle name="Followed Hyperlink" xfId="2660" builtinId="9" hidden="1"/>
    <cellStyle name="Followed Hyperlink" xfId="2661" builtinId="9" hidden="1"/>
    <cellStyle name="Followed Hyperlink" xfId="2662" builtinId="9" hidden="1"/>
    <cellStyle name="Followed Hyperlink" xfId="2663" builtinId="9" hidden="1"/>
    <cellStyle name="Followed Hyperlink" xfId="2664" builtinId="9" hidden="1"/>
    <cellStyle name="Followed Hyperlink" xfId="2665" builtinId="9" hidden="1"/>
    <cellStyle name="Followed Hyperlink" xfId="2666" builtinId="9" hidden="1"/>
    <cellStyle name="Followed Hyperlink" xfId="2667" builtinId="9" hidden="1"/>
    <cellStyle name="Followed Hyperlink" xfId="2668" builtinId="9" hidden="1"/>
    <cellStyle name="Followed Hyperlink" xfId="2669" builtinId="9" hidden="1"/>
    <cellStyle name="Followed Hyperlink" xfId="2670" builtinId="9" hidden="1"/>
    <cellStyle name="Followed Hyperlink" xfId="2671" builtinId="9" hidden="1"/>
    <cellStyle name="Followed Hyperlink" xfId="2672" builtinId="9" hidden="1"/>
    <cellStyle name="Followed Hyperlink" xfId="2673" builtinId="9" hidden="1"/>
    <cellStyle name="Followed Hyperlink" xfId="2674" builtinId="9" hidden="1"/>
    <cellStyle name="Followed Hyperlink" xfId="2675" builtinId="9" hidden="1"/>
    <cellStyle name="Followed Hyperlink" xfId="2676" builtinId="9" hidden="1"/>
    <cellStyle name="Followed Hyperlink" xfId="2677" builtinId="9" hidden="1"/>
    <cellStyle name="Followed Hyperlink" xfId="2678" builtinId="9" hidden="1"/>
    <cellStyle name="Followed Hyperlink" xfId="2679" builtinId="9" hidden="1"/>
    <cellStyle name="Followed Hyperlink" xfId="2680" builtinId="9" hidden="1"/>
    <cellStyle name="Followed Hyperlink" xfId="2681" builtinId="9" hidden="1"/>
    <cellStyle name="Followed Hyperlink" xfId="2682" builtinId="9" hidden="1"/>
    <cellStyle name="Followed Hyperlink" xfId="2683" builtinId="9" hidden="1"/>
    <cellStyle name="Followed Hyperlink" xfId="2684" builtinId="9" hidden="1"/>
    <cellStyle name="Followed Hyperlink" xfId="2685" builtinId="9" hidden="1"/>
    <cellStyle name="Followed Hyperlink" xfId="2686" builtinId="9" hidden="1"/>
    <cellStyle name="Followed Hyperlink" xfId="2687" builtinId="9" hidden="1"/>
    <cellStyle name="Followed Hyperlink" xfId="2688" builtinId="9" hidden="1"/>
    <cellStyle name="Followed Hyperlink" xfId="2689" builtinId="9" hidden="1"/>
    <cellStyle name="Followed Hyperlink" xfId="2690" builtinId="9" hidden="1"/>
    <cellStyle name="Followed Hyperlink" xfId="2691" builtinId="9" hidden="1"/>
    <cellStyle name="Followed Hyperlink" xfId="2692" builtinId="9" hidden="1"/>
    <cellStyle name="Followed Hyperlink" xfId="2693" builtinId="9" hidden="1"/>
    <cellStyle name="Followed Hyperlink" xfId="2694" builtinId="9" hidden="1"/>
    <cellStyle name="Followed Hyperlink" xfId="2695" builtinId="9" hidden="1"/>
    <cellStyle name="Followed Hyperlink" xfId="2696" builtinId="9" hidden="1"/>
    <cellStyle name="Followed Hyperlink" xfId="2697" builtinId="9" hidden="1"/>
    <cellStyle name="Followed Hyperlink" xfId="2698" builtinId="9" hidden="1"/>
    <cellStyle name="Followed Hyperlink" xfId="2699" builtinId="9" hidden="1"/>
    <cellStyle name="Followed Hyperlink" xfId="2700" builtinId="9" hidden="1"/>
    <cellStyle name="Grey" xfId="25"/>
    <cellStyle name="Header1" xfId="26"/>
    <cellStyle name="Header2" xfId="27"/>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6" builtinId="8" hidden="1"/>
    <cellStyle name="Hyperlink" xfId="108" builtinId="8" hidden="1"/>
    <cellStyle name="Hyperlink" xfId="110" builtinId="8" hidden="1"/>
    <cellStyle name="Hyperlink" xfId="114" builtinId="8" hidden="1"/>
    <cellStyle name="Hyperlink" xfId="116" builtinId="8" hidden="1"/>
    <cellStyle name="Hyperlink" xfId="118" builtinId="8" hidden="1"/>
    <cellStyle name="Hyperlink" xfId="120" builtinId="8" hidden="1"/>
    <cellStyle name="Hyperlink" xfId="122" builtinId="8" hidden="1"/>
    <cellStyle name="Hyperlink" xfId="124" builtinId="8" hidden="1"/>
    <cellStyle name="Hyperlink" xfId="126" builtinId="8" hidden="1"/>
    <cellStyle name="Hyperlink" xfId="128" builtinId="8" hidden="1"/>
    <cellStyle name="Hyperlink" xfId="130" builtinId="8" hidden="1"/>
    <cellStyle name="Hyperlink" xfId="132" builtinId="8" hidden="1"/>
    <cellStyle name="Hyperlink" xfId="134" builtinId="8" hidden="1"/>
    <cellStyle name="Hyperlink" xfId="136" builtinId="8" hidden="1"/>
    <cellStyle name="Hyperlink" xfId="138" builtinId="8" hidden="1"/>
    <cellStyle name="Hyperlink" xfId="140" builtinId="8" hidden="1"/>
    <cellStyle name="Hyperlink" xfId="142" builtinId="8" hidden="1"/>
    <cellStyle name="Hyperlink" xfId="144" builtinId="8" hidden="1"/>
    <cellStyle name="Hyperlink" xfId="146" builtinId="8" hidden="1"/>
    <cellStyle name="Hyperlink" xfId="148" builtinId="8" hidden="1"/>
    <cellStyle name="Hyperlink" xfId="150" builtinId="8" hidden="1"/>
    <cellStyle name="Hyperlink" xfId="152" builtinId="8" hidden="1"/>
    <cellStyle name="Hyperlink" xfId="154" builtinId="8" hidden="1"/>
    <cellStyle name="Hyperlink" xfId="156" builtinId="8" hidden="1"/>
    <cellStyle name="Hyperlink" xfId="158" builtinId="8" hidden="1"/>
    <cellStyle name="Hyperlink" xfId="160" builtinId="8" hidden="1"/>
    <cellStyle name="Hyperlink" xfId="162" builtinId="8" hidden="1"/>
    <cellStyle name="Hyperlink" xfId="164" builtinId="8" hidden="1"/>
    <cellStyle name="Hyperlink" xfId="166" builtinId="8" hidden="1"/>
    <cellStyle name="Hyperlink" xfId="168" builtinId="8" hidden="1"/>
    <cellStyle name="Hyperlink" xfId="170" builtinId="8" hidden="1"/>
    <cellStyle name="Hyperlink" xfId="172" builtinId="8" hidden="1"/>
    <cellStyle name="Hyperlink" xfId="174" builtinId="8" hidden="1"/>
    <cellStyle name="Hyperlink" xfId="176" builtinId="8" hidden="1"/>
    <cellStyle name="Hyperlink" xfId="178" builtinId="8" hidden="1"/>
    <cellStyle name="Hyperlink" xfId="180" builtinId="8" hidden="1"/>
    <cellStyle name="Hyperlink" xfId="182" builtinId="8" hidden="1"/>
    <cellStyle name="Hyperlink" xfId="184" builtinId="8" hidden="1"/>
    <cellStyle name="Hyperlink" xfId="186" builtinId="8" hidden="1"/>
    <cellStyle name="Hyperlink" xfId="188" builtinId="8" hidden="1"/>
    <cellStyle name="Hyperlink" xfId="190" builtinId="8" hidden="1"/>
    <cellStyle name="Hyperlink" xfId="192" builtinId="8" hidden="1"/>
    <cellStyle name="Hyperlink" xfId="194" builtinId="8" hidden="1"/>
    <cellStyle name="Hyperlink" xfId="196" builtinId="8" hidden="1"/>
    <cellStyle name="Hyperlink" xfId="198" builtinId="8" hidden="1"/>
    <cellStyle name="Hyperlink" xfId="200" builtinId="8" hidden="1"/>
    <cellStyle name="Hyperlink" xfId="202" builtinId="8" hidden="1"/>
    <cellStyle name="Hyperlink" xfId="204" builtinId="8" hidden="1"/>
    <cellStyle name="Hyperlink" xfId="206" builtinId="8" hidden="1"/>
    <cellStyle name="Hyperlink" xfId="208" builtinId="8" hidden="1"/>
    <cellStyle name="Hyperlink" xfId="210" builtinId="8" hidden="1"/>
    <cellStyle name="Hyperlink" xfId="212" builtinId="8" hidden="1"/>
    <cellStyle name="Hyperlink" xfId="214" builtinId="8" hidden="1"/>
    <cellStyle name="Hyperlink" xfId="216" builtinId="8" hidden="1"/>
    <cellStyle name="Hyperlink" xfId="218" builtinId="8" hidden="1"/>
    <cellStyle name="Hyperlink" xfId="220" builtinId="8" hidden="1"/>
    <cellStyle name="Hyperlink" xfId="222" builtinId="8" hidden="1"/>
    <cellStyle name="Hyperlink" xfId="224" builtinId="8" hidden="1"/>
    <cellStyle name="Hyperlink" xfId="226" builtinId="8" hidden="1"/>
    <cellStyle name="Hyperlink" xfId="228" builtinId="8" hidden="1"/>
    <cellStyle name="Hyperlink" xfId="230" builtinId="8" hidden="1"/>
    <cellStyle name="Hyperlink" xfId="232" builtinId="8" hidden="1"/>
    <cellStyle name="Hyperlink" xfId="234" builtinId="8" hidden="1"/>
    <cellStyle name="Hyperlink" xfId="236" builtinId="8" hidden="1"/>
    <cellStyle name="Hyperlink" xfId="238" builtinId="8" hidden="1"/>
    <cellStyle name="Hyperlink" xfId="240" builtinId="8" hidden="1"/>
    <cellStyle name="Hyperlink" xfId="242" builtinId="8" hidden="1"/>
    <cellStyle name="Hyperlink" xfId="244" builtinId="8" hidden="1"/>
    <cellStyle name="Hyperlink" xfId="246" builtinId="8" hidden="1"/>
    <cellStyle name="Hyperlink" xfId="248" builtinId="8" hidden="1"/>
    <cellStyle name="Hyperlink" xfId="250" builtinId="8" hidden="1"/>
    <cellStyle name="Hyperlink" xfId="252" builtinId="8" hidden="1"/>
    <cellStyle name="Hyperlink" xfId="254" builtinId="8" hidden="1"/>
    <cellStyle name="Hyperlink" xfId="256" builtinId="8" hidden="1"/>
    <cellStyle name="Hyperlink" xfId="258" builtinId="8" hidden="1"/>
    <cellStyle name="Hyperlink" xfId="260" builtinId="8" hidden="1"/>
    <cellStyle name="Hyperlink" xfId="262" builtinId="8" hidden="1"/>
    <cellStyle name="Hyperlink" xfId="264" builtinId="8" hidden="1"/>
    <cellStyle name="Hyperlink" xfId="266" builtinId="8" hidden="1"/>
    <cellStyle name="Hyperlink" xfId="268" builtinId="8" hidden="1"/>
    <cellStyle name="Hyperlink" xfId="270" builtinId="8" hidden="1"/>
    <cellStyle name="Hyperlink" xfId="272" builtinId="8" hidden="1"/>
    <cellStyle name="Hyperlink" xfId="274" builtinId="8" hidden="1"/>
    <cellStyle name="Hyperlink" xfId="276" builtinId="8" hidden="1"/>
    <cellStyle name="Hyperlink" xfId="278" builtinId="8" hidden="1"/>
    <cellStyle name="Hyperlink" xfId="280" builtinId="8" hidden="1"/>
    <cellStyle name="Hyperlink" xfId="282" builtinId="8" hidden="1"/>
    <cellStyle name="Hyperlink" xfId="284" builtinId="8" hidden="1"/>
    <cellStyle name="Hyperlink" xfId="286" builtinId="8" hidden="1"/>
    <cellStyle name="Hyperlink" xfId="288" builtinId="8" hidden="1"/>
    <cellStyle name="Hyperlink" xfId="290" builtinId="8" hidden="1"/>
    <cellStyle name="Hyperlink" xfId="292" builtinId="8" hidden="1"/>
    <cellStyle name="Hyperlink" xfId="294" builtinId="8" hidden="1"/>
    <cellStyle name="Hyperlink" xfId="296" builtinId="8" hidden="1"/>
    <cellStyle name="Hyperlink" xfId="298" builtinId="8" hidden="1"/>
    <cellStyle name="Hyperlink" xfId="300" builtinId="8" hidden="1"/>
    <cellStyle name="Hyperlink" xfId="302" builtinId="8" hidden="1"/>
    <cellStyle name="Hyperlink" xfId="304" builtinId="8" hidden="1"/>
    <cellStyle name="Hyperlink" xfId="306" builtinId="8" hidden="1"/>
    <cellStyle name="Hyperlink" xfId="308" builtinId="8" hidden="1"/>
    <cellStyle name="Hyperlink" xfId="310" builtinId="8" hidden="1"/>
    <cellStyle name="Hyperlink" xfId="312" builtinId="8" hidden="1"/>
    <cellStyle name="Hyperlink" xfId="314" builtinId="8" hidden="1"/>
    <cellStyle name="Hyperlink" xfId="316" builtinId="8" hidden="1"/>
    <cellStyle name="Hyperlink" xfId="318" builtinId="8" hidden="1"/>
    <cellStyle name="Hyperlink" xfId="320" builtinId="8" hidden="1"/>
    <cellStyle name="Hyperlink" xfId="322" builtinId="8" hidden="1"/>
    <cellStyle name="Hyperlink" xfId="324" builtinId="8" hidden="1"/>
    <cellStyle name="Hyperlink" xfId="326" builtinId="8" hidden="1"/>
    <cellStyle name="Hyperlink" xfId="328" builtinId="8" hidden="1"/>
    <cellStyle name="Hyperlink" xfId="330" builtinId="8" hidden="1"/>
    <cellStyle name="Hyperlink" xfId="332" builtinId="8" hidden="1"/>
    <cellStyle name="Hyperlink" xfId="334" builtinId="8" hidden="1"/>
    <cellStyle name="Hyperlink" xfId="336" builtinId="8" hidden="1"/>
    <cellStyle name="Hyperlink" xfId="338" builtinId="8" hidden="1"/>
    <cellStyle name="Hyperlink" xfId="340" builtinId="8" hidden="1"/>
    <cellStyle name="Hyperlink" xfId="342" builtinId="8" hidden="1"/>
    <cellStyle name="Hyperlink" xfId="344" builtinId="8" hidden="1"/>
    <cellStyle name="Hyperlink" xfId="346" builtinId="8" hidden="1"/>
    <cellStyle name="Hyperlink" xfId="348" builtinId="8" hidden="1"/>
    <cellStyle name="Hyperlink" xfId="350" builtinId="8" hidden="1"/>
    <cellStyle name="Hyperlink" xfId="352" builtinId="8" hidden="1"/>
    <cellStyle name="Hyperlink" xfId="354" builtinId="8" hidden="1"/>
    <cellStyle name="Hyperlink" xfId="356" builtinId="8" hidden="1"/>
    <cellStyle name="Hyperlink" xfId="358" builtinId="8" hidden="1"/>
    <cellStyle name="Hyperlink" xfId="360" builtinId="8" hidden="1"/>
    <cellStyle name="Hyperlink" xfId="362" builtinId="8" hidden="1"/>
    <cellStyle name="Hyperlink" xfId="364" builtinId="8" hidden="1"/>
    <cellStyle name="Hyperlink" xfId="366" builtinId="8" hidden="1"/>
    <cellStyle name="Hyperlink" xfId="368" builtinId="8" hidden="1"/>
    <cellStyle name="Hyperlink" xfId="370" builtinId="8" hidden="1"/>
    <cellStyle name="Hyperlink" xfId="372" builtinId="8" hidden="1"/>
    <cellStyle name="Hyperlink" xfId="374" builtinId="8" hidden="1"/>
    <cellStyle name="Hyperlink" xfId="376" builtinId="8" hidden="1"/>
    <cellStyle name="Hyperlink" xfId="378" builtinId="8" hidden="1"/>
    <cellStyle name="Hyperlink" xfId="380" builtinId="8" hidden="1"/>
    <cellStyle name="Hyperlink" xfId="382" builtinId="8" hidden="1"/>
    <cellStyle name="Hyperlink" xfId="384" builtinId="8" hidden="1"/>
    <cellStyle name="Hyperlink" xfId="386" builtinId="8" hidden="1"/>
    <cellStyle name="Hyperlink" xfId="388" builtinId="8" hidden="1"/>
    <cellStyle name="Hyperlink" xfId="390" builtinId="8" hidden="1"/>
    <cellStyle name="Hyperlink" xfId="392" builtinId="8" hidden="1"/>
    <cellStyle name="Hyperlink" xfId="394" builtinId="8" hidden="1"/>
    <cellStyle name="Hyperlink" xfId="396" builtinId="8" hidden="1"/>
    <cellStyle name="Hyperlink" xfId="398" builtinId="8" hidden="1"/>
    <cellStyle name="Hyperlink" xfId="400" builtinId="8" hidden="1"/>
    <cellStyle name="Hyperlink" xfId="402" builtinId="8" hidden="1"/>
    <cellStyle name="Hyperlink" xfId="404" builtinId="8" hidden="1"/>
    <cellStyle name="Hyperlink" xfId="406" builtinId="8" hidden="1"/>
    <cellStyle name="Hyperlink" xfId="408" builtinId="8" hidden="1"/>
    <cellStyle name="Hyperlink" xfId="410" builtinId="8" hidden="1"/>
    <cellStyle name="Hyperlink" xfId="412" builtinId="8" hidden="1"/>
    <cellStyle name="Hyperlink" xfId="414" builtinId="8" hidden="1"/>
    <cellStyle name="Hyperlink" xfId="416" builtinId="8" hidden="1"/>
    <cellStyle name="Hyperlink" xfId="418" builtinId="8" hidden="1"/>
    <cellStyle name="Hyperlink" xfId="420" builtinId="8" hidden="1"/>
    <cellStyle name="Hyperlink" xfId="422" builtinId="8" hidden="1"/>
    <cellStyle name="Hyperlink" xfId="424" builtinId="8" hidden="1"/>
    <cellStyle name="Hyperlink" xfId="426" builtinId="8" hidden="1"/>
    <cellStyle name="Hyperlink" xfId="428" builtinId="8" hidden="1"/>
    <cellStyle name="Hyperlink" xfId="430" builtinId="8" hidden="1"/>
    <cellStyle name="Hyperlink" xfId="432" builtinId="8" hidden="1"/>
    <cellStyle name="Hyperlink" xfId="434" builtinId="8" hidden="1"/>
    <cellStyle name="Hyperlink" xfId="436" builtinId="8" hidden="1"/>
    <cellStyle name="Hyperlink" xfId="438" builtinId="8" hidden="1"/>
    <cellStyle name="Hyperlink" xfId="440" builtinId="8" hidden="1"/>
    <cellStyle name="Hyperlink" xfId="442" builtinId="8" hidden="1"/>
    <cellStyle name="Hyperlink" xfId="444" builtinId="8" hidden="1"/>
    <cellStyle name="Hyperlink" xfId="446" builtinId="8" hidden="1"/>
    <cellStyle name="Hyperlink" xfId="448" builtinId="8" hidden="1"/>
    <cellStyle name="Hyperlink" xfId="450" builtinId="8" hidden="1"/>
    <cellStyle name="Hyperlink" xfId="452" builtinId="8" hidden="1"/>
    <cellStyle name="Hyperlink" xfId="454" builtinId="8" hidden="1"/>
    <cellStyle name="Hyperlink" xfId="456" builtinId="8" hidden="1"/>
    <cellStyle name="Hyperlink" xfId="458" builtinId="8" hidden="1"/>
    <cellStyle name="Hyperlink" xfId="460" builtinId="8" hidden="1"/>
    <cellStyle name="Hyperlink" xfId="462" builtinId="8" hidden="1"/>
    <cellStyle name="Hyperlink" xfId="464" builtinId="8" hidden="1"/>
    <cellStyle name="Hyperlink" xfId="466" builtinId="8" hidden="1"/>
    <cellStyle name="Hyperlink" xfId="468" builtinId="8" hidden="1"/>
    <cellStyle name="Hyperlink" xfId="470" builtinId="8" hidden="1"/>
    <cellStyle name="Hyperlink" xfId="472" builtinId="8" hidden="1"/>
    <cellStyle name="Hyperlink" xfId="474" builtinId="8" hidden="1"/>
    <cellStyle name="Hyperlink" xfId="476" builtinId="8" hidden="1"/>
    <cellStyle name="Hyperlink" xfId="478" builtinId="8" hidden="1"/>
    <cellStyle name="Hyperlink" xfId="480" builtinId="8" hidden="1"/>
    <cellStyle name="Hyperlink" xfId="482" builtinId="8" hidden="1"/>
    <cellStyle name="Hyperlink" xfId="484" builtinId="8" hidden="1"/>
    <cellStyle name="Hyperlink" xfId="486" builtinId="8" hidden="1"/>
    <cellStyle name="Hyperlink" xfId="488" builtinId="8" hidden="1"/>
    <cellStyle name="Hyperlink" xfId="490" builtinId="8" hidden="1"/>
    <cellStyle name="Hyperlink" xfId="492" builtinId="8" hidden="1"/>
    <cellStyle name="Hyperlink" xfId="494" builtinId="8" hidden="1"/>
    <cellStyle name="Hyperlink" xfId="496" builtinId="8" hidden="1"/>
    <cellStyle name="Hyperlink" xfId="498" builtinId="8" hidden="1"/>
    <cellStyle name="Hyperlink" xfId="500" builtinId="8" hidden="1"/>
    <cellStyle name="Hyperlink" xfId="502" builtinId="8" hidden="1"/>
    <cellStyle name="Hyperlink" xfId="504" builtinId="8" hidden="1"/>
    <cellStyle name="Hyperlink" xfId="506" builtinId="8" hidden="1"/>
    <cellStyle name="Hyperlink" xfId="508" builtinId="8" hidden="1"/>
    <cellStyle name="Hyperlink" xfId="510" builtinId="8" hidden="1"/>
    <cellStyle name="Hyperlink" xfId="512" builtinId="8" hidden="1"/>
    <cellStyle name="Hyperlink" xfId="514" builtinId="8" hidden="1"/>
    <cellStyle name="Hyperlink" xfId="516" builtinId="8" hidden="1"/>
    <cellStyle name="Hyperlink" xfId="518" builtinId="8" hidden="1"/>
    <cellStyle name="Hyperlink" xfId="520" builtinId="8" hidden="1"/>
    <cellStyle name="Hyperlink" xfId="522" builtinId="8" hidden="1"/>
    <cellStyle name="Hyperlink" xfId="524" builtinId="8" hidden="1"/>
    <cellStyle name="Hyperlink" xfId="526" builtinId="8" hidden="1"/>
    <cellStyle name="Hyperlink" xfId="528" builtinId="8" hidden="1"/>
    <cellStyle name="Hyperlink" xfId="530" builtinId="8" hidden="1"/>
    <cellStyle name="Hyperlink" xfId="532" builtinId="8" hidden="1"/>
    <cellStyle name="Hyperlink" xfId="534" builtinId="8" hidden="1"/>
    <cellStyle name="Hyperlink" xfId="536" builtinId="8" hidden="1"/>
    <cellStyle name="Hyperlink" xfId="538" builtinId="8" hidden="1"/>
    <cellStyle name="Hyperlink" xfId="540" builtinId="8" hidden="1"/>
    <cellStyle name="Hyperlink" xfId="542" builtinId="8" hidden="1"/>
    <cellStyle name="Hyperlink" xfId="544" builtinId="8" hidden="1"/>
    <cellStyle name="Hyperlink" xfId="546" builtinId="8" hidden="1"/>
    <cellStyle name="Hyperlink" xfId="548" builtinId="8" hidden="1"/>
    <cellStyle name="Hyperlink" xfId="550" builtinId="8" hidden="1"/>
    <cellStyle name="Hyperlink" xfId="552" builtinId="8" hidden="1"/>
    <cellStyle name="Hyperlink" xfId="554" builtinId="8" hidden="1"/>
    <cellStyle name="Hyperlink" xfId="556" builtinId="8" hidden="1"/>
    <cellStyle name="Hyperlink" xfId="558" builtinId="8" hidden="1"/>
    <cellStyle name="Hyperlink" xfId="560" builtinId="8" hidden="1"/>
    <cellStyle name="Hyperlink" xfId="562" builtinId="8" hidden="1"/>
    <cellStyle name="Hyperlink" xfId="564" builtinId="8" hidden="1"/>
    <cellStyle name="Hyperlink" xfId="566" builtinId="8" hidden="1"/>
    <cellStyle name="Hyperlink" xfId="568" builtinId="8" hidden="1"/>
    <cellStyle name="Hyperlink" xfId="570" builtinId="8" hidden="1"/>
    <cellStyle name="Hyperlink" xfId="572" builtinId="8" hidden="1"/>
    <cellStyle name="Hyperlink" xfId="574" builtinId="8" hidden="1"/>
    <cellStyle name="Hyperlink" xfId="576" builtinId="8" hidden="1"/>
    <cellStyle name="Hyperlink" xfId="578" builtinId="8" hidden="1"/>
    <cellStyle name="Hyperlink" xfId="580" builtinId="8" hidden="1"/>
    <cellStyle name="Hyperlink" xfId="582" builtinId="8" hidden="1"/>
    <cellStyle name="Hyperlink" xfId="584" builtinId="8" hidden="1"/>
    <cellStyle name="Hyperlink" xfId="586" builtinId="8" hidden="1"/>
    <cellStyle name="Hyperlink" xfId="588" builtinId="8" hidden="1"/>
    <cellStyle name="Hyperlink" xfId="590" builtinId="8" hidden="1"/>
    <cellStyle name="Hyperlink" xfId="592" builtinId="8" hidden="1"/>
    <cellStyle name="Hyperlink" xfId="594" builtinId="8" hidden="1"/>
    <cellStyle name="Hyperlink" xfId="596" builtinId="8" hidden="1"/>
    <cellStyle name="Hyperlink" xfId="598" builtinId="8" hidden="1"/>
    <cellStyle name="Hyperlink" xfId="600" builtinId="8" hidden="1"/>
    <cellStyle name="Hyperlink" xfId="602" builtinId="8" hidden="1"/>
    <cellStyle name="Hyperlink" xfId="604" builtinId="8" hidden="1"/>
    <cellStyle name="Hyperlink" xfId="606" builtinId="8" hidden="1"/>
    <cellStyle name="Hyperlink" xfId="608" builtinId="8" hidden="1"/>
    <cellStyle name="Hyperlink" xfId="610" builtinId="8" hidden="1"/>
    <cellStyle name="Hyperlink" xfId="612" builtinId="8" hidden="1"/>
    <cellStyle name="Hyperlink" xfId="614" builtinId="8" hidden="1"/>
    <cellStyle name="Hyperlink" xfId="616" builtinId="8" hidden="1"/>
    <cellStyle name="Hyperlink" xfId="618" builtinId="8" hidden="1"/>
    <cellStyle name="Hyperlink" xfId="620" builtinId="8" hidden="1"/>
    <cellStyle name="Hyperlink" xfId="622" builtinId="8" hidden="1"/>
    <cellStyle name="Hyperlink" xfId="624" builtinId="8" hidden="1"/>
    <cellStyle name="Hyperlink" xfId="626" builtinId="8" hidden="1"/>
    <cellStyle name="Hyperlink" xfId="628" builtinId="8" hidden="1"/>
    <cellStyle name="Hyperlink" xfId="630" builtinId="8" hidden="1"/>
    <cellStyle name="Hyperlink" xfId="632" builtinId="8" hidden="1"/>
    <cellStyle name="Hyperlink" xfId="634" builtinId="8" hidden="1"/>
    <cellStyle name="Hyperlink" xfId="636" builtinId="8" hidden="1"/>
    <cellStyle name="Hyperlink" xfId="638" builtinId="8" hidden="1"/>
    <cellStyle name="Hyperlink" xfId="640" builtinId="8" hidden="1"/>
    <cellStyle name="Hyperlink" xfId="642" builtinId="8" hidden="1"/>
    <cellStyle name="Hyperlink" xfId="644" builtinId="8" hidden="1"/>
    <cellStyle name="Hyperlink" xfId="646" builtinId="8" hidden="1"/>
    <cellStyle name="Hyperlink" xfId="648" builtinId="8" hidden="1"/>
    <cellStyle name="Hyperlink" xfId="650" builtinId="8" hidden="1"/>
    <cellStyle name="Hyperlink" xfId="652" builtinId="8" hidden="1"/>
    <cellStyle name="Hyperlink" xfId="654" builtinId="8" hidden="1"/>
    <cellStyle name="Hyperlink" xfId="656" builtinId="8" hidden="1"/>
    <cellStyle name="Hyperlink" xfId="658" builtinId="8" hidden="1"/>
    <cellStyle name="Hyperlink" xfId="660" builtinId="8" hidden="1"/>
    <cellStyle name="Hyperlink" xfId="662" builtinId="8" hidden="1"/>
    <cellStyle name="Hyperlink" xfId="664" builtinId="8" hidden="1"/>
    <cellStyle name="Hyperlink" xfId="666" builtinId="8" hidden="1"/>
    <cellStyle name="Hyperlink" xfId="668" builtinId="8" hidden="1"/>
    <cellStyle name="Hyperlink" xfId="670" builtinId="8" hidden="1"/>
    <cellStyle name="Hyperlink" xfId="672" builtinId="8" hidden="1"/>
    <cellStyle name="Hyperlink" xfId="674" builtinId="8" hidden="1"/>
    <cellStyle name="Hyperlink" xfId="676" builtinId="8" hidden="1"/>
    <cellStyle name="Hyperlink" xfId="678" builtinId="8" hidden="1"/>
    <cellStyle name="Hyperlink" xfId="680" builtinId="8" hidden="1"/>
    <cellStyle name="Hyperlink" xfId="682" builtinId="8" hidden="1"/>
    <cellStyle name="Hyperlink" xfId="684" builtinId="8" hidden="1"/>
    <cellStyle name="Hyperlink" xfId="686" builtinId="8" hidden="1"/>
    <cellStyle name="Hyperlink" xfId="688" builtinId="8" hidden="1"/>
    <cellStyle name="Hyperlink" xfId="690" builtinId="8" hidden="1"/>
    <cellStyle name="Hyperlink" xfId="692" builtinId="8" hidden="1"/>
    <cellStyle name="Hyperlink" xfId="694" builtinId="8" hidden="1"/>
    <cellStyle name="Hyperlink" xfId="696" builtinId="8" hidden="1"/>
    <cellStyle name="Hyperlink" xfId="698" builtinId="8" hidden="1"/>
    <cellStyle name="Hyperlink" xfId="700" builtinId="8" hidden="1"/>
    <cellStyle name="Hyperlink" xfId="702" builtinId="8" hidden="1"/>
    <cellStyle name="Hyperlink" xfId="704" builtinId="8" hidden="1"/>
    <cellStyle name="Hyperlink" xfId="706" builtinId="8" hidden="1"/>
    <cellStyle name="Hyperlink" xfId="708" builtinId="8" hidden="1"/>
    <cellStyle name="Hyperlink" xfId="710" builtinId="8" hidden="1"/>
    <cellStyle name="Hyperlink" xfId="712" builtinId="8" hidden="1"/>
    <cellStyle name="Hyperlink" xfId="714" builtinId="8" hidden="1"/>
    <cellStyle name="Hyperlink" xfId="716" builtinId="8" hidden="1"/>
    <cellStyle name="Hyperlink" xfId="718" builtinId="8" hidden="1"/>
    <cellStyle name="Hyperlink" xfId="720" builtinId="8" hidden="1"/>
    <cellStyle name="Hyperlink" xfId="722" builtinId="8" hidden="1"/>
    <cellStyle name="Hyperlink" xfId="724" builtinId="8" hidden="1"/>
    <cellStyle name="Hyperlink" xfId="726" builtinId="8" hidden="1"/>
    <cellStyle name="Hyperlink" xfId="728" builtinId="8" hidden="1"/>
    <cellStyle name="Hyperlink" xfId="730" builtinId="8" hidden="1"/>
    <cellStyle name="Hyperlink" xfId="732" builtinId="8" hidden="1"/>
    <cellStyle name="Hyperlink" xfId="734" builtinId="8" hidden="1"/>
    <cellStyle name="Hyperlink" xfId="736" builtinId="8" hidden="1"/>
    <cellStyle name="Hyperlink" xfId="738" builtinId="8" hidden="1"/>
    <cellStyle name="Hyperlink" xfId="740" builtinId="8" hidden="1"/>
    <cellStyle name="Hyperlink" xfId="742" builtinId="8" hidden="1"/>
    <cellStyle name="Hyperlink" xfId="744" builtinId="8" hidden="1"/>
    <cellStyle name="Hyperlink" xfId="746" builtinId="8" hidden="1"/>
    <cellStyle name="Hyperlink" xfId="748" builtinId="8" hidden="1"/>
    <cellStyle name="Hyperlink" xfId="750" builtinId="8" hidden="1"/>
    <cellStyle name="Hyperlink" xfId="752" builtinId="8" hidden="1"/>
    <cellStyle name="Hyperlink" xfId="754" builtinId="8" hidden="1"/>
    <cellStyle name="Hyperlink" xfId="756" builtinId="8" hidden="1"/>
    <cellStyle name="Hyperlink" xfId="758" builtinId="8" hidden="1"/>
    <cellStyle name="Hyperlink" xfId="760" builtinId="8" hidden="1"/>
    <cellStyle name="Hyperlink" xfId="762" builtinId="8" hidden="1"/>
    <cellStyle name="Hyperlink" xfId="764" builtinId="8" hidden="1"/>
    <cellStyle name="Hyperlink" xfId="766" builtinId="8" hidden="1"/>
    <cellStyle name="Hyperlink" xfId="768" builtinId="8" hidden="1"/>
    <cellStyle name="Hyperlink" xfId="770" builtinId="8" hidden="1"/>
    <cellStyle name="Hyperlink" xfId="772" builtinId="8" hidden="1"/>
    <cellStyle name="Hyperlink" xfId="774" builtinId="8" hidden="1"/>
    <cellStyle name="Hyperlink" xfId="776" builtinId="8" hidden="1"/>
    <cellStyle name="Hyperlink" xfId="778"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8" builtinId="8" hidden="1"/>
    <cellStyle name="Hyperlink" xfId="1040" builtinId="8" hidden="1"/>
    <cellStyle name="Hyperlink" xfId="1042" builtinId="8" hidden="1"/>
    <cellStyle name="Hyperlink" xfId="1044" builtinId="8" hidden="1"/>
    <cellStyle name="Hyperlink" xfId="1046" builtinId="8" hidden="1"/>
    <cellStyle name="Hyperlink" xfId="1048" builtinId="8" hidden="1"/>
    <cellStyle name="Hyperlink" xfId="1050" builtinId="8" hidden="1"/>
    <cellStyle name="Hyperlink" xfId="1052" builtinId="8" hidden="1"/>
    <cellStyle name="Hyperlink" xfId="1054" builtinId="8" hidden="1"/>
    <cellStyle name="Hyperlink" xfId="1056" builtinId="8" hidden="1"/>
    <cellStyle name="Hyperlink" xfId="1058" builtinId="8" hidden="1"/>
    <cellStyle name="Hyperlink" xfId="1060" builtinId="8" hidden="1"/>
    <cellStyle name="Hyperlink" xfId="1062" builtinId="8" hidden="1"/>
    <cellStyle name="Hyperlink" xfId="1064" builtinId="8" hidden="1"/>
    <cellStyle name="Hyperlink" xfId="1066" builtinId="8" hidden="1"/>
    <cellStyle name="Hyperlink" xfId="1068" builtinId="8" hidden="1"/>
    <cellStyle name="Hyperlink" xfId="1070" builtinId="8" hidden="1"/>
    <cellStyle name="Hyperlink" xfId="1072" builtinId="8" hidden="1"/>
    <cellStyle name="Hyperlink" xfId="1074" builtinId="8" hidden="1"/>
    <cellStyle name="Hyperlink" xfId="1076" builtinId="8" hidden="1"/>
    <cellStyle name="Hyperlink" xfId="1078" builtinId="8" hidden="1"/>
    <cellStyle name="Hyperlink" xfId="1080" builtinId="8" hidden="1"/>
    <cellStyle name="Hyperlink" xfId="1082" builtinId="8" hidden="1"/>
    <cellStyle name="Hyperlink" xfId="1084" builtinId="8" hidden="1"/>
    <cellStyle name="Hyperlink" xfId="1086" builtinId="8" hidden="1"/>
    <cellStyle name="Hyperlink" xfId="1088" builtinId="8" hidden="1"/>
    <cellStyle name="Hyperlink" xfId="1090" builtinId="8" hidden="1"/>
    <cellStyle name="Hyperlink" xfId="1092" builtinId="8" hidden="1"/>
    <cellStyle name="Hyperlink" xfId="1094" builtinId="8" hidden="1"/>
    <cellStyle name="Hyperlink" xfId="1096" builtinId="8" hidden="1"/>
    <cellStyle name="Hyperlink" xfId="1098" builtinId="8" hidden="1"/>
    <cellStyle name="Hyperlink" xfId="1100" builtinId="8" hidden="1"/>
    <cellStyle name="Hyperlink" xfId="1102" builtinId="8" hidden="1"/>
    <cellStyle name="Hyperlink" xfId="1104" builtinId="8" hidden="1"/>
    <cellStyle name="Hyperlink" xfId="1106" builtinId="8" hidden="1"/>
    <cellStyle name="Hyperlink" xfId="1108" builtinId="8" hidden="1"/>
    <cellStyle name="Hyperlink" xfId="1110" builtinId="8" hidden="1"/>
    <cellStyle name="Hyperlink" xfId="1112" builtinId="8" hidden="1"/>
    <cellStyle name="Hyperlink" xfId="1114" builtinId="8" hidden="1"/>
    <cellStyle name="Hyperlink" xfId="1116" builtinId="8" hidden="1"/>
    <cellStyle name="Hyperlink" xfId="1118" builtinId="8" hidden="1"/>
    <cellStyle name="Hyperlink" xfId="1120" builtinId="8" hidden="1"/>
    <cellStyle name="Hyperlink" xfId="1122" builtinId="8" hidden="1"/>
    <cellStyle name="Hyperlink" xfId="1124" builtinId="8" hidden="1"/>
    <cellStyle name="Hyperlink" xfId="1126" builtinId="8" hidden="1"/>
    <cellStyle name="Hyperlink" xfId="1128" builtinId="8" hidden="1"/>
    <cellStyle name="Hyperlink" xfId="1130" builtinId="8" hidden="1"/>
    <cellStyle name="Hyperlink" xfId="1132" builtinId="8" hidden="1"/>
    <cellStyle name="Hyperlink" xfId="1134" builtinId="8" hidden="1"/>
    <cellStyle name="Hyperlink" xfId="1136" builtinId="8" hidden="1"/>
    <cellStyle name="Hyperlink" xfId="1138" builtinId="8" hidden="1"/>
    <cellStyle name="Hyperlink" xfId="1140" builtinId="8" hidden="1"/>
    <cellStyle name="Hyperlink" xfId="1142" builtinId="8" hidden="1"/>
    <cellStyle name="Hyperlink" xfId="1144" builtinId="8" hidden="1"/>
    <cellStyle name="Hyperlink" xfId="1146" builtinId="8" hidden="1"/>
    <cellStyle name="Hyperlink" xfId="1148" builtinId="8" hidden="1"/>
    <cellStyle name="Hyperlink" xfId="1150" builtinId="8" hidden="1"/>
    <cellStyle name="Hyperlink" xfId="1152" builtinId="8" hidden="1"/>
    <cellStyle name="Hyperlink" xfId="1154" builtinId="8" hidden="1"/>
    <cellStyle name="Hyperlink" xfId="1156" builtinId="8" hidden="1"/>
    <cellStyle name="Hyperlink" xfId="1158" builtinId="8" hidden="1"/>
    <cellStyle name="Hyperlink" xfId="1160" builtinId="8" hidden="1"/>
    <cellStyle name="Hyperlink" xfId="1162" builtinId="8" hidden="1"/>
    <cellStyle name="Hyperlink" xfId="1164" builtinId="8" hidden="1"/>
    <cellStyle name="Hyperlink" xfId="1166" builtinId="8" hidden="1"/>
    <cellStyle name="Hyperlink" xfId="1168" builtinId="8" hidden="1"/>
    <cellStyle name="Hyperlink" xfId="1170" builtinId="8" hidden="1"/>
    <cellStyle name="Hyperlink" xfId="1172" builtinId="8" hidden="1"/>
    <cellStyle name="Hyperlink" xfId="1174" builtinId="8" hidden="1"/>
    <cellStyle name="Hyperlink" xfId="1176" builtinId="8" hidden="1"/>
    <cellStyle name="Hyperlink" xfId="1178" builtinId="8" hidden="1"/>
    <cellStyle name="Hyperlink" xfId="1180" builtinId="8" hidden="1"/>
    <cellStyle name="Hyperlink" xfId="1182" builtinId="8" hidden="1"/>
    <cellStyle name="Hyperlink" xfId="1184" builtinId="8" hidden="1"/>
    <cellStyle name="Hyperlink" xfId="1186" builtinId="8" hidden="1"/>
    <cellStyle name="Hyperlink" xfId="1188" builtinId="8" hidden="1"/>
    <cellStyle name="Hyperlink" xfId="1190" builtinId="8" hidden="1"/>
    <cellStyle name="Hyperlink" xfId="1192" builtinId="8" hidden="1"/>
    <cellStyle name="Hyperlink" xfId="1194" builtinId="8" hidden="1"/>
    <cellStyle name="Hyperlink" xfId="1196" builtinId="8" hidden="1"/>
    <cellStyle name="Hyperlink" xfId="1198" builtinId="8" hidden="1"/>
    <cellStyle name="Hyperlink" xfId="1200" builtinId="8" hidden="1"/>
    <cellStyle name="Hyperlink" xfId="1202" builtinId="8" hidden="1"/>
    <cellStyle name="Hyperlink" xfId="1204" builtinId="8" hidden="1"/>
    <cellStyle name="Hyperlink" xfId="1206" builtinId="8" hidden="1"/>
    <cellStyle name="Hyperlink" xfId="1208" builtinId="8" hidden="1"/>
    <cellStyle name="Hyperlink" xfId="1210" builtinId="8" hidden="1"/>
    <cellStyle name="Hyperlink" xfId="1212" builtinId="8" hidden="1"/>
    <cellStyle name="Hyperlink" xfId="1214" builtinId="8" hidden="1"/>
    <cellStyle name="Hyperlink" xfId="1216" builtinId="8" hidden="1"/>
    <cellStyle name="Hyperlink" xfId="1218" builtinId="8" hidden="1"/>
    <cellStyle name="Hyperlink" xfId="1220" builtinId="8" hidden="1"/>
    <cellStyle name="Hyperlink" xfId="1222" builtinId="8" hidden="1"/>
    <cellStyle name="Hyperlink" xfId="1224" builtinId="8" hidden="1"/>
    <cellStyle name="Hyperlink" xfId="1226" builtinId="8" hidden="1"/>
    <cellStyle name="Hyperlink" xfId="1228" builtinId="8" hidden="1"/>
    <cellStyle name="Hyperlink" xfId="1230" builtinId="8" hidden="1"/>
    <cellStyle name="Hyperlink" xfId="1232" builtinId="8" hidden="1"/>
    <cellStyle name="Hyperlink" xfId="1234" builtinId="8" hidden="1"/>
    <cellStyle name="Hyperlink" xfId="1236" builtinId="8" hidden="1"/>
    <cellStyle name="Hyperlink" xfId="1238" builtinId="8" hidden="1"/>
    <cellStyle name="Hyperlink" xfId="1240" builtinId="8" hidden="1"/>
    <cellStyle name="Hyperlink" xfId="1242" builtinId="8" hidden="1"/>
    <cellStyle name="Hyperlink" xfId="1244" builtinId="8" hidden="1"/>
    <cellStyle name="Hyperlink" xfId="1246" builtinId="8" hidden="1"/>
    <cellStyle name="Hyperlink" xfId="1248" builtinId="8" hidden="1"/>
    <cellStyle name="Hyperlink" xfId="1250" builtinId="8" hidden="1"/>
    <cellStyle name="Hyperlink" xfId="1252" builtinId="8" hidden="1"/>
    <cellStyle name="Hyperlink" xfId="1254" builtinId="8" hidden="1"/>
    <cellStyle name="Hyperlink" xfId="1256" builtinId="8" hidden="1"/>
    <cellStyle name="Hyperlink" xfId="1258" builtinId="8" hidden="1"/>
    <cellStyle name="Hyperlink" xfId="1260" builtinId="8" hidden="1"/>
    <cellStyle name="Hyperlink" xfId="1262" builtinId="8" hidden="1"/>
    <cellStyle name="Hyperlink" xfId="1264" builtinId="8" hidden="1"/>
    <cellStyle name="Hyperlink" xfId="1266" builtinId="8" hidden="1"/>
    <cellStyle name="Hyperlink" xfId="1268" builtinId="8" hidden="1"/>
    <cellStyle name="Hyperlink" xfId="1270" builtinId="8" hidden="1"/>
    <cellStyle name="Hyperlink" xfId="1272" builtinId="8" hidden="1"/>
    <cellStyle name="Hyperlink" xfId="1274" builtinId="8" hidden="1"/>
    <cellStyle name="Hyperlink" xfId="1276" builtinId="8" hidden="1"/>
    <cellStyle name="Hyperlink" xfId="1278" builtinId="8" hidden="1"/>
    <cellStyle name="Hyperlink" xfId="1280" builtinId="8" hidden="1"/>
    <cellStyle name="Hyperlink" xfId="1282" builtinId="8" hidden="1"/>
    <cellStyle name="Hyperlink" xfId="1284" builtinId="8" hidden="1"/>
    <cellStyle name="Hyperlink" xfId="1286" builtinId="8" hidden="1"/>
    <cellStyle name="Hyperlink" xfId="1288" builtinId="8" hidden="1"/>
    <cellStyle name="Hyperlink" xfId="1290" builtinId="8" hidden="1"/>
    <cellStyle name="Hyperlink" xfId="1292" builtinId="8" hidden="1"/>
    <cellStyle name="Hyperlink" xfId="1294" builtinId="8" hidden="1"/>
    <cellStyle name="Hyperlink" xfId="1296" builtinId="8" hidden="1"/>
    <cellStyle name="Hyperlink" xfId="1298" builtinId="8" hidden="1"/>
    <cellStyle name="Hyperlink" xfId="1300" builtinId="8" hidden="1"/>
    <cellStyle name="Hyperlink" xfId="1302" builtinId="8" hidden="1"/>
    <cellStyle name="Hyperlink" xfId="1304" builtinId="8" hidden="1"/>
    <cellStyle name="Hyperlink" xfId="1306" builtinId="8" hidden="1"/>
    <cellStyle name="Hyperlink" xfId="1308" builtinId="8" hidden="1"/>
    <cellStyle name="Hyperlink" xfId="1310" builtinId="8" hidden="1"/>
    <cellStyle name="Hyperlink" xfId="1312" builtinId="8" hidden="1"/>
    <cellStyle name="Hyperlink" xfId="1314" builtinId="8" hidden="1"/>
    <cellStyle name="Hyperlink" xfId="1316" builtinId="8" hidden="1"/>
    <cellStyle name="Hyperlink" xfId="1318" builtinId="8" hidden="1"/>
    <cellStyle name="Hyperlink" xfId="1320" builtinId="8" hidden="1"/>
    <cellStyle name="Hyperlink" xfId="1322" builtinId="8" hidden="1"/>
    <cellStyle name="Hyperlink" xfId="1324" builtinId="8" hidden="1"/>
    <cellStyle name="Hyperlink" xfId="1326" builtinId="8" hidden="1"/>
    <cellStyle name="Hyperlink" xfId="1328" builtinId="8" hidden="1"/>
    <cellStyle name="Hyperlink" xfId="1330" builtinId="8" hidden="1"/>
    <cellStyle name="Hyperlink" xfId="1332" builtinId="8" hidden="1"/>
    <cellStyle name="Hyperlink" xfId="1334" builtinId="8" hidden="1"/>
    <cellStyle name="Hyperlink" xfId="1336" builtinId="8" hidden="1"/>
    <cellStyle name="Hyperlink" xfId="1338" builtinId="8" hidden="1"/>
    <cellStyle name="Hyperlink" xfId="1340" builtinId="8" hidden="1"/>
    <cellStyle name="Hyperlink" xfId="1342" builtinId="8" hidden="1"/>
    <cellStyle name="Hyperlink" xfId="1344" builtinId="8" hidden="1"/>
    <cellStyle name="Hyperlink" xfId="1346" builtinId="8" hidden="1"/>
    <cellStyle name="Hyperlink" xfId="1348" builtinId="8" hidden="1"/>
    <cellStyle name="Hyperlink" xfId="1350" builtinId="8" hidden="1"/>
    <cellStyle name="Hyperlink" xfId="1352" builtinId="8" hidden="1"/>
    <cellStyle name="Hyperlink" xfId="1354" builtinId="8" hidden="1"/>
    <cellStyle name="Hyperlink" xfId="1356" builtinId="8" hidden="1"/>
    <cellStyle name="Hyperlink" xfId="1358" builtinId="8" hidden="1"/>
    <cellStyle name="Hyperlink" xfId="1360" builtinId="8" hidden="1"/>
    <cellStyle name="Hyperlink" xfId="1362" builtinId="8" hidden="1"/>
    <cellStyle name="Hyperlink" xfId="1364" builtinId="8" hidden="1"/>
    <cellStyle name="Hyperlink" xfId="1366" builtinId="8" hidden="1"/>
    <cellStyle name="Hyperlink" xfId="1368" builtinId="8" hidden="1"/>
    <cellStyle name="Hyperlink" xfId="1370" builtinId="8" hidden="1"/>
    <cellStyle name="Hyperlink" xfId="1372" builtinId="8" hidden="1"/>
    <cellStyle name="Hyperlink" xfId="1374" builtinId="8" hidden="1"/>
    <cellStyle name="Hyperlink" xfId="1376" builtinId="8" hidden="1"/>
    <cellStyle name="Hyperlink" xfId="1378" builtinId="8" hidden="1"/>
    <cellStyle name="Hyperlink" xfId="1380" builtinId="8" hidden="1"/>
    <cellStyle name="Hyperlink" xfId="1382" builtinId="8" hidden="1"/>
    <cellStyle name="Hyperlink" xfId="1384" builtinId="8" hidden="1"/>
    <cellStyle name="Hyperlink" xfId="1386" builtinId="8" hidden="1"/>
    <cellStyle name="Hyperlink" xfId="1388" builtinId="8" hidden="1"/>
    <cellStyle name="Hyperlink" xfId="1390" builtinId="8" hidden="1"/>
    <cellStyle name="Hyperlink" xfId="1392" builtinId="8" hidden="1"/>
    <cellStyle name="Hyperlink" xfId="1394" builtinId="8" hidden="1"/>
    <cellStyle name="Hyperlink" xfId="1396" builtinId="8" hidden="1"/>
    <cellStyle name="Hyperlink" xfId="1398" builtinId="8" hidden="1"/>
    <cellStyle name="Hyperlink" xfId="1400" builtinId="8" hidden="1"/>
    <cellStyle name="Hyperlink" xfId="1402" builtinId="8" hidden="1"/>
    <cellStyle name="Hyperlink" xfId="1404" builtinId="8" hidden="1"/>
    <cellStyle name="Hyperlink" xfId="1406" builtinId="8" hidden="1"/>
    <cellStyle name="Hyperlink" xfId="1408" builtinId="8" hidden="1"/>
    <cellStyle name="Hyperlink" xfId="1410" builtinId="8" hidden="1"/>
    <cellStyle name="Hyperlink" xfId="1412" builtinId="8" hidden="1"/>
    <cellStyle name="Hyperlink" xfId="1414" builtinId="8" hidden="1"/>
    <cellStyle name="Hyperlink" xfId="1416" builtinId="8" hidden="1"/>
    <cellStyle name="Hyperlink" xfId="1418" builtinId="8" hidden="1"/>
    <cellStyle name="Hyperlink" xfId="1420" builtinId="8" hidden="1"/>
    <cellStyle name="Hyperlink" xfId="1422" builtinId="8" hidden="1"/>
    <cellStyle name="Hyperlink" xfId="1424" builtinId="8" hidden="1"/>
    <cellStyle name="Hyperlink" xfId="1426" builtinId="8" hidden="1"/>
    <cellStyle name="Hyperlink" xfId="1428" builtinId="8" hidden="1"/>
    <cellStyle name="Hyperlink" xfId="1430" builtinId="8" hidden="1"/>
    <cellStyle name="Hyperlink" xfId="1432" builtinId="8" hidden="1"/>
    <cellStyle name="Hyperlink" xfId="1434" builtinId="8" hidden="1"/>
    <cellStyle name="Hyperlink" xfId="1436" builtinId="8" hidden="1"/>
    <cellStyle name="Hyperlink" xfId="1438" builtinId="8" hidden="1"/>
    <cellStyle name="Hyperlink" xfId="1440" builtinId="8" hidden="1"/>
    <cellStyle name="Hyperlink" xfId="1442" builtinId="8" hidden="1"/>
    <cellStyle name="Hyperlink" xfId="1444" builtinId="8" hidden="1"/>
    <cellStyle name="Hyperlink" xfId="1446" builtinId="8" hidden="1"/>
    <cellStyle name="Hyperlink" xfId="1448" builtinId="8" hidden="1"/>
    <cellStyle name="Hyperlink" xfId="1450" builtinId="8" hidden="1"/>
    <cellStyle name="Hyperlink" xfId="1452" builtinId="8" hidden="1"/>
    <cellStyle name="Hyperlink" xfId="1454" builtinId="8" hidden="1"/>
    <cellStyle name="Hyperlink" xfId="1456" builtinId="8" hidden="1"/>
    <cellStyle name="Hyperlink" xfId="1458" builtinId="8" hidden="1"/>
    <cellStyle name="Hyperlink" xfId="1460" builtinId="8" hidden="1"/>
    <cellStyle name="Hyperlink" xfId="1462" builtinId="8" hidden="1"/>
    <cellStyle name="Hyperlink" xfId="1464" builtinId="8" hidden="1"/>
    <cellStyle name="Hyperlink" xfId="1466" builtinId="8" hidden="1"/>
    <cellStyle name="Hyperlink" xfId="1468" builtinId="8" hidden="1"/>
    <cellStyle name="Hyperlink" xfId="1470" builtinId="8" hidden="1"/>
    <cellStyle name="Hyperlink" xfId="1472" builtinId="8" hidden="1"/>
    <cellStyle name="Hyperlink" xfId="1474" builtinId="8" hidden="1"/>
    <cellStyle name="Hyperlink" xfId="1476" builtinId="8" hidden="1"/>
    <cellStyle name="Hyperlink" xfId="1478" builtinId="8" hidden="1"/>
    <cellStyle name="Hyperlink" xfId="1480" builtinId="8" hidden="1"/>
    <cellStyle name="Hyperlink" xfId="1482" builtinId="8" hidden="1"/>
    <cellStyle name="Hyperlink" xfId="1484" builtinId="8" hidden="1"/>
    <cellStyle name="Hyperlink" xfId="1486" builtinId="8" hidden="1"/>
    <cellStyle name="Hyperlink" xfId="1488" builtinId="8" hidden="1"/>
    <cellStyle name="Hyperlink" xfId="1490" builtinId="8" hidden="1"/>
    <cellStyle name="Hyperlink" xfId="1492" builtinId="8" hidden="1"/>
    <cellStyle name="Hyperlink" xfId="1494" builtinId="8" hidden="1"/>
    <cellStyle name="Hyperlink" xfId="1496" builtinId="8" hidden="1"/>
    <cellStyle name="Hyperlink" xfId="1498" builtinId="8" hidden="1"/>
    <cellStyle name="Hyperlink" xfId="1500" builtinId="8" hidden="1"/>
    <cellStyle name="Hyperlink" xfId="1502" builtinId="8" hidden="1"/>
    <cellStyle name="Hyperlink" xfId="1504" builtinId="8" hidden="1"/>
    <cellStyle name="Hyperlink" xfId="1506" builtinId="8" hidden="1"/>
    <cellStyle name="Hyperlink" xfId="1508" builtinId="8" hidden="1"/>
    <cellStyle name="Hyperlink" xfId="1510" builtinId="8" hidden="1"/>
    <cellStyle name="Hyperlink" xfId="1512" builtinId="8" hidden="1"/>
    <cellStyle name="Hyperlink" xfId="1514" builtinId="8" hidden="1"/>
    <cellStyle name="Hyperlink" xfId="1516" builtinId="8" hidden="1"/>
    <cellStyle name="Hyperlink" xfId="1518" builtinId="8" hidden="1"/>
    <cellStyle name="Hyperlink" xfId="1520" builtinId="8" hidden="1"/>
    <cellStyle name="Hyperlink" xfId="1522" builtinId="8" hidden="1"/>
    <cellStyle name="Hyperlink" xfId="1524" builtinId="8" hidden="1"/>
    <cellStyle name="Hyperlink" xfId="1526" builtinId="8" hidden="1"/>
    <cellStyle name="Hyperlink" xfId="1528" builtinId="8" hidden="1"/>
    <cellStyle name="Hyperlink" xfId="1530" builtinId="8" hidden="1"/>
    <cellStyle name="Hyperlink" xfId="1532" builtinId="8" hidden="1"/>
    <cellStyle name="Hyperlink" xfId="1534" builtinId="8" hidden="1"/>
    <cellStyle name="Hyperlink" xfId="1536" builtinId="8" hidden="1"/>
    <cellStyle name="Hyperlink" xfId="1538" builtinId="8" hidden="1"/>
    <cellStyle name="Hyperlink" xfId="1540" builtinId="8" hidden="1"/>
    <cellStyle name="Hyperlink" xfId="1542" builtinId="8" hidden="1"/>
    <cellStyle name="Hyperlink" xfId="1544" builtinId="8" hidden="1"/>
    <cellStyle name="Hyperlink" xfId="1546" builtinId="8" hidden="1"/>
    <cellStyle name="Hyperlink" xfId="1548" builtinId="8" hidden="1"/>
    <cellStyle name="Hyperlink" xfId="1550" builtinId="8" hidden="1"/>
    <cellStyle name="Hyperlink" xfId="1552" builtinId="8" hidden="1"/>
    <cellStyle name="Hyperlink" xfId="1554" builtinId="8" hidden="1"/>
    <cellStyle name="Hyperlink" xfId="1556" builtinId="8" hidden="1"/>
    <cellStyle name="Hyperlink" xfId="1558" builtinId="8" hidden="1"/>
    <cellStyle name="Hyperlink" xfId="1560" builtinId="8" hidden="1"/>
    <cellStyle name="Hyperlink" xfId="1562" builtinId="8" hidden="1"/>
    <cellStyle name="Hyperlink" xfId="1564" builtinId="8" hidden="1"/>
    <cellStyle name="Hyperlink" xfId="1566" builtinId="8" hidden="1"/>
    <cellStyle name="Hyperlink" xfId="1568" builtinId="8" hidden="1"/>
    <cellStyle name="Hyperlink" xfId="1570" builtinId="8" hidden="1"/>
    <cellStyle name="Hyperlink" xfId="1572" builtinId="8" hidden="1"/>
    <cellStyle name="Hyperlink" xfId="1574" builtinId="8" hidden="1"/>
    <cellStyle name="Hyperlink" xfId="1576" builtinId="8" hidden="1"/>
    <cellStyle name="Hyperlink" xfId="1578" builtinId="8" hidden="1"/>
    <cellStyle name="Hyperlink" xfId="1580" builtinId="8" hidden="1"/>
    <cellStyle name="Hyperlink" xfId="1582" builtinId="8" hidden="1"/>
    <cellStyle name="Hyperlink" xfId="1584" builtinId="8" hidden="1"/>
    <cellStyle name="Hyperlink" xfId="1586" builtinId="8" hidden="1"/>
    <cellStyle name="Hyperlink" xfId="1588" builtinId="8" hidden="1"/>
    <cellStyle name="Hyperlink" xfId="1590" builtinId="8" hidden="1"/>
    <cellStyle name="Hyperlink" xfId="1592" builtinId="8" hidden="1"/>
    <cellStyle name="Hyperlink" xfId="1594" builtinId="8" hidden="1"/>
    <cellStyle name="Hyperlink" xfId="1596" builtinId="8" hidden="1"/>
    <cellStyle name="Hyperlink" xfId="1598" builtinId="8" hidden="1"/>
    <cellStyle name="Hyperlink" xfId="1600" builtinId="8" hidden="1"/>
    <cellStyle name="Hyperlink" xfId="1602" builtinId="8" hidden="1"/>
    <cellStyle name="Hyperlink" xfId="1604" builtinId="8" hidden="1"/>
    <cellStyle name="Hyperlink" xfId="1606" builtinId="8" hidden="1"/>
    <cellStyle name="Hyperlink" xfId="1608" builtinId="8" hidden="1"/>
    <cellStyle name="Hyperlink" xfId="1610" builtinId="8" hidden="1"/>
    <cellStyle name="Hyperlink" xfId="1612" builtinId="8" hidden="1"/>
    <cellStyle name="Hyperlink" xfId="1614" builtinId="8" hidden="1"/>
    <cellStyle name="Hyperlink" xfId="1616" builtinId="8" hidden="1"/>
    <cellStyle name="Hyperlink" xfId="1618" builtinId="8" hidden="1"/>
    <cellStyle name="Hyperlink" xfId="1620" builtinId="8" hidden="1"/>
    <cellStyle name="Hyperlink" xfId="1622" builtinId="8" hidden="1"/>
    <cellStyle name="Hyperlink" xfId="1624" builtinId="8" hidden="1"/>
    <cellStyle name="Hyperlink" xfId="1626" builtinId="8" hidden="1"/>
    <cellStyle name="Hyperlink" xfId="1628" builtinId="8" hidden="1"/>
    <cellStyle name="Hyperlink" xfId="1630" builtinId="8" hidden="1"/>
    <cellStyle name="Hyperlink" xfId="1632" builtinId="8" hidden="1"/>
    <cellStyle name="Hyperlink" xfId="1634" builtinId="8" hidden="1"/>
    <cellStyle name="Hyperlink" xfId="1636" builtinId="8" hidden="1"/>
    <cellStyle name="Hyperlink" xfId="1638" builtinId="8" hidden="1"/>
    <cellStyle name="Hyperlink" xfId="1640" builtinId="8" hidden="1"/>
    <cellStyle name="Hyperlink" xfId="1642" builtinId="8" hidden="1"/>
    <cellStyle name="Hyperlink" xfId="1644" builtinId="8" hidden="1"/>
    <cellStyle name="Hyperlink" xfId="1646" builtinId="8" hidden="1"/>
    <cellStyle name="Hyperlink" xfId="1648" builtinId="8" hidden="1"/>
    <cellStyle name="Hyperlink" xfId="1650" builtinId="8" hidden="1"/>
    <cellStyle name="Hyperlink" xfId="1652" builtinId="8" hidden="1"/>
    <cellStyle name="Hyperlink" xfId="1654" builtinId="8" hidden="1"/>
    <cellStyle name="Hyperlink" xfId="1656" builtinId="8" hidden="1"/>
    <cellStyle name="Hyperlink" xfId="1658" builtinId="8" hidden="1"/>
    <cellStyle name="Hyperlink" xfId="1660" builtinId="8" hidden="1"/>
    <cellStyle name="Hyperlink" xfId="1662" builtinId="8" hidden="1"/>
    <cellStyle name="Hyperlink" xfId="1664" builtinId="8" hidden="1"/>
    <cellStyle name="Hyperlink" xfId="1666" builtinId="8" hidden="1"/>
    <cellStyle name="Hyperlink" xfId="1668" builtinId="8" hidden="1"/>
    <cellStyle name="Hyperlink" xfId="1670" builtinId="8" hidden="1"/>
    <cellStyle name="Hyperlink" xfId="1672" builtinId="8" hidden="1"/>
    <cellStyle name="Hyperlink" xfId="1674" builtinId="8" hidden="1"/>
    <cellStyle name="Hyperlink" xfId="1676" builtinId="8" hidden="1"/>
    <cellStyle name="Hyperlink" xfId="1678" builtinId="8" hidden="1"/>
    <cellStyle name="Hyperlink" xfId="1680" builtinId="8" hidden="1"/>
    <cellStyle name="Hyperlink" xfId="1682" builtinId="8" hidden="1"/>
    <cellStyle name="Hyperlink" xfId="1684" builtinId="8" hidden="1"/>
    <cellStyle name="Hyperlink" xfId="1686" builtinId="8" hidden="1"/>
    <cellStyle name="Hyperlink" xfId="1688" builtinId="8" hidden="1"/>
    <cellStyle name="Hyperlink" xfId="1690" builtinId="8" hidden="1"/>
    <cellStyle name="Hyperlink" xfId="1692" builtinId="8" hidden="1"/>
    <cellStyle name="Hyperlink" xfId="1694" builtinId="8" hidden="1"/>
    <cellStyle name="Hyperlink" xfId="1696" builtinId="8" hidden="1"/>
    <cellStyle name="Hyperlink" xfId="1698" builtinId="8" hidden="1"/>
    <cellStyle name="Hyperlink" xfId="1700" builtinId="8" hidden="1"/>
    <cellStyle name="Hyperlink" xfId="1702" builtinId="8" hidden="1"/>
    <cellStyle name="Hyperlink" xfId="1704" builtinId="8" hidden="1"/>
    <cellStyle name="Hyperlink" xfId="1706" builtinId="8" hidden="1"/>
    <cellStyle name="Hyperlink" xfId="1708" builtinId="8" hidden="1"/>
    <cellStyle name="Hyperlink" xfId="1710" builtinId="8" hidden="1"/>
    <cellStyle name="Hyperlink" xfId="1712" builtinId="8" hidden="1"/>
    <cellStyle name="Hyperlink" xfId="1714" builtinId="8" hidden="1"/>
    <cellStyle name="Hyperlink" xfId="1716" builtinId="8" hidden="1"/>
    <cellStyle name="Hyperlink" xfId="1718" builtinId="8" hidden="1"/>
    <cellStyle name="Hyperlink" xfId="1720" builtinId="8" hidden="1"/>
    <cellStyle name="Hyperlink" xfId="1722" builtinId="8" hidden="1"/>
    <cellStyle name="Hyperlink" xfId="1724" builtinId="8" hidden="1"/>
    <cellStyle name="Hyperlink" xfId="1726" builtinId="8" hidden="1"/>
    <cellStyle name="Hyperlink" xfId="1728" builtinId="8" hidden="1"/>
    <cellStyle name="Hyperlink" xfId="1730" builtinId="8" hidden="1"/>
    <cellStyle name="Hyperlink" xfId="1732" builtinId="8" hidden="1"/>
    <cellStyle name="Hyperlink" xfId="1734" builtinId="8" hidden="1"/>
    <cellStyle name="Hyperlink" xfId="1736" builtinId="8" hidden="1"/>
    <cellStyle name="Hyperlink" xfId="1738" builtinId="8" hidden="1"/>
    <cellStyle name="Hyperlink" xfId="1740" builtinId="8" hidden="1"/>
    <cellStyle name="Hyperlink" xfId="1742" builtinId="8" hidden="1"/>
    <cellStyle name="Hyperlink" xfId="1744" builtinId="8" hidden="1"/>
    <cellStyle name="Hyperlink" xfId="1746" builtinId="8" hidden="1"/>
    <cellStyle name="Hyperlink" xfId="1748" builtinId="8" hidden="1"/>
    <cellStyle name="Hyperlink" xfId="1750" builtinId="8" hidden="1"/>
    <cellStyle name="Hyperlink" xfId="1752" builtinId="8" hidden="1"/>
    <cellStyle name="Hyperlink" xfId="1754" builtinId="8" hidden="1"/>
    <cellStyle name="Hyperlink" xfId="1756" builtinId="8" hidden="1"/>
    <cellStyle name="Hyperlink" xfId="1758" builtinId="8" hidden="1"/>
    <cellStyle name="Hyperlink" xfId="1760" builtinId="8" hidden="1"/>
    <cellStyle name="Hyperlink" xfId="1762" builtinId="8" hidden="1"/>
    <cellStyle name="Hyperlink" xfId="1764" builtinId="8" hidden="1"/>
    <cellStyle name="Hyperlink" xfId="1766" builtinId="8" hidden="1"/>
    <cellStyle name="Hyperlink" xfId="1768" builtinId="8" hidden="1"/>
    <cellStyle name="Hyperlink" xfId="1770" builtinId="8" hidden="1"/>
    <cellStyle name="Hyperlink" xfId="1772" builtinId="8" hidden="1"/>
    <cellStyle name="Hyperlink" xfId="1774" builtinId="8" hidden="1"/>
    <cellStyle name="Hyperlink" xfId="1776" builtinId="8" hidden="1"/>
    <cellStyle name="Hyperlink" xfId="1778" builtinId="8" hidden="1"/>
    <cellStyle name="Hyperlink" xfId="1780" builtinId="8" hidden="1"/>
    <cellStyle name="Hyperlink" xfId="1782" builtinId="8" hidden="1"/>
    <cellStyle name="Hyperlink" xfId="1784" builtinId="8" hidden="1"/>
    <cellStyle name="Hyperlink" xfId="1786" builtinId="8" hidden="1"/>
    <cellStyle name="Hyperlink" xfId="1788" builtinId="8" hidden="1"/>
    <cellStyle name="Hyperlink" xfId="1790" builtinId="8" hidden="1"/>
    <cellStyle name="Hyperlink" xfId="1792" builtinId="8" hidden="1"/>
    <cellStyle name="Hyperlink" xfId="1794" builtinId="8" hidden="1"/>
    <cellStyle name="Hyperlink" xfId="1796" builtinId="8" hidden="1"/>
    <cellStyle name="Hyperlink" xfId="1798" builtinId="8" hidden="1"/>
    <cellStyle name="Hyperlink" xfId="1800" builtinId="8" hidden="1"/>
    <cellStyle name="Hyperlink" xfId="1802" builtinId="8" hidden="1"/>
    <cellStyle name="Hyperlink" xfId="1804" builtinId="8" hidden="1"/>
    <cellStyle name="Hyperlink" xfId="1806" builtinId="8" hidden="1"/>
    <cellStyle name="Hyperlink" xfId="1808" builtinId="8" hidden="1"/>
    <cellStyle name="Hyperlink" xfId="1810" builtinId="8" hidden="1"/>
    <cellStyle name="Hyperlink" xfId="1812" builtinId="8" hidden="1"/>
    <cellStyle name="Hyperlink" xfId="1814" builtinId="8" hidden="1"/>
    <cellStyle name="Hyperlink" xfId="1816" builtinId="8" hidden="1"/>
    <cellStyle name="Hyperlink" xfId="1818" builtinId="8" hidden="1"/>
    <cellStyle name="Hyperlink" xfId="1820" builtinId="8" hidden="1"/>
    <cellStyle name="Hyperlink" xfId="1822" builtinId="8" hidden="1"/>
    <cellStyle name="Hyperlink" xfId="1824" builtinId="8" hidden="1"/>
    <cellStyle name="Hyperlink" xfId="1826" builtinId="8" hidden="1"/>
    <cellStyle name="Hyperlink" xfId="1828" builtinId="8" hidden="1"/>
    <cellStyle name="Hyperlink" xfId="1830" builtinId="8" hidden="1"/>
    <cellStyle name="Hyperlink" xfId="1832" builtinId="8" hidden="1"/>
    <cellStyle name="Hyperlink" xfId="1834" builtinId="8" hidden="1"/>
    <cellStyle name="Hyperlink" xfId="1836" builtinId="8" hidden="1"/>
    <cellStyle name="Hyperlink" xfId="1838" builtinId="8" hidden="1"/>
    <cellStyle name="Hyperlink" xfId="1840" builtinId="8" hidden="1"/>
    <cellStyle name="Hyperlink" xfId="1842" builtinId="8" hidden="1"/>
    <cellStyle name="Hyperlink" xfId="1844" builtinId="8" hidden="1"/>
    <cellStyle name="Hyperlink" xfId="1846" builtinId="8" hidden="1"/>
    <cellStyle name="Hyperlink" xfId="1848" builtinId="8" hidden="1"/>
    <cellStyle name="Hyperlink" xfId="1850" builtinId="8" hidden="1"/>
    <cellStyle name="Hyperlink" xfId="1852" builtinId="8" hidden="1"/>
    <cellStyle name="Hyperlink" xfId="1854" builtinId="8" hidden="1"/>
    <cellStyle name="Hyperlink" xfId="1856" builtinId="8" hidden="1"/>
    <cellStyle name="Hyperlink" xfId="1858" builtinId="8" hidden="1"/>
    <cellStyle name="Hyperlink" xfId="1860" builtinId="8" hidden="1"/>
    <cellStyle name="Hyperlink" xfId="1862" builtinId="8" hidden="1"/>
    <cellStyle name="Hyperlink" xfId="1864" builtinId="8" hidden="1"/>
    <cellStyle name="Hyperlink" xfId="1866" builtinId="8" hidden="1"/>
    <cellStyle name="Hyperlink" xfId="1868" builtinId="8" hidden="1"/>
    <cellStyle name="Hyperlink" xfId="1870" builtinId="8" hidden="1"/>
    <cellStyle name="Hyperlink" xfId="1872" builtinId="8" hidden="1"/>
    <cellStyle name="Hyperlink" xfId="1874" builtinId="8" hidden="1"/>
    <cellStyle name="Hyperlink" xfId="1876" builtinId="8" hidden="1"/>
    <cellStyle name="Hyperlink" xfId="1878" builtinId="8" hidden="1"/>
    <cellStyle name="Hyperlink" xfId="1880" builtinId="8" hidden="1"/>
    <cellStyle name="Hyperlink" xfId="1882" builtinId="8" hidden="1"/>
    <cellStyle name="Hyperlink" xfId="1884" builtinId="8" hidden="1"/>
    <cellStyle name="Hyperlink" xfId="1886" builtinId="8" hidden="1"/>
    <cellStyle name="Hyperlink" xfId="1888" builtinId="8" hidden="1"/>
    <cellStyle name="Hyperlink" xfId="1890" builtinId="8" hidden="1"/>
    <cellStyle name="Hyperlink" xfId="1892" builtinId="8" hidden="1"/>
    <cellStyle name="Hyperlink" xfId="1894" builtinId="8" hidden="1"/>
    <cellStyle name="Hyperlink" xfId="1896" builtinId="8" hidden="1"/>
    <cellStyle name="Hyperlink" xfId="1898" builtinId="8" hidden="1"/>
    <cellStyle name="Hyperlink" xfId="1900" builtinId="8" hidden="1"/>
    <cellStyle name="Hyperlink" xfId="1902" builtinId="8" hidden="1"/>
    <cellStyle name="Hyperlink" xfId="1904" builtinId="8" hidden="1"/>
    <cellStyle name="Hyperlink" xfId="1906" builtinId="8" hidden="1"/>
    <cellStyle name="Hyperlink" xfId="1908" builtinId="8" hidden="1"/>
    <cellStyle name="Hyperlink" xfId="1910" builtinId="8" hidden="1"/>
    <cellStyle name="Hyperlink" xfId="1912" builtinId="8" hidden="1"/>
    <cellStyle name="Hyperlink" xfId="1914" builtinId="8" hidden="1"/>
    <cellStyle name="Hyperlink" xfId="1916" builtinId="8" hidden="1"/>
    <cellStyle name="Hyperlink" xfId="1918" builtinId="8" hidden="1"/>
    <cellStyle name="Hyperlink" xfId="1920" builtinId="8" hidden="1"/>
    <cellStyle name="Hyperlink" xfId="1922" builtinId="8" hidden="1"/>
    <cellStyle name="Hyperlink" xfId="1924" builtinId="8" hidden="1"/>
    <cellStyle name="Hyperlink" xfId="1926" builtinId="8" hidden="1"/>
    <cellStyle name="Hyperlink" xfId="1928" builtinId="8" hidden="1"/>
    <cellStyle name="Hyperlink" xfId="1930" builtinId="8" hidden="1"/>
    <cellStyle name="Hyperlink" xfId="1932" builtinId="8" hidden="1"/>
    <cellStyle name="Hyperlink" xfId="1934" builtinId="8" hidden="1"/>
    <cellStyle name="Hyperlink" xfId="1936" builtinId="8" hidden="1"/>
    <cellStyle name="Hyperlink" xfId="1938" builtinId="8" hidden="1"/>
    <cellStyle name="Hyperlink" xfId="1940" builtinId="8" hidden="1"/>
    <cellStyle name="Hyperlink" xfId="1942" builtinId="8" hidden="1"/>
    <cellStyle name="Hyperlink" xfId="1944" builtinId="8" hidden="1"/>
    <cellStyle name="Hyperlink" xfId="1946" builtinId="8" hidden="1"/>
    <cellStyle name="Hyperlink" xfId="1948" builtinId="8" hidden="1"/>
    <cellStyle name="Hyperlink" xfId="1950" builtinId="8" hidden="1"/>
    <cellStyle name="Hyperlink" xfId="1952" builtinId="8" hidden="1"/>
    <cellStyle name="Hyperlink" xfId="1954" builtinId="8" hidden="1"/>
    <cellStyle name="Hyperlink" xfId="1956" builtinId="8" hidden="1"/>
    <cellStyle name="Hyperlink" xfId="1958" builtinId="8" hidden="1"/>
    <cellStyle name="Hyperlink" xfId="1960" builtinId="8" hidden="1"/>
    <cellStyle name="Hyperlink" xfId="1962" builtinId="8" hidden="1"/>
    <cellStyle name="Hyperlink" xfId="1964" builtinId="8" hidden="1"/>
    <cellStyle name="Hyperlink" xfId="1966" builtinId="8" hidden="1"/>
    <cellStyle name="Hyperlink" xfId="1968" builtinId="8" hidden="1"/>
    <cellStyle name="Hyperlink" xfId="1970" builtinId="8" hidden="1"/>
    <cellStyle name="Hyperlink" xfId="1972" builtinId="8" hidden="1"/>
    <cellStyle name="Hyperlink" xfId="1974" builtinId="8" hidden="1"/>
    <cellStyle name="Hyperlink" xfId="1976" builtinId="8" hidden="1"/>
    <cellStyle name="Hyperlink" xfId="1978" builtinId="8" hidden="1"/>
    <cellStyle name="Hyperlink" xfId="1980" builtinId="8" hidden="1"/>
    <cellStyle name="Hyperlink" xfId="1982" builtinId="8" hidden="1"/>
    <cellStyle name="Hyperlink" xfId="1984" builtinId="8" hidden="1"/>
    <cellStyle name="Hyperlink" xfId="1986" builtinId="8" hidden="1"/>
    <cellStyle name="Hyperlink" xfId="1988" builtinId="8" hidden="1"/>
    <cellStyle name="Hyperlink" xfId="1990" builtinId="8" hidden="1"/>
    <cellStyle name="Hyperlink" xfId="1992" builtinId="8" hidden="1"/>
    <cellStyle name="Hyperlink" xfId="1994" builtinId="8" hidden="1"/>
    <cellStyle name="Hyperlink" xfId="1996" builtinId="8" hidden="1"/>
    <cellStyle name="Hyperlink" xfId="1998" builtinId="8" hidden="1"/>
    <cellStyle name="Hyperlink" xfId="2000" builtinId="8" hidden="1"/>
    <cellStyle name="Hyperlink" xfId="2002" builtinId="8" hidden="1"/>
    <cellStyle name="Hyperlink" xfId="2004" builtinId="8" hidden="1"/>
    <cellStyle name="Hyperlink" xfId="2006" builtinId="8" hidden="1"/>
    <cellStyle name="Hyperlink" xfId="2008" builtinId="8" hidden="1"/>
    <cellStyle name="Hyperlink" xfId="2010" builtinId="8" hidden="1"/>
    <cellStyle name="Hyperlink" xfId="2012" builtinId="8" hidden="1"/>
    <cellStyle name="Hyperlink" xfId="2014" builtinId="8" hidden="1"/>
    <cellStyle name="Hyperlink" xfId="2016" builtinId="8" hidden="1"/>
    <cellStyle name="Hyperlink" xfId="2018" builtinId="8" hidden="1"/>
    <cellStyle name="Hyperlink" xfId="2020" builtinId="8" hidden="1"/>
    <cellStyle name="Hyperlink" xfId="2022" builtinId="8" hidden="1"/>
    <cellStyle name="Hyperlink" xfId="2024" builtinId="8" hidden="1"/>
    <cellStyle name="Hyperlink" xfId="2026" builtinId="8" hidden="1"/>
    <cellStyle name="Hyperlink" xfId="2028" builtinId="8" hidden="1"/>
    <cellStyle name="Hyperlink" xfId="2030" builtinId="8" hidden="1"/>
    <cellStyle name="Hyperlink" xfId="2032" builtinId="8" hidden="1"/>
    <cellStyle name="Hyperlink" xfId="2034" builtinId="8" hidden="1"/>
    <cellStyle name="Hyperlink" xfId="2036" builtinId="8" hidden="1"/>
    <cellStyle name="Hyperlink" xfId="2038" builtinId="8" hidden="1"/>
    <cellStyle name="Hyperlink" xfId="2040" builtinId="8" hidden="1"/>
    <cellStyle name="Hyperlink" xfId="2042" builtinId="8" hidden="1"/>
    <cellStyle name="Hyperlink" xfId="2044" builtinId="8" hidden="1"/>
    <cellStyle name="Hyperlink" xfId="2046" builtinId="8" hidden="1"/>
    <cellStyle name="Hyperlink" xfId="2048" builtinId="8" hidden="1"/>
    <cellStyle name="Hyperlink" xfId="2050" builtinId="8" hidden="1"/>
    <cellStyle name="Hyperlink" xfId="2052" builtinId="8" hidden="1"/>
    <cellStyle name="Hyperlink" xfId="2054" builtinId="8" hidden="1"/>
    <cellStyle name="Hyperlink" xfId="2056" builtinId="8" hidden="1"/>
    <cellStyle name="Hyperlink" xfId="2058" builtinId="8" hidden="1"/>
    <cellStyle name="Hyperlink" xfId="2060" builtinId="8" hidden="1"/>
    <cellStyle name="Hyperlink" xfId="2062" builtinId="8" hidden="1"/>
    <cellStyle name="Hyperlink" xfId="2064" builtinId="8" hidden="1"/>
    <cellStyle name="Hyperlink" xfId="2066" builtinId="8" hidden="1"/>
    <cellStyle name="Hyperlink" xfId="2068" builtinId="8" hidden="1"/>
    <cellStyle name="Hyperlink" xfId="2070" builtinId="8" hidden="1"/>
    <cellStyle name="Hyperlink" xfId="2072" builtinId="8" hidden="1"/>
    <cellStyle name="Hyperlink" xfId="2074" builtinId="8" hidden="1"/>
    <cellStyle name="Hyperlink" xfId="2076" builtinId="8" hidden="1"/>
    <cellStyle name="Hyperlink" xfId="2078" builtinId="8" hidden="1"/>
    <cellStyle name="Hyperlink" xfId="2080" builtinId="8" hidden="1"/>
    <cellStyle name="Hyperlink" xfId="2082" builtinId="8" hidden="1"/>
    <cellStyle name="Hyperlink" xfId="2084" builtinId="8" hidden="1"/>
    <cellStyle name="Hyperlink" xfId="2086" builtinId="8" hidden="1"/>
    <cellStyle name="Hyperlink" xfId="2088" builtinId="8" hidden="1"/>
    <cellStyle name="Hyperlink" xfId="2090" builtinId="8" hidden="1"/>
    <cellStyle name="Hyperlink" xfId="2092" builtinId="8" hidden="1"/>
    <cellStyle name="Hyperlink" xfId="2094" builtinId="8" hidden="1"/>
    <cellStyle name="Hyperlink" xfId="2096" builtinId="8" hidden="1"/>
    <cellStyle name="Hyperlink" xfId="2098" builtinId="8" hidden="1"/>
    <cellStyle name="Hyperlink" xfId="2100" builtinId="8" hidden="1"/>
    <cellStyle name="Hyperlink" xfId="2102" builtinId="8" hidden="1"/>
    <cellStyle name="Hyperlink" xfId="2104" builtinId="8" hidden="1"/>
    <cellStyle name="Hyperlink" xfId="2106" builtinId="8" hidden="1"/>
    <cellStyle name="Hyperlink" xfId="2108" builtinId="8" hidden="1"/>
    <cellStyle name="Hyperlink" xfId="2110" builtinId="8" hidden="1"/>
    <cellStyle name="Hyperlink" xfId="2112" builtinId="8" hidden="1"/>
    <cellStyle name="Hyperlink" xfId="2114" builtinId="8" hidden="1"/>
    <cellStyle name="Hyperlink" xfId="2116" builtinId="8" hidden="1"/>
    <cellStyle name="Hyperlink" xfId="2118" builtinId="8" hidden="1"/>
    <cellStyle name="Hyperlink" xfId="2120" builtinId="8" hidden="1"/>
    <cellStyle name="Hyperlink" xfId="2122" builtinId="8" hidden="1"/>
    <cellStyle name="Hyperlink" xfId="2124" builtinId="8" hidden="1"/>
    <cellStyle name="Hyperlink" xfId="2126" builtinId="8" hidden="1"/>
    <cellStyle name="Hyperlink" xfId="2128" builtinId="8" hidden="1"/>
    <cellStyle name="Hyperlink" xfId="2130" builtinId="8" hidden="1"/>
    <cellStyle name="Hyperlink" xfId="2132" builtinId="8" hidden="1"/>
    <cellStyle name="Hyperlink" xfId="2134" builtinId="8" hidden="1"/>
    <cellStyle name="Hyperlink" xfId="2136" builtinId="8" hidden="1"/>
    <cellStyle name="Hyperlink" xfId="2138" builtinId="8" hidden="1"/>
    <cellStyle name="Hyperlink" xfId="2140" builtinId="8" hidden="1"/>
    <cellStyle name="Hyperlink" xfId="2142" builtinId="8" hidden="1"/>
    <cellStyle name="Hyperlink" xfId="2144" builtinId="8" hidden="1"/>
    <cellStyle name="Hyperlink" xfId="2146" builtinId="8" hidden="1"/>
    <cellStyle name="Hyperlink" xfId="2148" builtinId="8" hidden="1"/>
    <cellStyle name="Hyperlink" xfId="2150" builtinId="8" hidden="1"/>
    <cellStyle name="Hyperlink" xfId="2152" builtinId="8" hidden="1"/>
    <cellStyle name="Hyperlink" xfId="2154" builtinId="8" hidden="1"/>
    <cellStyle name="Hyperlink" xfId="2156" builtinId="8" hidden="1"/>
    <cellStyle name="Hyperlink" xfId="2158" builtinId="8" hidden="1"/>
    <cellStyle name="Hyperlink" xfId="2160" builtinId="8" hidden="1"/>
    <cellStyle name="Hyperlink" xfId="2162" builtinId="8" hidden="1"/>
    <cellStyle name="Hyperlink" xfId="2164" builtinId="8" hidden="1"/>
    <cellStyle name="Hyperlink" xfId="2166" builtinId="8" hidden="1"/>
    <cellStyle name="Hyperlink" xfId="2168" builtinId="8" hidden="1"/>
    <cellStyle name="Hyperlink" xfId="2170" builtinId="8" hidden="1"/>
    <cellStyle name="Hyperlink" xfId="2172" builtinId="8" hidden="1"/>
    <cellStyle name="Hyperlink" xfId="2174" builtinId="8" hidden="1"/>
    <cellStyle name="Hyperlink" xfId="2176" builtinId="8" hidden="1"/>
    <cellStyle name="Hyperlink" xfId="2178" builtinId="8" hidden="1"/>
    <cellStyle name="Hyperlink" xfId="2180" builtinId="8" hidden="1"/>
    <cellStyle name="Hyperlink" xfId="2182" builtinId="8" hidden="1"/>
    <cellStyle name="Hyperlink" xfId="2184" builtinId="8" hidden="1"/>
    <cellStyle name="Hyperlink" xfId="2186" builtinId="8" hidden="1"/>
    <cellStyle name="Hyperlink" xfId="2188" builtinId="8" hidden="1"/>
    <cellStyle name="Hyperlink" xfId="2190" builtinId="8" hidden="1"/>
    <cellStyle name="Hyperlink" xfId="2192" builtinId="8" hidden="1"/>
    <cellStyle name="Hyperlink" xfId="2194" builtinId="8" hidden="1"/>
    <cellStyle name="Hyperlink" xfId="2196" builtinId="8" hidden="1"/>
    <cellStyle name="Hyperlink" xfId="2198" builtinId="8" hidden="1"/>
    <cellStyle name="Hyperlink" xfId="2200" builtinId="8" hidden="1"/>
    <cellStyle name="Hyperlink" xfId="2202" builtinId="8" hidden="1"/>
    <cellStyle name="Hyperlink" xfId="2204" builtinId="8" hidden="1"/>
    <cellStyle name="Hyperlink" xfId="2206" builtinId="8" hidden="1"/>
    <cellStyle name="Hyperlink" xfId="2208" builtinId="8" hidden="1"/>
    <cellStyle name="Hyperlink" xfId="2210" builtinId="8" hidden="1"/>
    <cellStyle name="Hyperlink" xfId="2212" builtinId="8" hidden="1"/>
    <cellStyle name="Hyperlink" xfId="2214" builtinId="8" hidden="1"/>
    <cellStyle name="Hyperlink" xfId="2216" builtinId="8" hidden="1"/>
    <cellStyle name="Hyperlink" xfId="2218" builtinId="8" hidden="1"/>
    <cellStyle name="Hyperlink" xfId="2220" builtinId="8" hidden="1"/>
    <cellStyle name="Hyperlink" xfId="2222" builtinId="8" hidden="1"/>
    <cellStyle name="Hyperlink" xfId="2224" builtinId="8" hidden="1"/>
    <cellStyle name="Hyperlink" xfId="2226" builtinId="8" hidden="1"/>
    <cellStyle name="Hyperlink" xfId="2228" builtinId="8" hidden="1"/>
    <cellStyle name="Hyperlink" xfId="2230" builtinId="8" hidden="1"/>
    <cellStyle name="Hyperlink" xfId="2232" builtinId="8" hidden="1"/>
    <cellStyle name="Hyperlink" xfId="2234" builtinId="8" hidden="1"/>
    <cellStyle name="Hyperlink" xfId="2236" builtinId="8" hidden="1"/>
    <cellStyle name="Hyperlink" xfId="2238" builtinId="8" hidden="1"/>
    <cellStyle name="Hyperlink" xfId="2240" builtinId="8" hidden="1"/>
    <cellStyle name="Hyperlink" xfId="2242" builtinId="8" hidden="1"/>
    <cellStyle name="Hyperlink" xfId="2244" builtinId="8" hidden="1"/>
    <cellStyle name="Hyperlink" xfId="2246" builtinId="8" hidden="1"/>
    <cellStyle name="Hyperlink" xfId="2248" builtinId="8" hidden="1"/>
    <cellStyle name="Hyperlink" xfId="2250" builtinId="8" hidden="1"/>
    <cellStyle name="Hyperlink" xfId="2252" builtinId="8" hidden="1"/>
    <cellStyle name="Hyperlink" xfId="2254" builtinId="8" hidden="1"/>
    <cellStyle name="Hyperlink" xfId="2256" builtinId="8" hidden="1"/>
    <cellStyle name="Hyperlink" xfId="2258" builtinId="8" hidden="1"/>
    <cellStyle name="Hyperlink" xfId="2260" builtinId="8" hidden="1"/>
    <cellStyle name="Hyperlink" xfId="2262" builtinId="8" hidden="1"/>
    <cellStyle name="Hyperlink" xfId="2264" builtinId="8" hidden="1"/>
    <cellStyle name="Hyperlink" xfId="2266" builtinId="8" hidden="1"/>
    <cellStyle name="Hyperlink" xfId="2268" builtinId="8" hidden="1"/>
    <cellStyle name="Hyperlink" xfId="2270" builtinId="8" hidden="1"/>
    <cellStyle name="Hyperlink" xfId="2274" builtinId="8" hidden="1"/>
    <cellStyle name="Hyperlink" xfId="2276" builtinId="8" hidden="1"/>
    <cellStyle name="Hyperlink" xfId="2278" builtinId="8" hidden="1"/>
    <cellStyle name="Hyperlink" xfId="2280" builtinId="8" hidden="1"/>
    <cellStyle name="Hyperlink" xfId="2282" builtinId="8" hidden="1"/>
    <cellStyle name="Hyperlink" xfId="2284" builtinId="8" hidden="1"/>
    <cellStyle name="Hyperlink" xfId="2286" builtinId="8" hidden="1"/>
    <cellStyle name="Hyperlink" xfId="2288" builtinId="8" hidden="1"/>
    <cellStyle name="Hyperlink" xfId="2290" builtinId="8" hidden="1"/>
    <cellStyle name="Hyperlink" xfId="2292" builtinId="8" hidden="1"/>
    <cellStyle name="Hyperlink" xfId="2294" builtinId="8" hidden="1"/>
    <cellStyle name="Hyperlink" xfId="2296" builtinId="8" hidden="1"/>
    <cellStyle name="Hyperlink" xfId="2298" builtinId="8" hidden="1"/>
    <cellStyle name="Hyperlink" xfId="2300" builtinId="8" hidden="1"/>
    <cellStyle name="Hyperlink" xfId="2302" builtinId="8" hidden="1"/>
    <cellStyle name="Hyperlink" xfId="2304" builtinId="8" hidden="1"/>
    <cellStyle name="Hyperlink" xfId="2306" builtinId="8" hidden="1"/>
    <cellStyle name="Hyperlink" xfId="2308" builtinId="8" hidden="1"/>
    <cellStyle name="Hyperlink" xfId="2310" builtinId="8" hidden="1"/>
    <cellStyle name="Hyperlink" xfId="2312" builtinId="8" hidden="1"/>
    <cellStyle name="Hyperlink" xfId="2314" builtinId="8" hidden="1"/>
    <cellStyle name="Hyperlink" xfId="2316" builtinId="8" hidden="1"/>
    <cellStyle name="Hyperlink" xfId="2318" builtinId="8" hidden="1"/>
    <cellStyle name="Hyperlink" xfId="2321" builtinId="8" hidden="1"/>
    <cellStyle name="Hyperlink" xfId="2323" builtinId="8" hidden="1"/>
    <cellStyle name="Hyperlink" xfId="2325" builtinId="8" hidden="1"/>
    <cellStyle name="Hyperlink" xfId="2327" builtinId="8" hidden="1"/>
    <cellStyle name="Hyperlink" xfId="2329" builtinId="8" hidden="1"/>
    <cellStyle name="Hyperlink" xfId="2331" builtinId="8" hidden="1"/>
    <cellStyle name="Hyperlink" xfId="2333" builtinId="8" hidden="1"/>
    <cellStyle name="Hyperlink" xfId="2335" builtinId="8" hidden="1"/>
    <cellStyle name="Hyperlink" xfId="2337" builtinId="8" hidden="1"/>
    <cellStyle name="Hyperlink" xfId="2339" builtinId="8" hidden="1"/>
    <cellStyle name="Hyperlink" xfId="2341" builtinId="8" hidden="1"/>
    <cellStyle name="Hyperlink" xfId="2343" builtinId="8" hidden="1"/>
    <cellStyle name="Hyperlink" xfId="2345" builtinId="8" hidden="1"/>
    <cellStyle name="Hyperlink" xfId="2347" builtinId="8" hidden="1"/>
    <cellStyle name="Hyperlink" xfId="2349" builtinId="8" hidden="1"/>
    <cellStyle name="Hyperlink" xfId="2351" builtinId="8" hidden="1"/>
    <cellStyle name="Hyperlink" xfId="2353" builtinId="8" hidden="1"/>
    <cellStyle name="Hyperlink" xfId="2355" builtinId="8" hidden="1"/>
    <cellStyle name="Hyperlink" xfId="2357" builtinId="8" hidden="1"/>
    <cellStyle name="Hyperlink" xfId="2359" builtinId="8" hidden="1"/>
    <cellStyle name="Hyperlink" xfId="2361" builtinId="8" hidden="1"/>
    <cellStyle name="Hyperlink" xfId="2363" builtinId="8" hidden="1"/>
    <cellStyle name="Hyperlink" xfId="2365" builtinId="8" hidden="1"/>
    <cellStyle name="Hyperlink" xfId="2367" builtinId="8" hidden="1"/>
    <cellStyle name="Hyperlink" xfId="2369" builtinId="8" hidden="1"/>
    <cellStyle name="Hyperlink" xfId="2371" builtinId="8" hidden="1"/>
    <cellStyle name="Hyperlink" xfId="2373" builtinId="8" hidden="1"/>
    <cellStyle name="Hyperlink" xfId="2375" builtinId="8" hidden="1"/>
    <cellStyle name="Hyperlink" xfId="2377" builtinId="8" hidden="1"/>
    <cellStyle name="Hyperlink" xfId="2379" builtinId="8" hidden="1"/>
    <cellStyle name="Hyperlink" xfId="2381" builtinId="8" hidden="1"/>
    <cellStyle name="Hyperlink" xfId="2383" builtinId="8" hidden="1"/>
    <cellStyle name="Hyperlink" xfId="2385" builtinId="8" hidden="1"/>
    <cellStyle name="Hyperlink" xfId="2387" builtinId="8" hidden="1"/>
    <cellStyle name="Hyperlink" xfId="2389" builtinId="8" hidden="1"/>
    <cellStyle name="Hyperlink" xfId="2391" builtinId="8" hidden="1"/>
    <cellStyle name="Hyperlink" xfId="2393" builtinId="8" hidden="1"/>
    <cellStyle name="Hyperlink" xfId="2395" builtinId="8" hidden="1"/>
    <cellStyle name="Hyperlink" xfId="2397" builtinId="8" hidden="1"/>
    <cellStyle name="Hyperlink" xfId="2399" builtinId="8" hidden="1"/>
    <cellStyle name="Hyperlink" xfId="2401" builtinId="8" hidden="1"/>
    <cellStyle name="Hyperlink" xfId="2403" builtinId="8" hidden="1"/>
    <cellStyle name="Hyperlink" xfId="2405" builtinId="8" hidden="1"/>
    <cellStyle name="Hyperlink" xfId="2407" builtinId="8" hidden="1"/>
    <cellStyle name="Hyperlink" xfId="2409" builtinId="8" hidden="1"/>
    <cellStyle name="Hyperlink" xfId="2411" builtinId="8" hidden="1"/>
    <cellStyle name="Hyperlink" xfId="2413" builtinId="8" hidden="1"/>
    <cellStyle name="Hyperlink" xfId="2415" builtinId="8" hidden="1"/>
    <cellStyle name="Hyperlink" xfId="2417" builtinId="8" hidden="1"/>
    <cellStyle name="Hyperlink" xfId="2419" builtinId="8" hidden="1"/>
    <cellStyle name="Hyperlink" xfId="2421" builtinId="8" hidden="1"/>
    <cellStyle name="Hyperlink" xfId="2423" builtinId="8" hidden="1"/>
    <cellStyle name="Hyperlink" xfId="2425" builtinId="8" hidden="1"/>
    <cellStyle name="Hyperlink" xfId="2427" builtinId="8" hidden="1"/>
    <cellStyle name="Hyperlink" xfId="2429" builtinId="8" hidden="1"/>
    <cellStyle name="Hyperlink" xfId="2431" builtinId="8" hidden="1"/>
    <cellStyle name="Hyperlink" xfId="2433" builtinId="8" hidden="1"/>
    <cellStyle name="Hyperlink" xfId="2435" builtinId="8" hidden="1"/>
    <cellStyle name="Hyperlink" xfId="2437" builtinId="8" hidden="1"/>
    <cellStyle name="Hyperlink" xfId="2439" builtinId="8" hidden="1"/>
    <cellStyle name="Hyperlink" xfId="2441" builtinId="8" hidden="1"/>
    <cellStyle name="Hyperlink" xfId="2443" builtinId="8" hidden="1"/>
    <cellStyle name="Hyperlink" xfId="2445" builtinId="8" hidden="1"/>
    <cellStyle name="Hyperlink" xfId="2447" builtinId="8" hidden="1"/>
    <cellStyle name="Hyperlink" xfId="2449" builtinId="8" hidden="1"/>
    <cellStyle name="Hyperlink" xfId="2451" builtinId="8" hidden="1"/>
    <cellStyle name="Hyperlink" xfId="2453" builtinId="8" hidden="1"/>
    <cellStyle name="Hyperlink" xfId="2455" builtinId="8" hidden="1"/>
    <cellStyle name="Hyperlink" xfId="2457" builtinId="8" hidden="1"/>
    <cellStyle name="Hyperlink" xfId="2459" builtinId="8" hidden="1"/>
    <cellStyle name="Hyperlink" xfId="2461" builtinId="8" hidden="1"/>
    <cellStyle name="Hyperlink" xfId="2463" builtinId="8" hidden="1"/>
    <cellStyle name="Hyperlink" xfId="2465" builtinId="8" hidden="1"/>
    <cellStyle name="Hyperlink" xfId="2467" builtinId="8" hidden="1"/>
    <cellStyle name="Hyperlink" xfId="2469" builtinId="8" hidden="1"/>
    <cellStyle name="Hyperlink" xfId="2471" builtinId="8" hidden="1"/>
    <cellStyle name="Hyperlink" xfId="2473" builtinId="8" hidden="1"/>
    <cellStyle name="Hyperlink" xfId="2475" builtinId="8" hidden="1"/>
    <cellStyle name="Hyperlink" xfId="2477" builtinId="8" hidden="1"/>
    <cellStyle name="Hyperlink" xfId="2479" builtinId="8" hidden="1"/>
    <cellStyle name="Hyperlink" xfId="2481" builtinId="8" hidden="1"/>
    <cellStyle name="Hyperlink" xfId="2483" builtinId="8" hidden="1"/>
    <cellStyle name="Hyperlink" xfId="2485" builtinId="8" hidden="1"/>
    <cellStyle name="Hyperlink" xfId="2487" builtinId="8" hidden="1"/>
    <cellStyle name="Hyperlink" xfId="2489" builtinId="8" hidden="1"/>
    <cellStyle name="Hyperlink" xfId="2491" builtinId="8" hidden="1"/>
    <cellStyle name="Hyperlink" xfId="2493" builtinId="8" hidden="1"/>
    <cellStyle name="Hyperlink" xfId="2495" builtinId="8" hidden="1"/>
    <cellStyle name="Hyperlink" xfId="2497" builtinId="8" hidden="1"/>
    <cellStyle name="Hyperlink" xfId="2499" builtinId="8" hidden="1"/>
    <cellStyle name="Hyperlink" xfId="2501" builtinId="8" hidden="1"/>
    <cellStyle name="Hyperlink" xfId="2503" builtinId="8" hidden="1"/>
    <cellStyle name="Hyperlink" xfId="2505" builtinId="8" hidden="1"/>
    <cellStyle name="Hyperlink" xfId="2507" builtinId="8" hidden="1"/>
    <cellStyle name="Hyperlink" xfId="2509" builtinId="8" hidden="1"/>
    <cellStyle name="Hyperlink" xfId="2511" builtinId="8" hidden="1"/>
    <cellStyle name="Hyperlink" xfId="2513" builtinId="8" hidden="1"/>
    <cellStyle name="Hyperlink" xfId="2515" builtinId="8" hidden="1"/>
    <cellStyle name="Hyperlink" xfId="2517" builtinId="8" hidden="1"/>
    <cellStyle name="Hyperlink" xfId="2519" builtinId="8" hidden="1"/>
    <cellStyle name="Hyperlink" xfId="2521" builtinId="8" hidden="1"/>
    <cellStyle name="Hyperlink" xfId="2523" builtinId="8" hidden="1"/>
    <cellStyle name="Hyperlink" xfId="2525" builtinId="8" hidden="1"/>
    <cellStyle name="Hyperlink" xfId="2527" builtinId="8" hidden="1"/>
    <cellStyle name="Hyperlink" xfId="2529" builtinId="8" hidden="1"/>
    <cellStyle name="Hyperlink" xfId="2531" builtinId="8" hidden="1"/>
    <cellStyle name="Hyperlink" xfId="2533" builtinId="8" hidden="1"/>
    <cellStyle name="Hyperlink" xfId="2535" builtinId="8" hidden="1"/>
    <cellStyle name="Hyperlink" xfId="2537" builtinId="8" hidden="1"/>
    <cellStyle name="Hyperlink" xfId="2539" builtinId="8" hidden="1"/>
    <cellStyle name="Hyperlink" xfId="2541" builtinId="8" hidden="1"/>
    <cellStyle name="Hyperlink" xfId="2543" builtinId="8" hidden="1"/>
    <cellStyle name="Hyperlink" xfId="2545" builtinId="8" hidden="1"/>
    <cellStyle name="Hyperlink" xfId="2547" builtinId="8" hidden="1"/>
    <cellStyle name="Hyperlink" xfId="2549" builtinId="8" hidden="1"/>
    <cellStyle name="Hyperlink" xfId="2551" builtinId="8" hidden="1"/>
    <cellStyle name="Hyperlink" xfId="2553" builtinId="8" hidden="1"/>
    <cellStyle name="Hyperlink" xfId="2555" builtinId="8" hidden="1"/>
    <cellStyle name="Hyperlink" xfId="2557" builtinId="8" hidden="1"/>
    <cellStyle name="Hyperlink" xfId="2559" builtinId="8" hidden="1"/>
    <cellStyle name="Hyperlink" xfId="2561" builtinId="8" hidden="1"/>
    <cellStyle name="Hyperlink" xfId="2563" builtinId="8" hidden="1"/>
    <cellStyle name="Hyperlink" xfId="2565" builtinId="8" hidden="1"/>
    <cellStyle name="Hyperlink" xfId="2567" builtinId="8" hidden="1"/>
    <cellStyle name="Hyperlink" xfId="2569" builtinId="8" hidden="1"/>
    <cellStyle name="Hyperlink" xfId="2571" builtinId="8" hidden="1"/>
    <cellStyle name="Hyperlink" xfId="2573" builtinId="8" hidden="1"/>
    <cellStyle name="Hyperlink" xfId="2575" builtinId="8" hidden="1"/>
    <cellStyle name="Hyperlink" xfId="2577" builtinId="8" hidden="1"/>
    <cellStyle name="Hyperlink" xfId="2579" builtinId="8" hidden="1"/>
    <cellStyle name="Hyperlink" xfId="2581" builtinId="8" hidden="1"/>
    <cellStyle name="Hyperlink" xfId="2583" builtinId="8" hidden="1"/>
    <cellStyle name="Hyperlink" xfId="2585" builtinId="8" hidden="1"/>
    <cellStyle name="Hyperlink" xfId="2587" builtinId="8" hidden="1"/>
    <cellStyle name="Hyperlink" xfId="2589" builtinId="8" hidden="1"/>
    <cellStyle name="Hyperlink" xfId="2591" builtinId="8" hidden="1"/>
    <cellStyle name="Hyperlink" xfId="2593" builtinId="8" hidden="1"/>
    <cellStyle name="Hyperlink" xfId="2595" builtinId="8" hidden="1"/>
    <cellStyle name="Hyperlink" xfId="2597" builtinId="8" hidden="1"/>
    <cellStyle name="Hyperlink" xfId="2599" builtinId="8" hidden="1"/>
    <cellStyle name="Hyperlink" xfId="2601" builtinId="8"/>
    <cellStyle name="Hyperlink 2" xfId="28"/>
    <cellStyle name="Hyperlink 2 2" xfId="29"/>
    <cellStyle name="Hyperlink 2 3" xfId="30"/>
    <cellStyle name="Hyperlink 2 4" xfId="31"/>
    <cellStyle name="Hyperlink 2 5" xfId="32"/>
    <cellStyle name="Hyperlink 3" xfId="33"/>
    <cellStyle name="Hyperlink 4" xfId="34"/>
    <cellStyle name="Hyperlink 5" xfId="35"/>
    <cellStyle name="Input [yellow]" xfId="36"/>
    <cellStyle name="no dec" xfId="37"/>
    <cellStyle name="Normal" xfId="0" builtinId="0"/>
    <cellStyle name="Normal - Style1" xfId="38"/>
    <cellStyle name="Normal 10" xfId="39"/>
    <cellStyle name="Normal 11" xfId="40"/>
    <cellStyle name="Normal 11 2" xfId="41"/>
    <cellStyle name="Normal 11 3" xfId="2713"/>
    <cellStyle name="Normal 11 4" xfId="2731"/>
    <cellStyle name="Normal 12" xfId="42"/>
    <cellStyle name="Normal 12 2" xfId="43"/>
    <cellStyle name="Normal 12 3" xfId="2714"/>
    <cellStyle name="Normal 12 4" xfId="2732"/>
    <cellStyle name="Normal 13" xfId="44"/>
    <cellStyle name="Normal 13 2" xfId="45"/>
    <cellStyle name="Normal 13 3" xfId="2715"/>
    <cellStyle name="Normal 13 4" xfId="2733"/>
    <cellStyle name="Normal 14" xfId="46"/>
    <cellStyle name="Normal 14 2" xfId="47"/>
    <cellStyle name="Normal 15" xfId="48"/>
    <cellStyle name="Normal 15 2" xfId="49"/>
    <cellStyle name="Normal 16" xfId="50"/>
    <cellStyle name="Normal 16 2" xfId="51"/>
    <cellStyle name="Normal 17" xfId="52"/>
    <cellStyle name="Normal 17 2" xfId="53"/>
    <cellStyle name="Normal 18" xfId="54"/>
    <cellStyle name="Normal 18 2" xfId="55"/>
    <cellStyle name="Normal 19" xfId="56"/>
    <cellStyle name="Normal 2" xfId="3"/>
    <cellStyle name="Normal 2 2" xfId="57"/>
    <cellStyle name="Normal 2 3" xfId="58"/>
    <cellStyle name="Normal 2 4" xfId="59"/>
    <cellStyle name="Normal 20" xfId="60"/>
    <cellStyle name="Normal 21" xfId="61"/>
    <cellStyle name="Normal 21 2" xfId="62"/>
    <cellStyle name="Normal 22" xfId="63"/>
    <cellStyle name="Normal 23" xfId="64"/>
    <cellStyle name="Normal 24" xfId="65"/>
    <cellStyle name="Normal 3" xfId="66"/>
    <cellStyle name="Normal 3 2" xfId="67"/>
    <cellStyle name="Normal 3 3" xfId="68"/>
    <cellStyle name="Normal 3 4" xfId="2716"/>
    <cellStyle name="Normal 3 5" xfId="2734"/>
    <cellStyle name="Normal 4" xfId="69"/>
    <cellStyle name="Normal 4 2" xfId="70"/>
    <cellStyle name="Normal 4 3" xfId="71"/>
    <cellStyle name="Normal 5" xfId="72"/>
    <cellStyle name="Normal 6" xfId="73"/>
    <cellStyle name="Normal 7" xfId="74"/>
    <cellStyle name="Normal 7 2" xfId="75"/>
    <cellStyle name="Normal 7 2 2" xfId="2718"/>
    <cellStyle name="Normal 7 2 3" xfId="2736"/>
    <cellStyle name="Normal 7 3" xfId="76"/>
    <cellStyle name="Normal 7 4" xfId="2717"/>
    <cellStyle name="Normal 7 5" xfId="2735"/>
    <cellStyle name="Normal 8" xfId="77"/>
    <cellStyle name="Normal 8 2" xfId="78"/>
    <cellStyle name="Normal 8 3" xfId="79"/>
    <cellStyle name="Normal 8 4" xfId="80"/>
    <cellStyle name="Normal 9" xfId="81"/>
    <cellStyle name="Percent" xfId="2" builtinId="5"/>
    <cellStyle name="Percent [2]" xfId="82"/>
    <cellStyle name="Percent [2] 2" xfId="83"/>
    <cellStyle name="Percent 2" xfId="84"/>
    <cellStyle name="Percent 2 2" xfId="85"/>
    <cellStyle name="Percent 2 3" xfId="86"/>
    <cellStyle name="Percent 2 4" xfId="87"/>
    <cellStyle name="Percent 2 5" xfId="88"/>
    <cellStyle name="Percent 3" xfId="89"/>
    <cellStyle name="Percent 3 2" xfId="90"/>
    <cellStyle name="Percent 4" xfId="91"/>
    <cellStyle name="Percent 4 2" xfId="2719"/>
    <cellStyle name="Percent 4 3" xfId="2737"/>
    <cellStyle name="Percent 5" xfId="92"/>
    <cellStyle name="Percent 6" xfId="105"/>
    <cellStyle name="Percent 6 2" xfId="2720"/>
    <cellStyle name="Percent 7" xfId="113"/>
    <cellStyle name="Percent 7 2" xfId="2273"/>
    <cellStyle name="Percent 7 2 2" xfId="2724"/>
    <cellStyle name="Percent 7 3" xfId="2722"/>
    <cellStyle name="Percent 8" xfId="2702"/>
    <cellStyle name="Percent 9" xfId="2726"/>
    <cellStyle name="RevList" xfId="93"/>
    <cellStyle name="Subtotal" xfId="94"/>
  </cellStyles>
  <dxfs count="1">
    <dxf>
      <font>
        <color rgb="FF9C0006"/>
      </font>
      <fill>
        <patternFill>
          <bgColor rgb="FFFFC7CE"/>
        </patternFill>
      </fill>
    </dxf>
  </dxfs>
  <tableStyles count="0" defaultTableStyle="TableStyleMedium9" defaultPivotStyle="PivotStyleMedium4"/>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3200"/>
            </a:pPr>
            <a:r>
              <a:rPr lang="en-US" sz="3200"/>
              <a:t>Employment</a:t>
            </a:r>
          </a:p>
          <a:p>
            <a:pPr>
              <a:defRPr sz="3200"/>
            </a:pPr>
            <a:r>
              <a:rPr lang="en-US" sz="2000"/>
              <a:t>(thousands)</a:t>
            </a:r>
          </a:p>
        </c:rich>
      </c:tx>
      <c:layout>
        <c:manualLayout>
          <c:xMode val="edge"/>
          <c:yMode val="edge"/>
          <c:x val="9.2350871016816799E-2"/>
          <c:y val="7.3044856862533106E-2"/>
        </c:manualLayout>
      </c:layout>
      <c:overlay val="0"/>
    </c:title>
    <c:autoTitleDeleted val="0"/>
    <c:plotArea>
      <c:layout>
        <c:manualLayout>
          <c:layoutTarget val="inner"/>
          <c:xMode val="edge"/>
          <c:yMode val="edge"/>
          <c:x val="6.36543508984454E-2"/>
          <c:y val="0.241539214568398"/>
          <c:w val="0.18723355593337501"/>
          <c:h val="0.40081363910121298"/>
        </c:manualLayout>
      </c:layout>
      <c:pieChart>
        <c:varyColors val="1"/>
        <c:ser>
          <c:idx val="0"/>
          <c:order val="0"/>
          <c:dPt>
            <c:idx val="0"/>
            <c:bubble3D val="0"/>
          </c:dPt>
          <c:dPt>
            <c:idx val="1"/>
            <c:bubble3D val="0"/>
          </c:dPt>
          <c:dPt>
            <c:idx val="2"/>
            <c:bubble3D val="0"/>
          </c:dPt>
          <c:dPt>
            <c:idx val="3"/>
            <c:bubble3D val="0"/>
          </c:dPt>
          <c:dLbls>
            <c:dLbl>
              <c:idx val="0"/>
              <c:layout>
                <c:manualLayout>
                  <c:x val="-5.0394503581564403E-3"/>
                  <c:y val="-3.2109107601521997E-2"/>
                </c:manualLayout>
              </c:layout>
              <c:dLblPos val="bestFit"/>
              <c:showLegendKey val="0"/>
              <c:showVal val="1"/>
              <c:showCatName val="0"/>
              <c:showSerName val="0"/>
              <c:showPercent val="0"/>
              <c:showBubbleSize val="0"/>
              <c:extLst>
                <c:ext xmlns:c15="http://schemas.microsoft.com/office/drawing/2012/chart" uri="{CE6537A1-D6FC-4f65-9D91-7224C49458BB}"/>
              </c:extLst>
            </c:dLbl>
            <c:dLbl>
              <c:idx val="3"/>
              <c:layout>
                <c:manualLayout>
                  <c:x val="-6.4515530907574697E-3"/>
                  <c:y val="1.08697915938567E-2"/>
                </c:manualLayout>
              </c:layout>
              <c:dLblPos val="bestFi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8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extLst>
          </c:dLbls>
          <c:cat>
            <c:strRef>
              <c:f>'Biopharm &amp; Medtech'!$A$4:$A$7</c:f>
              <c:strCache>
                <c:ptCount val="4"/>
                <c:pt idx="0">
                  <c:v>Biopharmaceutical core</c:v>
                </c:pt>
                <c:pt idx="1">
                  <c:v>Biopharmaceutical Service &amp; Supply</c:v>
                </c:pt>
                <c:pt idx="2">
                  <c:v>Medical Technology core</c:v>
                </c:pt>
                <c:pt idx="3">
                  <c:v>Medical Technology Service &amp; supply</c:v>
                </c:pt>
              </c:strCache>
            </c:strRef>
          </c:cat>
          <c:val>
            <c:numRef>
              <c:f>'Biopharm &amp; Medtech'!$B$4:$B$7</c:f>
              <c:numCache>
                <c:formatCode>_-* #,##0_-;\-* #,##0_-;_-* "-"??_-;_-@_-</c:formatCode>
                <c:ptCount val="4"/>
                <c:pt idx="0">
                  <c:v>62321</c:v>
                </c:pt>
                <c:pt idx="1">
                  <c:v>45123</c:v>
                </c:pt>
                <c:pt idx="2">
                  <c:v>89870</c:v>
                </c:pt>
                <c:pt idx="3">
                  <c:v>24605</c:v>
                </c:pt>
              </c:numCache>
            </c:numRef>
          </c:val>
        </c:ser>
        <c:dLbls>
          <c:showLegendKey val="0"/>
          <c:showVal val="1"/>
          <c:showCatName val="0"/>
          <c:showSerName val="0"/>
          <c:showPercent val="0"/>
          <c:showBubbleSize val="0"/>
          <c:showLeaderLines val="0"/>
        </c:dLbls>
        <c:firstSliceAng val="0"/>
      </c:pieChart>
      <c:spPr>
        <a:noFill/>
        <a:ln w="25400">
          <a:noFill/>
        </a:ln>
      </c:spPr>
    </c:plotArea>
    <c:legend>
      <c:legendPos val="b"/>
      <c:layout>
        <c:manualLayout>
          <c:xMode val="edge"/>
          <c:yMode val="edge"/>
          <c:x val="6.9947628924006897E-2"/>
          <c:y val="0.72539321473704699"/>
          <c:w val="0.84989892871782602"/>
          <c:h val="0.15658034941542801"/>
        </c:manualLayout>
      </c:layout>
      <c:overlay val="0"/>
      <c:txPr>
        <a:bodyPr/>
        <a:lstStyle/>
        <a:p>
          <a:pPr>
            <a:defRPr sz="2800"/>
          </a:pPr>
          <a:endParaRPr lang="en-US"/>
        </a:p>
      </c:txPr>
    </c:legend>
    <c:plotVisOnly val="1"/>
    <c:dispBlanksAs val="gap"/>
    <c:showDLblsOverMax val="0"/>
  </c:chart>
  <c:printSettings>
    <c:headerFooter/>
    <c:pageMargins b="1" l="0.75" r="0.75"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col"/>
        <c:grouping val="clustered"/>
        <c:varyColors val="0"/>
        <c:ser>
          <c:idx val="0"/>
          <c:order val="0"/>
          <c:tx>
            <c:strRef>
              <c:f>'MT segments TO'!$B$2</c:f>
              <c:strCache>
                <c:ptCount val="1"/>
                <c:pt idx="0">
                  <c:v>Turnover (£m)</c:v>
                </c:pt>
              </c:strCache>
            </c:strRef>
          </c:tx>
          <c:invertIfNegative val="0"/>
          <c:cat>
            <c:strRef>
              <c:f>'MT segments TO'!$A$3:$A$22</c:f>
              <c:strCache>
                <c:ptCount val="20"/>
                <c:pt idx="0">
                  <c:v>Single use technology n.e.c. *</c:v>
                </c:pt>
                <c:pt idx="1">
                  <c:v>In vitro diagnostic technology</c:v>
                </c:pt>
                <c:pt idx="2">
                  <c:v>Orthopaedic Devices</c:v>
                </c:pt>
                <c:pt idx="3">
                  <c:v>Wound Care and Management </c:v>
                </c:pt>
                <c:pt idx="4">
                  <c:v>Ophthalmic Devices/Equipment</c:v>
                </c:pt>
                <c:pt idx="5">
                  <c:v>Medical Imaging/Ultrasound Equipment and Materials</c:v>
                </c:pt>
                <c:pt idx="6">
                  <c:v>Assistive Technology</c:v>
                </c:pt>
                <c:pt idx="7">
                  <c:v>Digital Health</c:v>
                </c:pt>
                <c:pt idx="8">
                  <c:v>Surgical Instruments (reusable) n.e.c. *</c:v>
                </c:pt>
                <c:pt idx="9">
                  <c:v>Drug Delivery</c:v>
                </c:pt>
                <c:pt idx="10">
                  <c:v>Hospital hardware including ambulatory</c:v>
                </c:pt>
                <c:pt idx="11">
                  <c:v>Re-usable diagnostic or analytic equipment n.e.c. *</c:v>
                </c:pt>
                <c:pt idx="12">
                  <c:v>Anaesthetic and respiratory technology</c:v>
                </c:pt>
                <c:pt idx="13">
                  <c:v>Radiotherapy equipment</c:v>
                </c:pt>
                <c:pt idx="14">
                  <c:v>Cardiovascular and vascular devices</c:v>
                </c:pt>
                <c:pt idx="15">
                  <c:v>Mobility Access</c:v>
                </c:pt>
                <c:pt idx="16">
                  <c:v>Implantable devices n.e.c. *</c:v>
                </c:pt>
                <c:pt idx="17">
                  <c:v>Education and Training</c:v>
                </c:pt>
                <c:pt idx="18">
                  <c:v>Infection Control </c:v>
                </c:pt>
                <c:pt idx="19">
                  <c:v>Dental and maxillofacial technology</c:v>
                </c:pt>
              </c:strCache>
            </c:strRef>
          </c:cat>
          <c:val>
            <c:numRef>
              <c:f>'MT segments TO'!$B$3:$B$22</c:f>
              <c:numCache>
                <c:formatCode>0</c:formatCode>
                <c:ptCount val="20"/>
                <c:pt idx="0">
                  <c:v>2060.5540000000001</c:v>
                </c:pt>
                <c:pt idx="1">
                  <c:v>1871.8330000000001</c:v>
                </c:pt>
                <c:pt idx="2">
                  <c:v>1725.0260000000001</c:v>
                </c:pt>
                <c:pt idx="3">
                  <c:v>1259.075</c:v>
                </c:pt>
                <c:pt idx="4">
                  <c:v>976.73299999999995</c:v>
                </c:pt>
                <c:pt idx="5">
                  <c:v>925.101</c:v>
                </c:pt>
                <c:pt idx="6">
                  <c:v>923.30799999999999</c:v>
                </c:pt>
                <c:pt idx="7">
                  <c:v>885.58600000000001</c:v>
                </c:pt>
                <c:pt idx="8">
                  <c:v>806.12400000000002</c:v>
                </c:pt>
                <c:pt idx="9">
                  <c:v>793.52200000000005</c:v>
                </c:pt>
                <c:pt idx="10">
                  <c:v>768.77599999999995</c:v>
                </c:pt>
                <c:pt idx="11">
                  <c:v>682.26499999999999</c:v>
                </c:pt>
                <c:pt idx="12">
                  <c:v>620.95799999999997</c:v>
                </c:pt>
                <c:pt idx="13">
                  <c:v>553.28599999999994</c:v>
                </c:pt>
                <c:pt idx="14">
                  <c:v>493.50400000000002</c:v>
                </c:pt>
                <c:pt idx="15">
                  <c:v>453.44600000000003</c:v>
                </c:pt>
                <c:pt idx="16">
                  <c:v>377.18700000000001</c:v>
                </c:pt>
                <c:pt idx="17">
                  <c:v>324.58800000000002</c:v>
                </c:pt>
                <c:pt idx="18">
                  <c:v>319.08999999999997</c:v>
                </c:pt>
                <c:pt idx="19">
                  <c:v>246.97300000000001</c:v>
                </c:pt>
              </c:numCache>
            </c:numRef>
          </c:val>
        </c:ser>
        <c:dLbls>
          <c:showLegendKey val="0"/>
          <c:showVal val="0"/>
          <c:showCatName val="0"/>
          <c:showSerName val="0"/>
          <c:showPercent val="0"/>
          <c:showBubbleSize val="0"/>
        </c:dLbls>
        <c:gapWidth val="150"/>
        <c:axId val="129431040"/>
        <c:axId val="129432576"/>
      </c:barChart>
      <c:catAx>
        <c:axId val="129431040"/>
        <c:scaling>
          <c:orientation val="minMax"/>
        </c:scaling>
        <c:delete val="0"/>
        <c:axPos val="b"/>
        <c:numFmt formatCode="General" sourceLinked="0"/>
        <c:majorTickMark val="out"/>
        <c:minorTickMark val="none"/>
        <c:tickLblPos val="nextTo"/>
        <c:crossAx val="129432576"/>
        <c:crosses val="autoZero"/>
        <c:auto val="1"/>
        <c:lblAlgn val="ctr"/>
        <c:lblOffset val="100"/>
        <c:noMultiLvlLbl val="0"/>
      </c:catAx>
      <c:valAx>
        <c:axId val="129432576"/>
        <c:scaling>
          <c:orientation val="minMax"/>
        </c:scaling>
        <c:delete val="0"/>
        <c:axPos val="l"/>
        <c:majorGridlines/>
        <c:title>
          <c:tx>
            <c:rich>
              <a:bodyPr rot="-5400000" vert="horz"/>
              <a:lstStyle/>
              <a:p>
                <a:pPr>
                  <a:defRPr/>
                </a:pPr>
                <a:r>
                  <a:rPr lang="en-US"/>
                  <a:t>Turnover</a:t>
                </a:r>
                <a:r>
                  <a:rPr lang="en-US" baseline="0"/>
                  <a:t> £m</a:t>
                </a:r>
                <a:endParaRPr lang="en-US"/>
              </a:p>
            </c:rich>
          </c:tx>
          <c:overlay val="0"/>
        </c:title>
        <c:numFmt formatCode="0" sourceLinked="1"/>
        <c:majorTickMark val="out"/>
        <c:minorTickMark val="none"/>
        <c:tickLblPos val="nextTo"/>
        <c:crossAx val="129431040"/>
        <c:crosses val="autoZero"/>
        <c:crossBetween val="between"/>
      </c:valAx>
    </c:plotArea>
    <c:plotVisOnly val="1"/>
    <c:dispBlanksAs val="gap"/>
    <c:showDLblsOverMax val="0"/>
  </c:chart>
  <c:printSettings>
    <c:headerFooter/>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col"/>
        <c:grouping val="clustered"/>
        <c:varyColors val="0"/>
        <c:ser>
          <c:idx val="0"/>
          <c:order val="0"/>
          <c:invertIfNegative val="0"/>
          <c:cat>
            <c:strRef>
              <c:f>'MT segments Emp'!$A$3:$A$21</c:f>
              <c:strCache>
                <c:ptCount val="19"/>
                <c:pt idx="0">
                  <c:v>Single use technology n.e.c. *</c:v>
                </c:pt>
                <c:pt idx="1">
                  <c:v>Orthopaedic Devices</c:v>
                </c:pt>
                <c:pt idx="2">
                  <c:v>In vitro diagnostic technology</c:v>
                </c:pt>
                <c:pt idx="3">
                  <c:v>Digital Health</c:v>
                </c:pt>
                <c:pt idx="4">
                  <c:v>Assistive Technology</c:v>
                </c:pt>
                <c:pt idx="5">
                  <c:v>Hospital hardware including ambulatory</c:v>
                </c:pt>
                <c:pt idx="6">
                  <c:v>Ophthalmic Devices/Equipment</c:v>
                </c:pt>
                <c:pt idx="7">
                  <c:v>Re-usable diagnostic or analytic equipment n.e.c. *</c:v>
                </c:pt>
                <c:pt idx="8">
                  <c:v>Wound Care and Management </c:v>
                </c:pt>
                <c:pt idx="9">
                  <c:v>Drug Delivery</c:v>
                </c:pt>
                <c:pt idx="10">
                  <c:v>Surgical Instruments (reusable) n.e.c. *</c:v>
                </c:pt>
                <c:pt idx="11">
                  <c:v>Medical Imaging/Ultrasound Equipment and Materials</c:v>
                </c:pt>
                <c:pt idx="12">
                  <c:v>Mobility Access</c:v>
                </c:pt>
                <c:pt idx="13">
                  <c:v>Anaesthetic and respiratory technology</c:v>
                </c:pt>
                <c:pt idx="14">
                  <c:v>Cardiovascular and vascular devices</c:v>
                </c:pt>
                <c:pt idx="15">
                  <c:v>Dental and maxillofacial technology</c:v>
                </c:pt>
                <c:pt idx="16">
                  <c:v>Infection Control </c:v>
                </c:pt>
                <c:pt idx="17">
                  <c:v>Radiotherapy equipment</c:v>
                </c:pt>
                <c:pt idx="18">
                  <c:v>Education and Training</c:v>
                </c:pt>
              </c:strCache>
            </c:strRef>
          </c:cat>
          <c:val>
            <c:numRef>
              <c:f>'MT segments Emp'!$B$3:$B$21</c:f>
              <c:numCache>
                <c:formatCode>_-* #,##0_-;\-* #,##0_-;_-* "-"??_-;_-@_-</c:formatCode>
                <c:ptCount val="19"/>
                <c:pt idx="0">
                  <c:v>9880</c:v>
                </c:pt>
                <c:pt idx="1">
                  <c:v>8340</c:v>
                </c:pt>
                <c:pt idx="2">
                  <c:v>7943</c:v>
                </c:pt>
                <c:pt idx="3">
                  <c:v>7405</c:v>
                </c:pt>
                <c:pt idx="4">
                  <c:v>7031</c:v>
                </c:pt>
                <c:pt idx="5">
                  <c:v>6534</c:v>
                </c:pt>
                <c:pt idx="6">
                  <c:v>5390</c:v>
                </c:pt>
                <c:pt idx="7">
                  <c:v>4788</c:v>
                </c:pt>
                <c:pt idx="8">
                  <c:v>4634</c:v>
                </c:pt>
                <c:pt idx="9">
                  <c:v>4403</c:v>
                </c:pt>
                <c:pt idx="10">
                  <c:v>3658</c:v>
                </c:pt>
                <c:pt idx="11">
                  <c:v>3558</c:v>
                </c:pt>
                <c:pt idx="12">
                  <c:v>3473</c:v>
                </c:pt>
                <c:pt idx="13">
                  <c:v>2784</c:v>
                </c:pt>
                <c:pt idx="14">
                  <c:v>2478</c:v>
                </c:pt>
                <c:pt idx="15">
                  <c:v>2230</c:v>
                </c:pt>
                <c:pt idx="16">
                  <c:v>2204</c:v>
                </c:pt>
                <c:pt idx="17">
                  <c:v>1291</c:v>
                </c:pt>
                <c:pt idx="18">
                  <c:v>1108</c:v>
                </c:pt>
              </c:numCache>
            </c:numRef>
          </c:val>
        </c:ser>
        <c:dLbls>
          <c:showLegendKey val="0"/>
          <c:showVal val="0"/>
          <c:showCatName val="0"/>
          <c:showSerName val="0"/>
          <c:showPercent val="0"/>
          <c:showBubbleSize val="0"/>
        </c:dLbls>
        <c:gapWidth val="150"/>
        <c:axId val="129465344"/>
        <c:axId val="129483520"/>
      </c:barChart>
      <c:catAx>
        <c:axId val="129465344"/>
        <c:scaling>
          <c:orientation val="minMax"/>
        </c:scaling>
        <c:delete val="0"/>
        <c:axPos val="b"/>
        <c:numFmt formatCode="General" sourceLinked="0"/>
        <c:majorTickMark val="out"/>
        <c:minorTickMark val="none"/>
        <c:tickLblPos val="nextTo"/>
        <c:crossAx val="129483520"/>
        <c:crosses val="autoZero"/>
        <c:auto val="1"/>
        <c:lblAlgn val="ctr"/>
        <c:lblOffset val="100"/>
        <c:noMultiLvlLbl val="0"/>
      </c:catAx>
      <c:valAx>
        <c:axId val="129483520"/>
        <c:scaling>
          <c:orientation val="minMax"/>
        </c:scaling>
        <c:delete val="0"/>
        <c:axPos val="l"/>
        <c:majorGridlines/>
        <c:title>
          <c:tx>
            <c:rich>
              <a:bodyPr rot="-5400000" vert="horz"/>
              <a:lstStyle/>
              <a:p>
                <a:pPr>
                  <a:defRPr/>
                </a:pPr>
                <a:r>
                  <a:rPr lang="en-US"/>
                  <a:t>Number</a:t>
                </a:r>
                <a:r>
                  <a:rPr lang="en-US" baseline="0"/>
                  <a:t> of Employees</a:t>
                </a:r>
                <a:endParaRPr lang="en-US"/>
              </a:p>
            </c:rich>
          </c:tx>
          <c:overlay val="0"/>
        </c:title>
        <c:numFmt formatCode="_-* #,##0_-;\-* #,##0_-;_-* &quot;-&quot;??_-;_-@_-" sourceLinked="1"/>
        <c:majorTickMark val="out"/>
        <c:minorTickMark val="none"/>
        <c:tickLblPos val="nextTo"/>
        <c:crossAx val="129465344"/>
        <c:crosses val="autoZero"/>
        <c:crossBetween val="between"/>
      </c:valAx>
    </c:plotArea>
    <c:plotVisOnly val="1"/>
    <c:dispBlanksAs val="gap"/>
    <c:showDLblsOverMax val="0"/>
  </c:chart>
  <c:printSettings>
    <c:headerFooter/>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arChart>
        <c:barDir val="col"/>
        <c:grouping val="clustered"/>
        <c:varyColors val="0"/>
        <c:ser>
          <c:idx val="0"/>
          <c:order val="0"/>
          <c:tx>
            <c:strRef>
              <c:f>'MT Supply'!$B$4</c:f>
              <c:strCache>
                <c:ptCount val="1"/>
                <c:pt idx="0">
                  <c:v>Employment (LH scale)</c:v>
                </c:pt>
              </c:strCache>
            </c:strRef>
          </c:tx>
          <c:invertIfNegative val="0"/>
          <c:cat>
            <c:strRef>
              <c:f>'MT Supply'!$A$5:$A$14</c:f>
              <c:strCache>
                <c:ptCount val="10"/>
                <c:pt idx="0">
                  <c:v>Reagent, Equipment and consumables supplier</c:v>
                </c:pt>
                <c:pt idx="1">
                  <c:v>Contract Manufacturing/Research Organisation</c:v>
                </c:pt>
                <c:pt idx="2">
                  <c:v>Specialist consultants</c:v>
                </c:pt>
                <c:pt idx="3">
                  <c:v>Analytical Services</c:v>
                </c:pt>
                <c:pt idx="4">
                  <c:v>Clinical Research Organisation</c:v>
                </c:pt>
                <c:pt idx="5">
                  <c:v>Logistics and Packaging</c:v>
                </c:pt>
                <c:pt idx="6">
                  <c:v>Recruitment</c:v>
                </c:pt>
                <c:pt idx="7">
                  <c:v>Patent and Legal specialist</c:v>
                </c:pt>
                <c:pt idx="8">
                  <c:v>Healthcare service provider</c:v>
                </c:pt>
                <c:pt idx="9">
                  <c:v>Contract design</c:v>
                </c:pt>
              </c:strCache>
            </c:strRef>
          </c:cat>
          <c:val>
            <c:numRef>
              <c:f>'MT Supply'!$B$5:$B$14</c:f>
              <c:numCache>
                <c:formatCode>_-* #,##0_-;\-* #,##0_-;_-* "-"??_-;_-@_-</c:formatCode>
                <c:ptCount val="10"/>
                <c:pt idx="0">
                  <c:v>6101</c:v>
                </c:pt>
                <c:pt idx="1">
                  <c:v>4640</c:v>
                </c:pt>
                <c:pt idx="2">
                  <c:v>2599</c:v>
                </c:pt>
                <c:pt idx="3">
                  <c:v>2483</c:v>
                </c:pt>
                <c:pt idx="4">
                  <c:v>1850</c:v>
                </c:pt>
                <c:pt idx="5">
                  <c:v>1645</c:v>
                </c:pt>
                <c:pt idx="6">
                  <c:v>1351</c:v>
                </c:pt>
                <c:pt idx="7">
                  <c:v>998</c:v>
                </c:pt>
                <c:pt idx="8">
                  <c:v>959</c:v>
                </c:pt>
                <c:pt idx="9">
                  <c:v>899</c:v>
                </c:pt>
              </c:numCache>
            </c:numRef>
          </c:val>
        </c:ser>
        <c:dLbls>
          <c:showLegendKey val="0"/>
          <c:showVal val="0"/>
          <c:showCatName val="0"/>
          <c:showSerName val="0"/>
          <c:showPercent val="0"/>
          <c:showBubbleSize val="0"/>
        </c:dLbls>
        <c:gapWidth val="150"/>
        <c:axId val="129527168"/>
        <c:axId val="129533056"/>
      </c:barChart>
      <c:barChart>
        <c:barDir val="col"/>
        <c:grouping val="clustered"/>
        <c:varyColors val="0"/>
        <c:ser>
          <c:idx val="1"/>
          <c:order val="1"/>
          <c:tx>
            <c:strRef>
              <c:f>'MT Supply'!$C$4</c:f>
              <c:strCache>
                <c:ptCount val="1"/>
                <c:pt idx="0">
                  <c:v>Number of Companies (RH Scale)</c:v>
                </c:pt>
              </c:strCache>
            </c:strRef>
          </c:tx>
          <c:invertIfNegative val="0"/>
          <c:cat>
            <c:strRef>
              <c:f>'MT Supply'!$A$5:$A$14</c:f>
              <c:strCache>
                <c:ptCount val="10"/>
                <c:pt idx="0">
                  <c:v>Reagent, Equipment and consumables supplier</c:v>
                </c:pt>
                <c:pt idx="1">
                  <c:v>Contract Manufacturing/Research Organisation</c:v>
                </c:pt>
                <c:pt idx="2">
                  <c:v>Specialist consultants</c:v>
                </c:pt>
                <c:pt idx="3">
                  <c:v>Analytical Services</c:v>
                </c:pt>
                <c:pt idx="4">
                  <c:v>Clinical Research Organisation</c:v>
                </c:pt>
                <c:pt idx="5">
                  <c:v>Logistics and Packaging</c:v>
                </c:pt>
                <c:pt idx="6">
                  <c:v>Recruitment</c:v>
                </c:pt>
                <c:pt idx="7">
                  <c:v>Patent and Legal specialist</c:v>
                </c:pt>
                <c:pt idx="8">
                  <c:v>Healthcare service provider</c:v>
                </c:pt>
                <c:pt idx="9">
                  <c:v>Contract design</c:v>
                </c:pt>
              </c:strCache>
            </c:strRef>
          </c:cat>
          <c:val>
            <c:numRef>
              <c:f>'MT Supply'!$C$5:$C$14</c:f>
              <c:numCache>
                <c:formatCode>_-* #,##0_-;\-* #,##0_-;_-* "-"??_-;_-@_-</c:formatCode>
                <c:ptCount val="10"/>
                <c:pt idx="0">
                  <c:v>282</c:v>
                </c:pt>
                <c:pt idx="1">
                  <c:v>117</c:v>
                </c:pt>
                <c:pt idx="2">
                  <c:v>269</c:v>
                </c:pt>
                <c:pt idx="3">
                  <c:v>31</c:v>
                </c:pt>
                <c:pt idx="4">
                  <c:v>12</c:v>
                </c:pt>
                <c:pt idx="5">
                  <c:v>26</c:v>
                </c:pt>
                <c:pt idx="6">
                  <c:v>29</c:v>
                </c:pt>
                <c:pt idx="7">
                  <c:v>25</c:v>
                </c:pt>
                <c:pt idx="8">
                  <c:v>37</c:v>
                </c:pt>
                <c:pt idx="9">
                  <c:v>68</c:v>
                </c:pt>
              </c:numCache>
            </c:numRef>
          </c:val>
        </c:ser>
        <c:ser>
          <c:idx val="2"/>
          <c:order val="2"/>
          <c:tx>
            <c:strRef>
              <c:f>'MT Supply'!$D$4</c:f>
              <c:strCache>
                <c:ptCount val="1"/>
                <c:pt idx="0">
                  <c:v>Turnover £m(RH Scale)</c:v>
                </c:pt>
              </c:strCache>
            </c:strRef>
          </c:tx>
          <c:invertIfNegative val="0"/>
          <c:cat>
            <c:strRef>
              <c:f>'MT Supply'!$A$5:$A$14</c:f>
              <c:strCache>
                <c:ptCount val="10"/>
                <c:pt idx="0">
                  <c:v>Reagent, Equipment and consumables supplier</c:v>
                </c:pt>
                <c:pt idx="1">
                  <c:v>Contract Manufacturing/Research Organisation</c:v>
                </c:pt>
                <c:pt idx="2">
                  <c:v>Specialist consultants</c:v>
                </c:pt>
                <c:pt idx="3">
                  <c:v>Analytical Services</c:v>
                </c:pt>
                <c:pt idx="4">
                  <c:v>Clinical Research Organisation</c:v>
                </c:pt>
                <c:pt idx="5">
                  <c:v>Logistics and Packaging</c:v>
                </c:pt>
                <c:pt idx="6">
                  <c:v>Recruitment</c:v>
                </c:pt>
                <c:pt idx="7">
                  <c:v>Patent and Legal specialist</c:v>
                </c:pt>
                <c:pt idx="8">
                  <c:v>Healthcare service provider</c:v>
                </c:pt>
                <c:pt idx="9">
                  <c:v>Contract design</c:v>
                </c:pt>
              </c:strCache>
            </c:strRef>
          </c:cat>
          <c:val>
            <c:numRef>
              <c:f>'MT Supply'!$D$5:$D$14</c:f>
              <c:numCache>
                <c:formatCode>_-* #,##0_-;\-* #,##0_-;_-* "-"??_-;_-@_-</c:formatCode>
                <c:ptCount val="10"/>
                <c:pt idx="0">
                  <c:v>1315.624</c:v>
                </c:pt>
                <c:pt idx="1">
                  <c:v>469.26900000000001</c:v>
                </c:pt>
                <c:pt idx="2">
                  <c:v>395.97500000000002</c:v>
                </c:pt>
                <c:pt idx="3">
                  <c:v>250.08500000000001</c:v>
                </c:pt>
                <c:pt idx="4">
                  <c:v>298.68200000000002</c:v>
                </c:pt>
                <c:pt idx="5">
                  <c:v>177.82400000000001</c:v>
                </c:pt>
                <c:pt idx="6">
                  <c:v>444.64699999999999</c:v>
                </c:pt>
                <c:pt idx="7">
                  <c:v>178.571</c:v>
                </c:pt>
                <c:pt idx="8">
                  <c:v>171.31200000000001</c:v>
                </c:pt>
                <c:pt idx="9">
                  <c:v>118.431</c:v>
                </c:pt>
              </c:numCache>
            </c:numRef>
          </c:val>
        </c:ser>
        <c:dLbls>
          <c:showLegendKey val="0"/>
          <c:showVal val="0"/>
          <c:showCatName val="0"/>
          <c:showSerName val="0"/>
          <c:showPercent val="0"/>
          <c:showBubbleSize val="0"/>
        </c:dLbls>
        <c:gapWidth val="150"/>
        <c:axId val="129541248"/>
        <c:axId val="129534976"/>
      </c:barChart>
      <c:catAx>
        <c:axId val="129527168"/>
        <c:scaling>
          <c:orientation val="minMax"/>
        </c:scaling>
        <c:delete val="0"/>
        <c:axPos val="b"/>
        <c:numFmt formatCode="General" sourceLinked="0"/>
        <c:majorTickMark val="out"/>
        <c:minorTickMark val="none"/>
        <c:tickLblPos val="nextTo"/>
        <c:crossAx val="129533056"/>
        <c:crosses val="autoZero"/>
        <c:auto val="1"/>
        <c:lblAlgn val="ctr"/>
        <c:lblOffset val="100"/>
        <c:noMultiLvlLbl val="0"/>
      </c:catAx>
      <c:valAx>
        <c:axId val="129533056"/>
        <c:scaling>
          <c:orientation val="minMax"/>
        </c:scaling>
        <c:delete val="0"/>
        <c:axPos val="l"/>
        <c:majorGridlines/>
        <c:title>
          <c:tx>
            <c:rich>
              <a:bodyPr rot="-5400000" vert="horz"/>
              <a:lstStyle/>
              <a:p>
                <a:pPr>
                  <a:defRPr/>
                </a:pPr>
                <a:r>
                  <a:rPr lang="en-US"/>
                  <a:t>Number</a:t>
                </a:r>
                <a:r>
                  <a:rPr lang="en-US" baseline="0"/>
                  <a:t> of Employees</a:t>
                </a:r>
                <a:endParaRPr lang="en-US"/>
              </a:p>
            </c:rich>
          </c:tx>
          <c:overlay val="0"/>
        </c:title>
        <c:numFmt formatCode="_-* #,##0_-;\-* #,##0_-;_-* &quot;-&quot;??_-;_-@_-" sourceLinked="1"/>
        <c:majorTickMark val="out"/>
        <c:minorTickMark val="none"/>
        <c:tickLblPos val="nextTo"/>
        <c:crossAx val="129527168"/>
        <c:crosses val="autoZero"/>
        <c:crossBetween val="between"/>
      </c:valAx>
      <c:valAx>
        <c:axId val="129534976"/>
        <c:scaling>
          <c:orientation val="minMax"/>
        </c:scaling>
        <c:delete val="0"/>
        <c:axPos val="r"/>
        <c:title>
          <c:tx>
            <c:rich>
              <a:bodyPr rot="-5400000" vert="horz"/>
              <a:lstStyle/>
              <a:p>
                <a:pPr>
                  <a:defRPr/>
                </a:pPr>
                <a:r>
                  <a:rPr lang="en-US"/>
                  <a:t>Number</a:t>
                </a:r>
                <a:r>
                  <a:rPr lang="en-US" baseline="0"/>
                  <a:t> of companies or Turnover £m</a:t>
                </a:r>
                <a:endParaRPr lang="en-US"/>
              </a:p>
            </c:rich>
          </c:tx>
          <c:overlay val="0"/>
        </c:title>
        <c:numFmt formatCode="_-* #,##0_-;\-* #,##0_-;_-* &quot;-&quot;??_-;_-@_-" sourceLinked="1"/>
        <c:majorTickMark val="out"/>
        <c:minorTickMark val="none"/>
        <c:tickLblPos val="nextTo"/>
        <c:crossAx val="129541248"/>
        <c:crosses val="max"/>
        <c:crossBetween val="between"/>
      </c:valAx>
      <c:catAx>
        <c:axId val="129541248"/>
        <c:scaling>
          <c:orientation val="minMax"/>
        </c:scaling>
        <c:delete val="1"/>
        <c:axPos val="b"/>
        <c:numFmt formatCode="General" sourceLinked="0"/>
        <c:majorTickMark val="out"/>
        <c:minorTickMark val="none"/>
        <c:tickLblPos val="nextTo"/>
        <c:crossAx val="129534976"/>
        <c:crosses val="autoZero"/>
        <c:auto val="1"/>
        <c:lblAlgn val="ctr"/>
        <c:lblOffset val="100"/>
        <c:noMultiLvlLbl val="0"/>
      </c:catAx>
    </c:plotArea>
    <c:legend>
      <c:legendPos val="b"/>
      <c:overlay val="0"/>
    </c:legend>
    <c:plotVisOnly val="1"/>
    <c:dispBlanksAs val="gap"/>
    <c:showDLblsOverMax val="0"/>
  </c:chart>
  <c:printSettings>
    <c:headerFooter/>
    <c:pageMargins b="1" l="0.75" r="0.7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pieChart>
        <c:varyColors val="1"/>
        <c:ser>
          <c:idx val="0"/>
          <c:order val="0"/>
          <c:dPt>
            <c:idx val="0"/>
            <c:bubble3D val="0"/>
          </c:dPt>
          <c:dPt>
            <c:idx val="1"/>
            <c:bubble3D val="0"/>
          </c:dPt>
          <c:dPt>
            <c:idx val="2"/>
            <c:bubble3D val="0"/>
          </c:dPt>
          <c:dPt>
            <c:idx val="3"/>
            <c:bubble3D val="0"/>
          </c:dPt>
          <c:dPt>
            <c:idx val="4"/>
            <c:bubble3D val="0"/>
          </c:dPt>
          <c:dPt>
            <c:idx val="5"/>
            <c:bubble3D val="0"/>
          </c:dPt>
          <c:dPt>
            <c:idx val="6"/>
            <c:bubble3D val="0"/>
          </c:dPt>
          <c:dLbls>
            <c:spPr>
              <a:noFill/>
              <a:ln>
                <a:noFill/>
              </a:ln>
              <a:effectLst/>
            </c:spPr>
            <c:dLblPos val="outEnd"/>
            <c:showLegendKey val="0"/>
            <c:showVal val="0"/>
            <c:showCatName val="1"/>
            <c:showSerName val="0"/>
            <c:showPercent val="1"/>
            <c:showBubbleSize val="0"/>
            <c:showLeaderLines val="1"/>
            <c:extLst>
              <c:ext xmlns:c15="http://schemas.microsoft.com/office/drawing/2012/chart" uri="{CE6537A1-D6FC-4f65-9D91-7224C49458BB}"/>
            </c:extLst>
          </c:dLbls>
          <c:cat>
            <c:strRef>
              <c:f>'MT TO bands'!$A$3:$A$9</c:f>
              <c:strCache>
                <c:ptCount val="7"/>
                <c:pt idx="0">
                  <c:v>£0-49,000</c:v>
                </c:pt>
                <c:pt idx="1">
                  <c:v>£50-99,000</c:v>
                </c:pt>
                <c:pt idx="2">
                  <c:v>£0.1-0.249m</c:v>
                </c:pt>
                <c:pt idx="3">
                  <c:v>£0.25-0.499m</c:v>
                </c:pt>
                <c:pt idx="4">
                  <c:v>£0.5-0.999m</c:v>
                </c:pt>
                <c:pt idx="5">
                  <c:v>£1-4.9m</c:v>
                </c:pt>
                <c:pt idx="6">
                  <c:v>£5m+</c:v>
                </c:pt>
              </c:strCache>
            </c:strRef>
          </c:cat>
          <c:val>
            <c:numRef>
              <c:f>'MT TO bands'!$B$3:$B$9</c:f>
              <c:numCache>
                <c:formatCode>General</c:formatCode>
                <c:ptCount val="7"/>
                <c:pt idx="0">
                  <c:v>352</c:v>
                </c:pt>
                <c:pt idx="1">
                  <c:v>195</c:v>
                </c:pt>
                <c:pt idx="2">
                  <c:v>386</c:v>
                </c:pt>
                <c:pt idx="3">
                  <c:v>385</c:v>
                </c:pt>
                <c:pt idx="4">
                  <c:v>318</c:v>
                </c:pt>
                <c:pt idx="5">
                  <c:v>534</c:v>
                </c:pt>
                <c:pt idx="6">
                  <c:v>513</c:v>
                </c:pt>
              </c:numCache>
            </c:numRef>
          </c:val>
        </c:ser>
        <c:dLbls>
          <c:showLegendKey val="0"/>
          <c:showVal val="0"/>
          <c:showCatName val="1"/>
          <c:showSerName val="0"/>
          <c:showPercent val="1"/>
          <c:showBubbleSize val="0"/>
          <c:showLeaderLines val="1"/>
        </c:dLbls>
        <c:firstSliceAng val="0"/>
      </c:pieChart>
      <c:spPr>
        <a:noFill/>
        <a:ln w="25400">
          <a:noFill/>
        </a:ln>
      </c:spPr>
    </c:plotArea>
    <c:plotVisOnly val="1"/>
    <c:dispBlanksAs val="gap"/>
    <c:showDLblsOverMax val="0"/>
  </c:chart>
  <c:printSettings>
    <c:headerFooter/>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pieChart>
        <c:varyColors val="1"/>
        <c:ser>
          <c:idx val="0"/>
          <c:order val="0"/>
          <c:tx>
            <c:strRef>
              <c:f>'MT TO bands'!$B$36</c:f>
              <c:strCache>
                <c:ptCount val="1"/>
                <c:pt idx="0">
                  <c:v>Number of Companies</c:v>
                </c:pt>
              </c:strCache>
            </c:strRef>
          </c:tx>
          <c:dLbls>
            <c:spPr>
              <a:noFill/>
              <a:ln>
                <a:noFill/>
              </a:ln>
              <a:effectLst/>
            </c:spPr>
            <c:dLblPos val="outEnd"/>
            <c:showLegendKey val="0"/>
            <c:showVal val="0"/>
            <c:showCatName val="1"/>
            <c:showSerName val="0"/>
            <c:showPercent val="1"/>
            <c:showBubbleSize val="0"/>
            <c:showLeaderLines val="1"/>
            <c:extLst>
              <c:ext xmlns:c15="http://schemas.microsoft.com/office/drawing/2012/chart" uri="{CE6537A1-D6FC-4f65-9D91-7224C49458BB}"/>
            </c:extLst>
          </c:dLbls>
          <c:cat>
            <c:strRef>
              <c:f>'MT TO bands'!$A$37:$A$43</c:f>
              <c:strCache>
                <c:ptCount val="7"/>
                <c:pt idx="0">
                  <c:v>£0-49,000</c:v>
                </c:pt>
                <c:pt idx="1">
                  <c:v>£50-99,000</c:v>
                </c:pt>
                <c:pt idx="2">
                  <c:v>£0.1-0.249m</c:v>
                </c:pt>
                <c:pt idx="3">
                  <c:v>£0.25-0.499m</c:v>
                </c:pt>
                <c:pt idx="4">
                  <c:v>£0.5-0.999m</c:v>
                </c:pt>
                <c:pt idx="5">
                  <c:v>£1-4.9m</c:v>
                </c:pt>
                <c:pt idx="6">
                  <c:v>£5m+</c:v>
                </c:pt>
              </c:strCache>
            </c:strRef>
          </c:cat>
          <c:val>
            <c:numRef>
              <c:f>'MT TO bands'!$B$37:$B$43</c:f>
              <c:numCache>
                <c:formatCode>General</c:formatCode>
                <c:ptCount val="7"/>
                <c:pt idx="0">
                  <c:v>159</c:v>
                </c:pt>
                <c:pt idx="1">
                  <c:v>97</c:v>
                </c:pt>
                <c:pt idx="2">
                  <c:v>199</c:v>
                </c:pt>
                <c:pt idx="3">
                  <c:v>135</c:v>
                </c:pt>
                <c:pt idx="4">
                  <c:v>97</c:v>
                </c:pt>
                <c:pt idx="5">
                  <c:v>180</c:v>
                </c:pt>
                <c:pt idx="6">
                  <c:v>135</c:v>
                </c:pt>
              </c:numCache>
            </c:numRef>
          </c:val>
        </c:ser>
        <c:dLbls>
          <c:dLblPos val="outEnd"/>
          <c:showLegendKey val="0"/>
          <c:showVal val="0"/>
          <c:showCatName val="1"/>
          <c:showSerName val="0"/>
          <c:showPercent val="1"/>
          <c:showBubbleSize val="0"/>
          <c:showLeaderLines val="1"/>
        </c:dLbls>
        <c:firstSliceAng val="0"/>
      </c:pieChart>
    </c:plotArea>
    <c:plotVisOnly val="1"/>
    <c:dispBlanksAs val="gap"/>
    <c:showDLblsOverMax val="0"/>
  </c:chart>
  <c:printSettings>
    <c:headerFooter/>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pieChart>
        <c:varyColors val="1"/>
        <c:ser>
          <c:idx val="0"/>
          <c:order val="0"/>
          <c:dPt>
            <c:idx val="0"/>
            <c:bubble3D val="0"/>
          </c:dPt>
          <c:dPt>
            <c:idx val="1"/>
            <c:bubble3D val="0"/>
          </c:dPt>
          <c:dPt>
            <c:idx val="2"/>
            <c:bubble3D val="0"/>
          </c:dPt>
          <c:dPt>
            <c:idx val="3"/>
            <c:bubble3D val="0"/>
          </c:dPt>
          <c:dPt>
            <c:idx val="4"/>
            <c:bubble3D val="0"/>
          </c:dPt>
          <c:dPt>
            <c:idx val="5"/>
            <c:bubble3D val="0"/>
          </c:dPt>
          <c:dPt>
            <c:idx val="6"/>
            <c:bubble3D val="0"/>
          </c:dPt>
          <c:dLbls>
            <c:spPr>
              <a:noFill/>
              <a:ln>
                <a:noFill/>
              </a:ln>
              <a:effectLst/>
            </c:spPr>
            <c:dLblPos val="outEnd"/>
            <c:showLegendKey val="0"/>
            <c:showVal val="0"/>
            <c:showCatName val="1"/>
            <c:showSerName val="0"/>
            <c:showPercent val="1"/>
            <c:showBubbleSize val="0"/>
            <c:showLeaderLines val="1"/>
            <c:extLst>
              <c:ext xmlns:c15="http://schemas.microsoft.com/office/drawing/2012/chart" uri="{CE6537A1-D6FC-4f65-9D91-7224C49458BB}"/>
            </c:extLst>
          </c:dLbls>
          <c:cat>
            <c:strRef>
              <c:f>'MT Emp bands'!$A$3:$A$9</c:f>
              <c:strCache>
                <c:ptCount val="7"/>
                <c:pt idx="0">
                  <c:v>0-4</c:v>
                </c:pt>
                <c:pt idx="1">
                  <c:v>5-9</c:v>
                </c:pt>
                <c:pt idx="2">
                  <c:v>10-19</c:v>
                </c:pt>
                <c:pt idx="3">
                  <c:v>20-49</c:v>
                </c:pt>
                <c:pt idx="4">
                  <c:v>50-99</c:v>
                </c:pt>
                <c:pt idx="5">
                  <c:v>100-249</c:v>
                </c:pt>
                <c:pt idx="6">
                  <c:v>250+</c:v>
                </c:pt>
              </c:strCache>
            </c:strRef>
          </c:cat>
          <c:val>
            <c:numRef>
              <c:f>'MT Emp bands'!$B$3:$B$9</c:f>
              <c:numCache>
                <c:formatCode>General</c:formatCode>
                <c:ptCount val="7"/>
                <c:pt idx="0">
                  <c:v>1129</c:v>
                </c:pt>
                <c:pt idx="1">
                  <c:v>438</c:v>
                </c:pt>
                <c:pt idx="2">
                  <c:v>335</c:v>
                </c:pt>
                <c:pt idx="3">
                  <c:v>390</c:v>
                </c:pt>
                <c:pt idx="4">
                  <c:v>199</c:v>
                </c:pt>
                <c:pt idx="5">
                  <c:v>122</c:v>
                </c:pt>
                <c:pt idx="6">
                  <c:v>70</c:v>
                </c:pt>
              </c:numCache>
            </c:numRef>
          </c:val>
        </c:ser>
        <c:dLbls>
          <c:dLblPos val="outEnd"/>
          <c:showLegendKey val="0"/>
          <c:showVal val="0"/>
          <c:showCatName val="1"/>
          <c:showSerName val="0"/>
          <c:showPercent val="1"/>
          <c:showBubbleSize val="0"/>
          <c:showLeaderLines val="1"/>
        </c:dLbls>
        <c:firstSliceAng val="0"/>
      </c:pieChart>
      <c:spPr>
        <a:noFill/>
        <a:ln w="25400">
          <a:noFill/>
        </a:ln>
      </c:spPr>
    </c:plotArea>
    <c:plotVisOnly val="1"/>
    <c:dispBlanksAs val="gap"/>
    <c:showDLblsOverMax val="0"/>
  </c:chart>
  <c:printSettings>
    <c:headerFooter/>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pieChart>
        <c:varyColors val="1"/>
        <c:ser>
          <c:idx val="0"/>
          <c:order val="0"/>
          <c:tx>
            <c:strRef>
              <c:f>'MT Emp bands'!$B$32</c:f>
              <c:strCache>
                <c:ptCount val="1"/>
                <c:pt idx="0">
                  <c:v> Number of companies</c:v>
                </c:pt>
              </c:strCache>
            </c:strRef>
          </c:tx>
          <c:dLbls>
            <c:spPr>
              <a:noFill/>
              <a:ln>
                <a:noFill/>
              </a:ln>
              <a:effectLst/>
            </c:spPr>
            <c:dLblPos val="outEnd"/>
            <c:showLegendKey val="0"/>
            <c:showVal val="0"/>
            <c:showCatName val="1"/>
            <c:showSerName val="0"/>
            <c:showPercent val="1"/>
            <c:showBubbleSize val="0"/>
            <c:showLeaderLines val="1"/>
            <c:extLst>
              <c:ext xmlns:c15="http://schemas.microsoft.com/office/drawing/2012/chart" uri="{CE6537A1-D6FC-4f65-9D91-7224C49458BB}"/>
            </c:extLst>
          </c:dLbls>
          <c:cat>
            <c:strRef>
              <c:f>'MT Emp bands'!$A$33:$A$39</c:f>
              <c:strCache>
                <c:ptCount val="7"/>
                <c:pt idx="0">
                  <c:v>0-4</c:v>
                </c:pt>
                <c:pt idx="1">
                  <c:v>5-9</c:v>
                </c:pt>
                <c:pt idx="2">
                  <c:v>10-19</c:v>
                </c:pt>
                <c:pt idx="3">
                  <c:v>20-49</c:v>
                </c:pt>
                <c:pt idx="4">
                  <c:v>50-99</c:v>
                </c:pt>
                <c:pt idx="5">
                  <c:v>100-249</c:v>
                </c:pt>
                <c:pt idx="6">
                  <c:v>250+</c:v>
                </c:pt>
              </c:strCache>
            </c:strRef>
          </c:cat>
          <c:val>
            <c:numRef>
              <c:f>'MT Emp bands'!$B$33:$B$39</c:f>
              <c:numCache>
                <c:formatCode>General</c:formatCode>
                <c:ptCount val="7"/>
                <c:pt idx="0">
                  <c:v>532</c:v>
                </c:pt>
                <c:pt idx="1">
                  <c:v>135</c:v>
                </c:pt>
                <c:pt idx="2">
                  <c:v>119</c:v>
                </c:pt>
                <c:pt idx="3">
                  <c:v>114</c:v>
                </c:pt>
                <c:pt idx="4">
                  <c:v>54</c:v>
                </c:pt>
                <c:pt idx="5">
                  <c:v>31</c:v>
                </c:pt>
                <c:pt idx="6">
                  <c:v>17</c:v>
                </c:pt>
              </c:numCache>
            </c:numRef>
          </c:val>
        </c:ser>
        <c:dLbls>
          <c:dLblPos val="outEnd"/>
          <c:showLegendKey val="0"/>
          <c:showVal val="0"/>
          <c:showCatName val="1"/>
          <c:showSerName val="0"/>
          <c:showPercent val="1"/>
          <c:showBubbleSize val="0"/>
          <c:showLeaderLines val="1"/>
        </c:dLbls>
        <c:firstSliceAng val="0"/>
      </c:pieChart>
    </c:plotArea>
    <c:plotVisOnly val="1"/>
    <c:dispBlanksAs val="gap"/>
    <c:showDLblsOverMax val="0"/>
  </c:chart>
  <c:printSettings>
    <c:headerFooter/>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col"/>
        <c:grouping val="clustered"/>
        <c:varyColors val="0"/>
        <c:ser>
          <c:idx val="0"/>
          <c:order val="0"/>
          <c:invertIfNegative val="0"/>
          <c:cat>
            <c:strRef>
              <c:f>'MT segments comp'!$A$3:$A$19</c:f>
              <c:strCache>
                <c:ptCount val="17"/>
                <c:pt idx="0">
                  <c:v>Assistive Technology</c:v>
                </c:pt>
                <c:pt idx="1">
                  <c:v>Digital Health</c:v>
                </c:pt>
                <c:pt idx="2">
                  <c:v>In vitro diagnostic technology</c:v>
                </c:pt>
                <c:pt idx="3">
                  <c:v>Single use technology n.e.c. *</c:v>
                </c:pt>
                <c:pt idx="4">
                  <c:v>Re-usable diagnostic or analytic equipment n.e.c. *</c:v>
                </c:pt>
                <c:pt idx="5">
                  <c:v>Hospital hardware including ambulatory</c:v>
                </c:pt>
                <c:pt idx="6">
                  <c:v>Mobility Access</c:v>
                </c:pt>
                <c:pt idx="7">
                  <c:v>Orthopaedic Devices</c:v>
                </c:pt>
                <c:pt idx="8">
                  <c:v>Dental and maxillofacial technology</c:v>
                </c:pt>
                <c:pt idx="9">
                  <c:v>Wound Care and Management </c:v>
                </c:pt>
                <c:pt idx="10">
                  <c:v>Infection Control </c:v>
                </c:pt>
                <c:pt idx="11">
                  <c:v>Surgical Instruments (reusable) n.e.c. *</c:v>
                </c:pt>
                <c:pt idx="12">
                  <c:v>Medical Imaging/Ultrasound Equipment and Materials</c:v>
                </c:pt>
                <c:pt idx="13">
                  <c:v>Ophthalmic Devices/Equipment</c:v>
                </c:pt>
                <c:pt idx="14">
                  <c:v>Anaesthetic and respiratory technology</c:v>
                </c:pt>
                <c:pt idx="15">
                  <c:v>Cardiovascular and vascular devices</c:v>
                </c:pt>
                <c:pt idx="16">
                  <c:v>Drug Delivery</c:v>
                </c:pt>
              </c:strCache>
            </c:strRef>
          </c:cat>
          <c:val>
            <c:numRef>
              <c:f>'MT segments comp'!$B$3:$B$19</c:f>
              <c:numCache>
                <c:formatCode>General</c:formatCode>
                <c:ptCount val="17"/>
                <c:pt idx="0">
                  <c:v>350</c:v>
                </c:pt>
                <c:pt idx="1">
                  <c:v>289</c:v>
                </c:pt>
                <c:pt idx="2">
                  <c:v>219</c:v>
                </c:pt>
                <c:pt idx="3">
                  <c:v>219</c:v>
                </c:pt>
                <c:pt idx="4">
                  <c:v>189</c:v>
                </c:pt>
                <c:pt idx="5">
                  <c:v>179</c:v>
                </c:pt>
                <c:pt idx="6">
                  <c:v>152</c:v>
                </c:pt>
                <c:pt idx="7">
                  <c:v>151</c:v>
                </c:pt>
                <c:pt idx="8">
                  <c:v>137</c:v>
                </c:pt>
                <c:pt idx="9">
                  <c:v>114</c:v>
                </c:pt>
                <c:pt idx="10">
                  <c:v>113</c:v>
                </c:pt>
                <c:pt idx="11">
                  <c:v>109</c:v>
                </c:pt>
                <c:pt idx="12">
                  <c:v>100</c:v>
                </c:pt>
                <c:pt idx="13">
                  <c:v>88</c:v>
                </c:pt>
                <c:pt idx="14">
                  <c:v>78</c:v>
                </c:pt>
                <c:pt idx="15">
                  <c:v>58</c:v>
                </c:pt>
                <c:pt idx="16">
                  <c:v>50</c:v>
                </c:pt>
              </c:numCache>
            </c:numRef>
          </c:val>
        </c:ser>
        <c:dLbls>
          <c:showLegendKey val="0"/>
          <c:showVal val="0"/>
          <c:showCatName val="0"/>
          <c:showSerName val="0"/>
          <c:showPercent val="0"/>
          <c:showBubbleSize val="0"/>
        </c:dLbls>
        <c:gapWidth val="150"/>
        <c:axId val="130819968"/>
        <c:axId val="130821504"/>
      </c:barChart>
      <c:catAx>
        <c:axId val="130819968"/>
        <c:scaling>
          <c:orientation val="minMax"/>
        </c:scaling>
        <c:delete val="0"/>
        <c:axPos val="b"/>
        <c:numFmt formatCode="General" sourceLinked="1"/>
        <c:majorTickMark val="out"/>
        <c:minorTickMark val="none"/>
        <c:tickLblPos val="nextTo"/>
        <c:crossAx val="130821504"/>
        <c:crosses val="autoZero"/>
        <c:auto val="1"/>
        <c:lblAlgn val="ctr"/>
        <c:lblOffset val="100"/>
        <c:noMultiLvlLbl val="0"/>
      </c:catAx>
      <c:valAx>
        <c:axId val="130821504"/>
        <c:scaling>
          <c:orientation val="minMax"/>
        </c:scaling>
        <c:delete val="0"/>
        <c:axPos val="l"/>
        <c:majorGridlines/>
        <c:title>
          <c:tx>
            <c:rich>
              <a:bodyPr rot="-5400000" vert="horz"/>
              <a:lstStyle/>
              <a:p>
                <a:pPr>
                  <a:defRPr/>
                </a:pPr>
                <a:r>
                  <a:rPr lang="en-US"/>
                  <a:t>Number of Companies </a:t>
                </a:r>
              </a:p>
            </c:rich>
          </c:tx>
          <c:layout>
            <c:manualLayout>
              <c:xMode val="edge"/>
              <c:yMode val="edge"/>
              <c:x val="1.4588859416445599E-2"/>
              <c:y val="0.29187273888061299"/>
            </c:manualLayout>
          </c:layout>
          <c:overlay val="0"/>
        </c:title>
        <c:numFmt formatCode="General" sourceLinked="1"/>
        <c:majorTickMark val="out"/>
        <c:minorTickMark val="none"/>
        <c:tickLblPos val="nextTo"/>
        <c:crossAx val="130819968"/>
        <c:crosses val="autoZero"/>
        <c:crossBetween val="between"/>
      </c:valAx>
    </c:plotArea>
    <c:plotVisOnly val="1"/>
    <c:dispBlanksAs val="gap"/>
    <c:showDLblsOverMax val="0"/>
  </c:chart>
  <c:printSettings>
    <c:headerFooter/>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col"/>
        <c:grouping val="clustered"/>
        <c:varyColors val="0"/>
        <c:ser>
          <c:idx val="0"/>
          <c:order val="0"/>
          <c:tx>
            <c:strRef>
              <c:f>'MT segments comp'!$B$33</c:f>
              <c:strCache>
                <c:ptCount val="1"/>
                <c:pt idx="0">
                  <c:v>Number of Companies</c:v>
                </c:pt>
              </c:strCache>
            </c:strRef>
          </c:tx>
          <c:invertIfNegative val="0"/>
          <c:cat>
            <c:strRef>
              <c:f>'MT segments comp'!$A$34:$A$44</c:f>
              <c:strCache>
                <c:ptCount val="11"/>
                <c:pt idx="0">
                  <c:v>Reagent, Equipment and consumables supplier</c:v>
                </c:pt>
                <c:pt idx="1">
                  <c:v>Specialist consultants</c:v>
                </c:pt>
                <c:pt idx="2">
                  <c:v>Contract Manufacturing/Research Organisation</c:v>
                </c:pt>
                <c:pt idx="3">
                  <c:v>Contract design</c:v>
                </c:pt>
                <c:pt idx="4">
                  <c:v>Healthcare service provider</c:v>
                </c:pt>
                <c:pt idx="5">
                  <c:v>Analytical Services</c:v>
                </c:pt>
                <c:pt idx="6">
                  <c:v>Recruitment</c:v>
                </c:pt>
                <c:pt idx="7">
                  <c:v>Logistics and Packaging</c:v>
                </c:pt>
                <c:pt idx="8">
                  <c:v>Regulatory Expertise</c:v>
                </c:pt>
                <c:pt idx="9">
                  <c:v>Training</c:v>
                </c:pt>
                <c:pt idx="10">
                  <c:v>Patent and Legal specialist</c:v>
                </c:pt>
              </c:strCache>
            </c:strRef>
          </c:cat>
          <c:val>
            <c:numRef>
              <c:f>'MT segments comp'!$B$34:$B$44</c:f>
              <c:numCache>
                <c:formatCode>General</c:formatCode>
                <c:ptCount val="11"/>
                <c:pt idx="0">
                  <c:v>282</c:v>
                </c:pt>
                <c:pt idx="1">
                  <c:v>269</c:v>
                </c:pt>
                <c:pt idx="2">
                  <c:v>117</c:v>
                </c:pt>
                <c:pt idx="3">
                  <c:v>68</c:v>
                </c:pt>
                <c:pt idx="4">
                  <c:v>37</c:v>
                </c:pt>
                <c:pt idx="5">
                  <c:v>31</c:v>
                </c:pt>
                <c:pt idx="6">
                  <c:v>29</c:v>
                </c:pt>
                <c:pt idx="7">
                  <c:v>26</c:v>
                </c:pt>
                <c:pt idx="8">
                  <c:v>26</c:v>
                </c:pt>
                <c:pt idx="9">
                  <c:v>26</c:v>
                </c:pt>
                <c:pt idx="10">
                  <c:v>25</c:v>
                </c:pt>
              </c:numCache>
            </c:numRef>
          </c:val>
        </c:ser>
        <c:dLbls>
          <c:showLegendKey val="0"/>
          <c:showVal val="0"/>
          <c:showCatName val="0"/>
          <c:showSerName val="0"/>
          <c:showPercent val="0"/>
          <c:showBubbleSize val="0"/>
        </c:dLbls>
        <c:gapWidth val="150"/>
        <c:axId val="130853888"/>
        <c:axId val="130863872"/>
      </c:barChart>
      <c:catAx>
        <c:axId val="130853888"/>
        <c:scaling>
          <c:orientation val="minMax"/>
        </c:scaling>
        <c:delete val="0"/>
        <c:axPos val="b"/>
        <c:numFmt formatCode="General" sourceLinked="0"/>
        <c:majorTickMark val="out"/>
        <c:minorTickMark val="none"/>
        <c:tickLblPos val="nextTo"/>
        <c:crossAx val="130863872"/>
        <c:crosses val="autoZero"/>
        <c:auto val="1"/>
        <c:lblAlgn val="ctr"/>
        <c:lblOffset val="100"/>
        <c:noMultiLvlLbl val="0"/>
      </c:catAx>
      <c:valAx>
        <c:axId val="130863872"/>
        <c:scaling>
          <c:orientation val="minMax"/>
        </c:scaling>
        <c:delete val="0"/>
        <c:axPos val="l"/>
        <c:majorGridlines/>
        <c:title>
          <c:tx>
            <c:rich>
              <a:bodyPr rot="-5400000" vert="horz"/>
              <a:lstStyle/>
              <a:p>
                <a:pPr>
                  <a:defRPr/>
                </a:pPr>
                <a:r>
                  <a:rPr lang="en-US"/>
                  <a:t>Number</a:t>
                </a:r>
                <a:r>
                  <a:rPr lang="en-US" baseline="0"/>
                  <a:t> of companies</a:t>
                </a:r>
                <a:endParaRPr lang="en-US"/>
              </a:p>
            </c:rich>
          </c:tx>
          <c:overlay val="0"/>
        </c:title>
        <c:numFmt formatCode="General" sourceLinked="1"/>
        <c:majorTickMark val="out"/>
        <c:minorTickMark val="none"/>
        <c:tickLblPos val="nextTo"/>
        <c:crossAx val="130853888"/>
        <c:crosses val="autoZero"/>
        <c:crossBetween val="between"/>
      </c:valAx>
    </c:plotArea>
    <c:plotVisOnly val="1"/>
    <c:dispBlanksAs val="gap"/>
    <c:showDLblsOverMax val="0"/>
  </c:chart>
  <c:printSettings>
    <c:headerFooter/>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arChart>
        <c:barDir val="col"/>
        <c:grouping val="clustered"/>
        <c:varyColors val="0"/>
        <c:ser>
          <c:idx val="0"/>
          <c:order val="0"/>
          <c:tx>
            <c:strRef>
              <c:f>'Digital Health'!$B$3</c:f>
              <c:strCache>
                <c:ptCount val="1"/>
                <c:pt idx="0">
                  <c:v>Employment (LH scale)</c:v>
                </c:pt>
              </c:strCache>
            </c:strRef>
          </c:tx>
          <c:invertIfNegative val="0"/>
          <c:cat>
            <c:strRef>
              <c:f>'Digital Health'!$A$4:$A$12</c:f>
              <c:strCache>
                <c:ptCount val="9"/>
                <c:pt idx="0">
                  <c:v>Hospital information systems </c:v>
                </c:pt>
                <c:pt idx="1">
                  <c:v>GP information systems</c:v>
                </c:pt>
                <c:pt idx="2">
                  <c:v>E-health – data analytics</c:v>
                </c:pt>
                <c:pt idx="3">
                  <c:v>Telemedicine</c:v>
                </c:pt>
                <c:pt idx="4">
                  <c:v>Telecare</c:v>
                </c:pt>
                <c:pt idx="5">
                  <c:v>Consumer Mobile health services/apps</c:v>
                </c:pt>
                <c:pt idx="6">
                  <c:v>Professional Mobile health services/apps</c:v>
                </c:pt>
                <c:pt idx="7">
                  <c:v>Personal medical records?</c:v>
                </c:pt>
                <c:pt idx="8">
                  <c:v>Digital Medical Electronics </c:v>
                </c:pt>
              </c:strCache>
            </c:strRef>
          </c:cat>
          <c:val>
            <c:numRef>
              <c:f>'Digital Health'!$B$4:$B$12</c:f>
              <c:numCache>
                <c:formatCode>[$-1010409]###,###</c:formatCode>
                <c:ptCount val="9"/>
                <c:pt idx="0">
                  <c:v>2947</c:v>
                </c:pt>
                <c:pt idx="1">
                  <c:v>1462</c:v>
                </c:pt>
                <c:pt idx="2">
                  <c:v>1087</c:v>
                </c:pt>
                <c:pt idx="3">
                  <c:v>902</c:v>
                </c:pt>
                <c:pt idx="4">
                  <c:v>478</c:v>
                </c:pt>
                <c:pt idx="5">
                  <c:v>176</c:v>
                </c:pt>
                <c:pt idx="6">
                  <c:v>135</c:v>
                </c:pt>
                <c:pt idx="7">
                  <c:v>116</c:v>
                </c:pt>
                <c:pt idx="8">
                  <c:v>58</c:v>
                </c:pt>
              </c:numCache>
            </c:numRef>
          </c:val>
        </c:ser>
        <c:dLbls>
          <c:showLegendKey val="0"/>
          <c:showVal val="0"/>
          <c:showCatName val="0"/>
          <c:showSerName val="0"/>
          <c:showPercent val="0"/>
          <c:showBubbleSize val="0"/>
        </c:dLbls>
        <c:gapWidth val="150"/>
        <c:axId val="131977216"/>
        <c:axId val="131978752"/>
      </c:barChart>
      <c:barChart>
        <c:barDir val="col"/>
        <c:grouping val="clustered"/>
        <c:varyColors val="0"/>
        <c:ser>
          <c:idx val="1"/>
          <c:order val="1"/>
          <c:tx>
            <c:strRef>
              <c:f>'Digital Health'!$C$3</c:f>
              <c:strCache>
                <c:ptCount val="1"/>
                <c:pt idx="0">
                  <c:v>Number of Companies (RH Scale)</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'Digital Health'!$A$4:$A$12</c:f>
              <c:strCache>
                <c:ptCount val="9"/>
                <c:pt idx="0">
                  <c:v>Hospital information systems </c:v>
                </c:pt>
                <c:pt idx="1">
                  <c:v>GP information systems</c:v>
                </c:pt>
                <c:pt idx="2">
                  <c:v>E-health – data analytics</c:v>
                </c:pt>
                <c:pt idx="3">
                  <c:v>Telemedicine</c:v>
                </c:pt>
                <c:pt idx="4">
                  <c:v>Telecare</c:v>
                </c:pt>
                <c:pt idx="5">
                  <c:v>Consumer Mobile health services/apps</c:v>
                </c:pt>
                <c:pt idx="6">
                  <c:v>Professional Mobile health services/apps</c:v>
                </c:pt>
                <c:pt idx="7">
                  <c:v>Personal medical records?</c:v>
                </c:pt>
                <c:pt idx="8">
                  <c:v>Digital Medical Electronics </c:v>
                </c:pt>
              </c:strCache>
            </c:strRef>
          </c:cat>
          <c:val>
            <c:numRef>
              <c:f>'Digital Health'!$C$4:$C$12</c:f>
              <c:numCache>
                <c:formatCode>[$-1010409]###,###</c:formatCode>
                <c:ptCount val="9"/>
                <c:pt idx="0">
                  <c:v>68</c:v>
                </c:pt>
                <c:pt idx="1">
                  <c:v>9</c:v>
                </c:pt>
                <c:pt idx="2">
                  <c:v>47</c:v>
                </c:pt>
                <c:pt idx="3">
                  <c:v>50</c:v>
                </c:pt>
                <c:pt idx="4">
                  <c:v>50</c:v>
                </c:pt>
                <c:pt idx="5">
                  <c:v>9</c:v>
                </c:pt>
                <c:pt idx="6">
                  <c:v>26</c:v>
                </c:pt>
                <c:pt idx="7">
                  <c:v>11</c:v>
                </c:pt>
                <c:pt idx="8">
                  <c:v>6</c:v>
                </c:pt>
              </c:numCache>
            </c:numRef>
          </c:val>
        </c:ser>
        <c:ser>
          <c:idx val="2"/>
          <c:order val="2"/>
          <c:tx>
            <c:strRef>
              <c:f>'Digital Health'!$D$3</c:f>
              <c:strCache>
                <c:ptCount val="1"/>
                <c:pt idx="0">
                  <c:v>Turnover £m (RH Scale)</c:v>
                </c:pt>
              </c:strCache>
            </c:strRef>
          </c:tx>
          <c:invertIfNegative val="0"/>
          <c:cat>
            <c:strRef>
              <c:f>'Digital Health'!$A$4:$A$12</c:f>
              <c:strCache>
                <c:ptCount val="9"/>
                <c:pt idx="0">
                  <c:v>Hospital information systems </c:v>
                </c:pt>
                <c:pt idx="1">
                  <c:v>GP information systems</c:v>
                </c:pt>
                <c:pt idx="2">
                  <c:v>E-health – data analytics</c:v>
                </c:pt>
                <c:pt idx="3">
                  <c:v>Telemedicine</c:v>
                </c:pt>
                <c:pt idx="4">
                  <c:v>Telecare</c:v>
                </c:pt>
                <c:pt idx="5">
                  <c:v>Consumer Mobile health services/apps</c:v>
                </c:pt>
                <c:pt idx="6">
                  <c:v>Professional Mobile health services/apps</c:v>
                </c:pt>
                <c:pt idx="7">
                  <c:v>Personal medical records?</c:v>
                </c:pt>
                <c:pt idx="8">
                  <c:v>Digital Medical Electronics </c:v>
                </c:pt>
              </c:strCache>
            </c:strRef>
          </c:cat>
          <c:val>
            <c:numRef>
              <c:f>'Digital Health'!$D$4:$D$12</c:f>
              <c:numCache>
                <c:formatCode>[$-1010409]###,###</c:formatCode>
                <c:ptCount val="9"/>
                <c:pt idx="0">
                  <c:v>339.94499999999999</c:v>
                </c:pt>
                <c:pt idx="1">
                  <c:v>123.202</c:v>
                </c:pt>
                <c:pt idx="2">
                  <c:v>136.685</c:v>
                </c:pt>
                <c:pt idx="3">
                  <c:v>109.634</c:v>
                </c:pt>
                <c:pt idx="4">
                  <c:v>55.826000000000001</c:v>
                </c:pt>
                <c:pt idx="5">
                  <c:v>91.826999999999998</c:v>
                </c:pt>
                <c:pt idx="6">
                  <c:v>11.156000000000001</c:v>
                </c:pt>
                <c:pt idx="7">
                  <c:v>11.753</c:v>
                </c:pt>
                <c:pt idx="8">
                  <c:v>3.617</c:v>
                </c:pt>
              </c:numCache>
            </c:numRef>
          </c:val>
        </c:ser>
        <c:dLbls>
          <c:showLegendKey val="0"/>
          <c:showVal val="0"/>
          <c:showCatName val="0"/>
          <c:showSerName val="0"/>
          <c:showPercent val="0"/>
          <c:showBubbleSize val="0"/>
        </c:dLbls>
        <c:gapWidth val="150"/>
        <c:axId val="131986944"/>
        <c:axId val="131980672"/>
      </c:barChart>
      <c:catAx>
        <c:axId val="131977216"/>
        <c:scaling>
          <c:orientation val="minMax"/>
        </c:scaling>
        <c:delete val="0"/>
        <c:axPos val="b"/>
        <c:numFmt formatCode="General" sourceLinked="0"/>
        <c:majorTickMark val="out"/>
        <c:minorTickMark val="none"/>
        <c:tickLblPos val="nextTo"/>
        <c:crossAx val="131978752"/>
        <c:crosses val="autoZero"/>
        <c:auto val="1"/>
        <c:lblAlgn val="ctr"/>
        <c:lblOffset val="100"/>
        <c:noMultiLvlLbl val="0"/>
      </c:catAx>
      <c:valAx>
        <c:axId val="131978752"/>
        <c:scaling>
          <c:orientation val="minMax"/>
        </c:scaling>
        <c:delete val="0"/>
        <c:axPos val="l"/>
        <c:majorGridlines/>
        <c:title>
          <c:tx>
            <c:rich>
              <a:bodyPr rot="-5400000" vert="horz"/>
              <a:lstStyle/>
              <a:p>
                <a:pPr>
                  <a:defRPr/>
                </a:pPr>
                <a:r>
                  <a:rPr lang="en-US"/>
                  <a:t>Number of Employees</a:t>
                </a:r>
              </a:p>
            </c:rich>
          </c:tx>
          <c:overlay val="0"/>
        </c:title>
        <c:numFmt formatCode="[$-1010409]###,###" sourceLinked="1"/>
        <c:majorTickMark val="out"/>
        <c:minorTickMark val="none"/>
        <c:tickLblPos val="nextTo"/>
        <c:crossAx val="131977216"/>
        <c:crosses val="autoZero"/>
        <c:crossBetween val="between"/>
      </c:valAx>
      <c:valAx>
        <c:axId val="131980672"/>
        <c:scaling>
          <c:orientation val="minMax"/>
        </c:scaling>
        <c:delete val="0"/>
        <c:axPos val="r"/>
        <c:title>
          <c:tx>
            <c:rich>
              <a:bodyPr rot="-5400000" vert="horz"/>
              <a:lstStyle/>
              <a:p>
                <a:pPr>
                  <a:defRPr/>
                </a:pPr>
                <a:r>
                  <a:rPr lang="en-US"/>
                  <a:t>Number</a:t>
                </a:r>
                <a:r>
                  <a:rPr lang="en-US" baseline="0"/>
                  <a:t> of Companies or Turnover £m</a:t>
                </a:r>
                <a:endParaRPr lang="en-US"/>
              </a:p>
            </c:rich>
          </c:tx>
          <c:overlay val="0"/>
        </c:title>
        <c:numFmt formatCode="[$-1010409]###,###" sourceLinked="1"/>
        <c:majorTickMark val="out"/>
        <c:minorTickMark val="none"/>
        <c:tickLblPos val="nextTo"/>
        <c:crossAx val="131986944"/>
        <c:crosses val="max"/>
        <c:crossBetween val="between"/>
      </c:valAx>
      <c:catAx>
        <c:axId val="131986944"/>
        <c:scaling>
          <c:orientation val="minMax"/>
        </c:scaling>
        <c:delete val="1"/>
        <c:axPos val="b"/>
        <c:numFmt formatCode="General" sourceLinked="0"/>
        <c:majorTickMark val="out"/>
        <c:minorTickMark val="none"/>
        <c:tickLblPos val="nextTo"/>
        <c:crossAx val="131980672"/>
        <c:crosses val="autoZero"/>
        <c:auto val="1"/>
        <c:lblAlgn val="ctr"/>
        <c:lblOffset val="100"/>
        <c:noMultiLvlLbl val="0"/>
      </c:catAx>
    </c:plotArea>
    <c:legend>
      <c:legendPos val="b"/>
      <c:overlay val="0"/>
    </c:legend>
    <c:plotVisOnly val="1"/>
    <c:dispBlanksAs val="gap"/>
    <c:showDLblsOverMax val="0"/>
  </c:chart>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3200"/>
            </a:pPr>
            <a:r>
              <a:rPr lang="en-US" sz="3200"/>
              <a:t>Turnover £m</a:t>
            </a:r>
          </a:p>
        </c:rich>
      </c:tx>
      <c:layout>
        <c:manualLayout>
          <c:xMode val="edge"/>
          <c:yMode val="edge"/>
          <c:x val="0.286148359983179"/>
          <c:y val="2.19305920093321E-3"/>
        </c:manualLayout>
      </c:layout>
      <c:overlay val="0"/>
    </c:title>
    <c:autoTitleDeleted val="0"/>
    <c:plotArea>
      <c:layout>
        <c:manualLayout>
          <c:layoutTarget val="inner"/>
          <c:xMode val="edge"/>
          <c:yMode val="edge"/>
          <c:x val="0.21096581961345701"/>
          <c:y val="0.208569293569182"/>
          <c:w val="0.55988654259126702"/>
          <c:h val="0.69787557716758497"/>
        </c:manualLayout>
      </c:layout>
      <c:pieChart>
        <c:varyColors val="1"/>
        <c:ser>
          <c:idx val="0"/>
          <c:order val="0"/>
          <c:dPt>
            <c:idx val="0"/>
            <c:bubble3D val="0"/>
          </c:dPt>
          <c:dPt>
            <c:idx val="1"/>
            <c:bubble3D val="0"/>
          </c:dPt>
          <c:dPt>
            <c:idx val="2"/>
            <c:bubble3D val="0"/>
          </c:dPt>
          <c:dPt>
            <c:idx val="3"/>
            <c:bubble3D val="0"/>
          </c:dPt>
          <c:dLbls>
            <c:spPr>
              <a:noFill/>
              <a:ln>
                <a:noFill/>
              </a:ln>
              <a:effectLst/>
            </c:spPr>
            <c:txPr>
              <a:bodyPr/>
              <a:lstStyle/>
              <a:p>
                <a:pPr>
                  <a:defRPr sz="1800" baseline="0"/>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'Biopharm &amp; Medtech'!$A$12:$A$15</c:f>
              <c:strCache>
                <c:ptCount val="4"/>
                <c:pt idx="0">
                  <c:v>Biopharmaceutical core</c:v>
                </c:pt>
                <c:pt idx="1">
                  <c:v>Biopharmaceutical Service &amp; Supply</c:v>
                </c:pt>
                <c:pt idx="2">
                  <c:v>Medical Technology core</c:v>
                </c:pt>
                <c:pt idx="3">
                  <c:v>Medical Technology Service &amp; supply</c:v>
                </c:pt>
              </c:strCache>
            </c:strRef>
          </c:cat>
          <c:val>
            <c:numRef>
              <c:f>'Biopharm &amp; Medtech'!$B$12:$B$15</c:f>
              <c:numCache>
                <c:formatCode>_-* #,##0_-;\-* #,##0_-;_-* "-"??_-;_-@_-</c:formatCode>
                <c:ptCount val="4"/>
                <c:pt idx="0">
                  <c:v>28924.896000000001</c:v>
                </c:pt>
                <c:pt idx="1">
                  <c:v>10768.984</c:v>
                </c:pt>
                <c:pt idx="2">
                  <c:v>17090.530999999999</c:v>
                </c:pt>
                <c:pt idx="3">
                  <c:v>3925.0210000000002</c:v>
                </c:pt>
              </c:numCache>
            </c:numRef>
          </c:val>
        </c:ser>
        <c:dLbls>
          <c:showLegendKey val="0"/>
          <c:showVal val="1"/>
          <c:showCatName val="0"/>
          <c:showSerName val="0"/>
          <c:showPercent val="0"/>
          <c:showBubbleSize val="0"/>
          <c:showLeaderLines val="1"/>
        </c:dLbls>
        <c:firstSliceAng val="0"/>
      </c:pieChart>
      <c:spPr>
        <a:noFill/>
        <a:ln w="25400">
          <a:noFill/>
        </a:ln>
      </c:spPr>
    </c:plotArea>
    <c:plotVisOnly val="1"/>
    <c:dispBlanksAs val="gap"/>
    <c:showDLblsOverMax val="0"/>
  </c:chart>
  <c:spPr>
    <a:ln>
      <a:noFill/>
    </a:ln>
  </c:spPr>
  <c:printSettings>
    <c:headerFooter/>
    <c:pageMargins b="1" l="0.75" r="0.7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arChart>
        <c:barDir val="col"/>
        <c:grouping val="clustered"/>
        <c:varyColors val="0"/>
        <c:ser>
          <c:idx val="0"/>
          <c:order val="0"/>
          <c:tx>
            <c:strRef>
              <c:f>'Digital Health'!$B$35</c:f>
              <c:strCache>
                <c:ptCount val="1"/>
                <c:pt idx="0">
                  <c:v>Number of Employees (LH Scale)</c:v>
                </c:pt>
              </c:strCache>
            </c:strRef>
          </c:tx>
          <c:invertIfNegative val="0"/>
          <c:cat>
            <c:strRef>
              <c:f>'Digital Health'!$A$36:$A$47</c:f>
              <c:strCache>
                <c:ptCount val="12"/>
                <c:pt idx="0">
                  <c:v>London</c:v>
                </c:pt>
                <c:pt idx="1">
                  <c:v>Yorkshire and The Humber</c:v>
                </c:pt>
                <c:pt idx="2">
                  <c:v>South East</c:v>
                </c:pt>
                <c:pt idx="3">
                  <c:v>Scotland</c:v>
                </c:pt>
                <c:pt idx="4">
                  <c:v>North West</c:v>
                </c:pt>
                <c:pt idx="5">
                  <c:v>East Midlands</c:v>
                </c:pt>
                <c:pt idx="6">
                  <c:v>West Midlands</c:v>
                </c:pt>
                <c:pt idx="7">
                  <c:v>East of England</c:v>
                </c:pt>
                <c:pt idx="8">
                  <c:v>North East</c:v>
                </c:pt>
                <c:pt idx="9">
                  <c:v>Northern Ireland</c:v>
                </c:pt>
                <c:pt idx="10">
                  <c:v>South West</c:v>
                </c:pt>
                <c:pt idx="11">
                  <c:v>Wales</c:v>
                </c:pt>
              </c:strCache>
            </c:strRef>
          </c:cat>
          <c:val>
            <c:numRef>
              <c:f>'Digital Health'!$B$36:$B$47</c:f>
              <c:numCache>
                <c:formatCode>[$-1010409]###,###</c:formatCode>
                <c:ptCount val="12"/>
                <c:pt idx="0">
                  <c:v>1745</c:v>
                </c:pt>
                <c:pt idx="1">
                  <c:v>1603</c:v>
                </c:pt>
                <c:pt idx="2">
                  <c:v>1391</c:v>
                </c:pt>
                <c:pt idx="3">
                  <c:v>584</c:v>
                </c:pt>
                <c:pt idx="4">
                  <c:v>526</c:v>
                </c:pt>
                <c:pt idx="5">
                  <c:v>445</c:v>
                </c:pt>
                <c:pt idx="6">
                  <c:v>368</c:v>
                </c:pt>
                <c:pt idx="7">
                  <c:v>268</c:v>
                </c:pt>
                <c:pt idx="8">
                  <c:v>238</c:v>
                </c:pt>
                <c:pt idx="9">
                  <c:v>155</c:v>
                </c:pt>
                <c:pt idx="10">
                  <c:v>51</c:v>
                </c:pt>
                <c:pt idx="11">
                  <c:v>31</c:v>
                </c:pt>
              </c:numCache>
            </c:numRef>
          </c:val>
        </c:ser>
        <c:dLbls>
          <c:showLegendKey val="0"/>
          <c:showVal val="0"/>
          <c:showCatName val="0"/>
          <c:showSerName val="0"/>
          <c:showPercent val="0"/>
          <c:showBubbleSize val="0"/>
        </c:dLbls>
        <c:gapWidth val="150"/>
        <c:axId val="132092672"/>
        <c:axId val="132094208"/>
      </c:barChart>
      <c:barChart>
        <c:barDir val="col"/>
        <c:grouping val="clustered"/>
        <c:varyColors val="0"/>
        <c:ser>
          <c:idx val="1"/>
          <c:order val="1"/>
          <c:tx>
            <c:strRef>
              <c:f>'Digital Health'!$C$35</c:f>
              <c:strCache>
                <c:ptCount val="1"/>
                <c:pt idx="0">
                  <c:v>Turnover £m (RH Scale)</c:v>
                </c:pt>
              </c:strCache>
            </c:strRef>
          </c:tx>
          <c:invertIfNegative val="0"/>
          <c:cat>
            <c:strRef>
              <c:f>'Digital Health'!$A$36:$A$47</c:f>
              <c:strCache>
                <c:ptCount val="12"/>
                <c:pt idx="0">
                  <c:v>London</c:v>
                </c:pt>
                <c:pt idx="1">
                  <c:v>Yorkshire and The Humber</c:v>
                </c:pt>
                <c:pt idx="2">
                  <c:v>South East</c:v>
                </c:pt>
                <c:pt idx="3">
                  <c:v>Scotland</c:v>
                </c:pt>
                <c:pt idx="4">
                  <c:v>North West</c:v>
                </c:pt>
                <c:pt idx="5">
                  <c:v>East Midlands</c:v>
                </c:pt>
                <c:pt idx="6">
                  <c:v>West Midlands</c:v>
                </c:pt>
                <c:pt idx="7">
                  <c:v>East of England</c:v>
                </c:pt>
                <c:pt idx="8">
                  <c:v>North East</c:v>
                </c:pt>
                <c:pt idx="9">
                  <c:v>Northern Ireland</c:v>
                </c:pt>
                <c:pt idx="10">
                  <c:v>South West</c:v>
                </c:pt>
                <c:pt idx="11">
                  <c:v>Wales</c:v>
                </c:pt>
              </c:strCache>
            </c:strRef>
          </c:cat>
          <c:val>
            <c:numRef>
              <c:f>'Digital Health'!$C$36:$C$47</c:f>
              <c:numCache>
                <c:formatCode>[$-1010409]###,###</c:formatCode>
                <c:ptCount val="12"/>
                <c:pt idx="0">
                  <c:v>291.91000000000003</c:v>
                </c:pt>
                <c:pt idx="1">
                  <c:v>159.24799999999999</c:v>
                </c:pt>
                <c:pt idx="2">
                  <c:v>120.319</c:v>
                </c:pt>
                <c:pt idx="3">
                  <c:v>89.102000000000004</c:v>
                </c:pt>
                <c:pt idx="4">
                  <c:v>50.756</c:v>
                </c:pt>
                <c:pt idx="5">
                  <c:v>45.040999999999997</c:v>
                </c:pt>
                <c:pt idx="6">
                  <c:v>41.253999999999998</c:v>
                </c:pt>
                <c:pt idx="7">
                  <c:v>48.640999999999998</c:v>
                </c:pt>
                <c:pt idx="8">
                  <c:v>13.313000000000001</c:v>
                </c:pt>
                <c:pt idx="9">
                  <c:v>12.097</c:v>
                </c:pt>
                <c:pt idx="10">
                  <c:v>11.82</c:v>
                </c:pt>
                <c:pt idx="11">
                  <c:v>2.085</c:v>
                </c:pt>
              </c:numCache>
            </c:numRef>
          </c:val>
        </c:ser>
        <c:ser>
          <c:idx val="2"/>
          <c:order val="2"/>
          <c:tx>
            <c:strRef>
              <c:f>'Digital Health'!$D$35</c:f>
              <c:strCache>
                <c:ptCount val="1"/>
                <c:pt idx="0">
                  <c:v>Number of Companies (RH Scale)</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'Digital Health'!$A$36:$A$47</c:f>
              <c:strCache>
                <c:ptCount val="12"/>
                <c:pt idx="0">
                  <c:v>London</c:v>
                </c:pt>
                <c:pt idx="1">
                  <c:v>Yorkshire and The Humber</c:v>
                </c:pt>
                <c:pt idx="2">
                  <c:v>South East</c:v>
                </c:pt>
                <c:pt idx="3">
                  <c:v>Scotland</c:v>
                </c:pt>
                <c:pt idx="4">
                  <c:v>North West</c:v>
                </c:pt>
                <c:pt idx="5">
                  <c:v>East Midlands</c:v>
                </c:pt>
                <c:pt idx="6">
                  <c:v>West Midlands</c:v>
                </c:pt>
                <c:pt idx="7">
                  <c:v>East of England</c:v>
                </c:pt>
                <c:pt idx="8">
                  <c:v>North East</c:v>
                </c:pt>
                <c:pt idx="9">
                  <c:v>Northern Ireland</c:v>
                </c:pt>
                <c:pt idx="10">
                  <c:v>South West</c:v>
                </c:pt>
                <c:pt idx="11">
                  <c:v>Wales</c:v>
                </c:pt>
              </c:strCache>
            </c:strRef>
          </c:cat>
          <c:val>
            <c:numRef>
              <c:f>'Digital Health'!$D$36:$D$47</c:f>
              <c:numCache>
                <c:formatCode>[$-1010409]###,###</c:formatCode>
                <c:ptCount val="12"/>
                <c:pt idx="0">
                  <c:v>36</c:v>
                </c:pt>
                <c:pt idx="1">
                  <c:v>20</c:v>
                </c:pt>
                <c:pt idx="2">
                  <c:v>44</c:v>
                </c:pt>
                <c:pt idx="3">
                  <c:v>31</c:v>
                </c:pt>
                <c:pt idx="4">
                  <c:v>20</c:v>
                </c:pt>
                <c:pt idx="5">
                  <c:v>37</c:v>
                </c:pt>
                <c:pt idx="6">
                  <c:v>35</c:v>
                </c:pt>
                <c:pt idx="7">
                  <c:v>24</c:v>
                </c:pt>
                <c:pt idx="8">
                  <c:v>7</c:v>
                </c:pt>
                <c:pt idx="9">
                  <c:v>14</c:v>
                </c:pt>
                <c:pt idx="10">
                  <c:v>12</c:v>
                </c:pt>
                <c:pt idx="11">
                  <c:v>9</c:v>
                </c:pt>
              </c:numCache>
            </c:numRef>
          </c:val>
        </c:ser>
        <c:dLbls>
          <c:showLegendKey val="0"/>
          <c:showVal val="0"/>
          <c:showCatName val="0"/>
          <c:showSerName val="0"/>
          <c:showPercent val="0"/>
          <c:showBubbleSize val="0"/>
        </c:dLbls>
        <c:gapWidth val="150"/>
        <c:axId val="132101632"/>
        <c:axId val="132100096"/>
      </c:barChart>
      <c:catAx>
        <c:axId val="132092672"/>
        <c:scaling>
          <c:orientation val="minMax"/>
        </c:scaling>
        <c:delete val="0"/>
        <c:axPos val="b"/>
        <c:numFmt formatCode="General" sourceLinked="0"/>
        <c:majorTickMark val="out"/>
        <c:minorTickMark val="none"/>
        <c:tickLblPos val="nextTo"/>
        <c:crossAx val="132094208"/>
        <c:crosses val="autoZero"/>
        <c:auto val="1"/>
        <c:lblAlgn val="ctr"/>
        <c:lblOffset val="100"/>
        <c:noMultiLvlLbl val="0"/>
      </c:catAx>
      <c:valAx>
        <c:axId val="132094208"/>
        <c:scaling>
          <c:orientation val="minMax"/>
        </c:scaling>
        <c:delete val="0"/>
        <c:axPos val="l"/>
        <c:majorGridlines/>
        <c:numFmt formatCode="[$-1010409]###,###" sourceLinked="1"/>
        <c:majorTickMark val="out"/>
        <c:minorTickMark val="none"/>
        <c:tickLblPos val="nextTo"/>
        <c:crossAx val="132092672"/>
        <c:crosses val="autoZero"/>
        <c:crossBetween val="between"/>
      </c:valAx>
      <c:valAx>
        <c:axId val="132100096"/>
        <c:scaling>
          <c:orientation val="minMax"/>
        </c:scaling>
        <c:delete val="0"/>
        <c:axPos val="r"/>
        <c:numFmt formatCode="[$-1010409]###,###" sourceLinked="1"/>
        <c:majorTickMark val="out"/>
        <c:minorTickMark val="none"/>
        <c:tickLblPos val="nextTo"/>
        <c:crossAx val="132101632"/>
        <c:crosses val="max"/>
        <c:crossBetween val="between"/>
      </c:valAx>
      <c:catAx>
        <c:axId val="132101632"/>
        <c:scaling>
          <c:orientation val="minMax"/>
        </c:scaling>
        <c:delete val="1"/>
        <c:axPos val="b"/>
        <c:numFmt formatCode="General" sourceLinked="0"/>
        <c:majorTickMark val="out"/>
        <c:minorTickMark val="none"/>
        <c:tickLblPos val="nextTo"/>
        <c:crossAx val="132100096"/>
        <c:crosses val="autoZero"/>
        <c:auto val="1"/>
        <c:lblAlgn val="ctr"/>
        <c:lblOffset val="100"/>
        <c:noMultiLvlLbl val="0"/>
      </c:catAx>
    </c:plotArea>
    <c:legend>
      <c:legendPos val="b"/>
      <c:overlay val="0"/>
    </c:legend>
    <c:plotVisOnly val="1"/>
    <c:dispBlanksAs val="gap"/>
    <c:showDLblsOverMax val="0"/>
  </c:chart>
  <c:printSettings>
    <c:headerFooter/>
    <c:pageMargins b="1" l="0.75" r="0.75"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view3D>
      <c:rotX val="15"/>
      <c:rotY val="20"/>
      <c:rAngAx val="0"/>
      <c:perspective val="30"/>
    </c:view3D>
    <c:floor>
      <c:thickness val="0"/>
    </c:floor>
    <c:sideWall>
      <c:thickness val="0"/>
    </c:sideWall>
    <c:backWall>
      <c:thickness val="0"/>
    </c:backWall>
    <c:plotArea>
      <c:layout/>
      <c:bar3DChart>
        <c:barDir val="col"/>
        <c:grouping val="standard"/>
        <c:varyColors val="0"/>
        <c:ser>
          <c:idx val="0"/>
          <c:order val="0"/>
          <c:tx>
            <c:strRef>
              <c:f>'Digital Health'!$B$65</c:f>
              <c:strCache>
                <c:ptCount val="1"/>
                <c:pt idx="0">
                  <c:v>E-health – data analytics</c:v>
                </c:pt>
              </c:strCache>
            </c:strRef>
          </c:tx>
          <c:invertIfNegative val="0"/>
          <c:cat>
            <c:strRef>
              <c:f>'Digital Health'!$A$66:$A$77</c:f>
              <c:strCache>
                <c:ptCount val="12"/>
                <c:pt idx="0">
                  <c:v>Yorkshire and The Humber</c:v>
                </c:pt>
                <c:pt idx="1">
                  <c:v>London</c:v>
                </c:pt>
                <c:pt idx="2">
                  <c:v>South East</c:v>
                </c:pt>
                <c:pt idx="3">
                  <c:v>Scotland</c:v>
                </c:pt>
                <c:pt idx="4">
                  <c:v>North West</c:v>
                </c:pt>
                <c:pt idx="5">
                  <c:v>East Midlands</c:v>
                </c:pt>
                <c:pt idx="6">
                  <c:v>West Midlands</c:v>
                </c:pt>
                <c:pt idx="7">
                  <c:v>East of England</c:v>
                </c:pt>
                <c:pt idx="8">
                  <c:v>North East</c:v>
                </c:pt>
                <c:pt idx="9">
                  <c:v>Northern Ireland</c:v>
                </c:pt>
                <c:pt idx="10">
                  <c:v>South West</c:v>
                </c:pt>
                <c:pt idx="11">
                  <c:v>Wales</c:v>
                </c:pt>
              </c:strCache>
            </c:strRef>
          </c:cat>
          <c:val>
            <c:numRef>
              <c:f>'Digital Health'!$B$66:$B$77</c:f>
              <c:numCache>
                <c:formatCode>[$-1010409]###,###</c:formatCode>
                <c:ptCount val="12"/>
                <c:pt idx="0">
                  <c:v>357</c:v>
                </c:pt>
                <c:pt idx="1">
                  <c:v>181</c:v>
                </c:pt>
                <c:pt idx="2">
                  <c:v>63</c:v>
                </c:pt>
                <c:pt idx="3">
                  <c:v>29</c:v>
                </c:pt>
                <c:pt idx="5">
                  <c:v>155</c:v>
                </c:pt>
                <c:pt idx="6">
                  <c:v>60</c:v>
                </c:pt>
                <c:pt idx="7">
                  <c:v>122</c:v>
                </c:pt>
                <c:pt idx="8">
                  <c:v>40</c:v>
                </c:pt>
                <c:pt idx="9">
                  <c:v>31</c:v>
                </c:pt>
                <c:pt idx="10">
                  <c:v>43</c:v>
                </c:pt>
                <c:pt idx="11">
                  <c:v>6</c:v>
                </c:pt>
              </c:numCache>
            </c:numRef>
          </c:val>
        </c:ser>
        <c:ser>
          <c:idx val="1"/>
          <c:order val="1"/>
          <c:tx>
            <c:strRef>
              <c:f>'Digital Health'!$C$65</c:f>
              <c:strCache>
                <c:ptCount val="1"/>
                <c:pt idx="0">
                  <c:v>GP information systems</c:v>
                </c:pt>
              </c:strCache>
            </c:strRef>
          </c:tx>
          <c:invertIfNegative val="0"/>
          <c:cat>
            <c:strRef>
              <c:f>'Digital Health'!$A$66:$A$77</c:f>
              <c:strCache>
                <c:ptCount val="12"/>
                <c:pt idx="0">
                  <c:v>Yorkshire and The Humber</c:v>
                </c:pt>
                <c:pt idx="1">
                  <c:v>London</c:v>
                </c:pt>
                <c:pt idx="2">
                  <c:v>South East</c:v>
                </c:pt>
                <c:pt idx="3">
                  <c:v>Scotland</c:v>
                </c:pt>
                <c:pt idx="4">
                  <c:v>North West</c:v>
                </c:pt>
                <c:pt idx="5">
                  <c:v>East Midlands</c:v>
                </c:pt>
                <c:pt idx="6">
                  <c:v>West Midlands</c:v>
                </c:pt>
                <c:pt idx="7">
                  <c:v>East of England</c:v>
                </c:pt>
                <c:pt idx="8">
                  <c:v>North East</c:v>
                </c:pt>
                <c:pt idx="9">
                  <c:v>Northern Ireland</c:v>
                </c:pt>
                <c:pt idx="10">
                  <c:v>South West</c:v>
                </c:pt>
                <c:pt idx="11">
                  <c:v>Wales</c:v>
                </c:pt>
              </c:strCache>
            </c:strRef>
          </c:cat>
          <c:val>
            <c:numRef>
              <c:f>'Digital Health'!$C$66:$C$77</c:f>
              <c:numCache>
                <c:formatCode>[$-1010409]###,###</c:formatCode>
                <c:ptCount val="12"/>
                <c:pt idx="0">
                  <c:v>1112</c:v>
                </c:pt>
                <c:pt idx="1">
                  <c:v>25</c:v>
                </c:pt>
                <c:pt idx="3">
                  <c:v>7</c:v>
                </c:pt>
                <c:pt idx="4">
                  <c:v>291</c:v>
                </c:pt>
                <c:pt idx="5">
                  <c:v>3</c:v>
                </c:pt>
                <c:pt idx="9">
                  <c:v>24</c:v>
                </c:pt>
              </c:numCache>
            </c:numRef>
          </c:val>
        </c:ser>
        <c:ser>
          <c:idx val="2"/>
          <c:order val="2"/>
          <c:tx>
            <c:strRef>
              <c:f>'Digital Health'!$D$65</c:f>
              <c:strCache>
                <c:ptCount val="1"/>
                <c:pt idx="0">
                  <c:v>Hospital information systems </c:v>
                </c:pt>
              </c:strCache>
            </c:strRef>
          </c:tx>
          <c:invertIfNegative val="0"/>
          <c:cat>
            <c:strRef>
              <c:f>'Digital Health'!$A$66:$A$77</c:f>
              <c:strCache>
                <c:ptCount val="12"/>
                <c:pt idx="0">
                  <c:v>Yorkshire and The Humber</c:v>
                </c:pt>
                <c:pt idx="1">
                  <c:v>London</c:v>
                </c:pt>
                <c:pt idx="2">
                  <c:v>South East</c:v>
                </c:pt>
                <c:pt idx="3">
                  <c:v>Scotland</c:v>
                </c:pt>
                <c:pt idx="4">
                  <c:v>North West</c:v>
                </c:pt>
                <c:pt idx="5">
                  <c:v>East Midlands</c:v>
                </c:pt>
                <c:pt idx="6">
                  <c:v>West Midlands</c:v>
                </c:pt>
                <c:pt idx="7">
                  <c:v>East of England</c:v>
                </c:pt>
                <c:pt idx="8">
                  <c:v>North East</c:v>
                </c:pt>
                <c:pt idx="9">
                  <c:v>Northern Ireland</c:v>
                </c:pt>
                <c:pt idx="10">
                  <c:v>South West</c:v>
                </c:pt>
                <c:pt idx="11">
                  <c:v>Wales</c:v>
                </c:pt>
              </c:strCache>
            </c:strRef>
          </c:cat>
          <c:val>
            <c:numRef>
              <c:f>'Digital Health'!$D$66:$D$77</c:f>
              <c:numCache>
                <c:formatCode>[$-1010409]###,###</c:formatCode>
                <c:ptCount val="12"/>
                <c:pt idx="0">
                  <c:v>41</c:v>
                </c:pt>
                <c:pt idx="1">
                  <c:v>1302</c:v>
                </c:pt>
                <c:pt idx="2">
                  <c:v>1026</c:v>
                </c:pt>
                <c:pt idx="3">
                  <c:v>22</c:v>
                </c:pt>
                <c:pt idx="4">
                  <c:v>53</c:v>
                </c:pt>
                <c:pt idx="5">
                  <c:v>156</c:v>
                </c:pt>
                <c:pt idx="6">
                  <c:v>224</c:v>
                </c:pt>
                <c:pt idx="7">
                  <c:v>23</c:v>
                </c:pt>
                <c:pt idx="8">
                  <c:v>48</c:v>
                </c:pt>
                <c:pt idx="9">
                  <c:v>37</c:v>
                </c:pt>
                <c:pt idx="10">
                  <c:v>3</c:v>
                </c:pt>
                <c:pt idx="11">
                  <c:v>12</c:v>
                </c:pt>
              </c:numCache>
            </c:numRef>
          </c:val>
        </c:ser>
        <c:ser>
          <c:idx val="3"/>
          <c:order val="3"/>
          <c:tx>
            <c:strRef>
              <c:f>'Digital Health'!$E$65</c:f>
              <c:strCache>
                <c:ptCount val="1"/>
                <c:pt idx="0">
                  <c:v>Telecare</c:v>
                </c:pt>
              </c:strCache>
            </c:strRef>
          </c:tx>
          <c:invertIfNegative val="0"/>
          <c:cat>
            <c:strRef>
              <c:f>'Digital Health'!$A$66:$A$77</c:f>
              <c:strCache>
                <c:ptCount val="12"/>
                <c:pt idx="0">
                  <c:v>Yorkshire and The Humber</c:v>
                </c:pt>
                <c:pt idx="1">
                  <c:v>London</c:v>
                </c:pt>
                <c:pt idx="2">
                  <c:v>South East</c:v>
                </c:pt>
                <c:pt idx="3">
                  <c:v>Scotland</c:v>
                </c:pt>
                <c:pt idx="4">
                  <c:v>North West</c:v>
                </c:pt>
                <c:pt idx="5">
                  <c:v>East Midlands</c:v>
                </c:pt>
                <c:pt idx="6">
                  <c:v>West Midlands</c:v>
                </c:pt>
                <c:pt idx="7">
                  <c:v>East of England</c:v>
                </c:pt>
                <c:pt idx="8">
                  <c:v>North East</c:v>
                </c:pt>
                <c:pt idx="9">
                  <c:v>Northern Ireland</c:v>
                </c:pt>
                <c:pt idx="10">
                  <c:v>South West</c:v>
                </c:pt>
                <c:pt idx="11">
                  <c:v>Wales</c:v>
                </c:pt>
              </c:strCache>
            </c:strRef>
          </c:cat>
          <c:val>
            <c:numRef>
              <c:f>'Digital Health'!$E$66:$E$77</c:f>
              <c:numCache>
                <c:formatCode>[$-1010409]###,###</c:formatCode>
                <c:ptCount val="12"/>
                <c:pt idx="0">
                  <c:v>18</c:v>
                </c:pt>
                <c:pt idx="1">
                  <c:v>2</c:v>
                </c:pt>
                <c:pt idx="2">
                  <c:v>94</c:v>
                </c:pt>
                <c:pt idx="3">
                  <c:v>17</c:v>
                </c:pt>
                <c:pt idx="4">
                  <c:v>132</c:v>
                </c:pt>
                <c:pt idx="5">
                  <c:v>90</c:v>
                </c:pt>
                <c:pt idx="6">
                  <c:v>39</c:v>
                </c:pt>
                <c:pt idx="7">
                  <c:v>8</c:v>
                </c:pt>
                <c:pt idx="8">
                  <c:v>62</c:v>
                </c:pt>
                <c:pt idx="9">
                  <c:v>10</c:v>
                </c:pt>
                <c:pt idx="10">
                  <c:v>3</c:v>
                </c:pt>
                <c:pt idx="11">
                  <c:v>3</c:v>
                </c:pt>
              </c:numCache>
            </c:numRef>
          </c:val>
        </c:ser>
        <c:ser>
          <c:idx val="4"/>
          <c:order val="4"/>
          <c:tx>
            <c:strRef>
              <c:f>'Digital Health'!$F$65</c:f>
              <c:strCache>
                <c:ptCount val="1"/>
                <c:pt idx="0">
                  <c:v>Telemedicine</c:v>
                </c:pt>
              </c:strCache>
            </c:strRef>
          </c:tx>
          <c:invertIfNegative val="0"/>
          <c:cat>
            <c:strRef>
              <c:f>'Digital Health'!$A$66:$A$77</c:f>
              <c:strCache>
                <c:ptCount val="12"/>
                <c:pt idx="0">
                  <c:v>Yorkshire and The Humber</c:v>
                </c:pt>
                <c:pt idx="1">
                  <c:v>London</c:v>
                </c:pt>
                <c:pt idx="2">
                  <c:v>South East</c:v>
                </c:pt>
                <c:pt idx="3">
                  <c:v>Scotland</c:v>
                </c:pt>
                <c:pt idx="4">
                  <c:v>North West</c:v>
                </c:pt>
                <c:pt idx="5">
                  <c:v>East Midlands</c:v>
                </c:pt>
                <c:pt idx="6">
                  <c:v>West Midlands</c:v>
                </c:pt>
                <c:pt idx="7">
                  <c:v>East of England</c:v>
                </c:pt>
                <c:pt idx="8">
                  <c:v>North East</c:v>
                </c:pt>
                <c:pt idx="9">
                  <c:v>Northern Ireland</c:v>
                </c:pt>
                <c:pt idx="10">
                  <c:v>South West</c:v>
                </c:pt>
                <c:pt idx="11">
                  <c:v>Wales</c:v>
                </c:pt>
              </c:strCache>
            </c:strRef>
          </c:cat>
          <c:val>
            <c:numRef>
              <c:f>'Digital Health'!$F$66:$F$77</c:f>
              <c:numCache>
                <c:formatCode>[$-1010409]###,###</c:formatCode>
                <c:ptCount val="12"/>
                <c:pt idx="0">
                  <c:v>18</c:v>
                </c:pt>
                <c:pt idx="1">
                  <c:v>11</c:v>
                </c:pt>
                <c:pt idx="2">
                  <c:v>91</c:v>
                </c:pt>
                <c:pt idx="3">
                  <c:v>502</c:v>
                </c:pt>
                <c:pt idx="4">
                  <c:v>19</c:v>
                </c:pt>
                <c:pt idx="5">
                  <c:v>2</c:v>
                </c:pt>
                <c:pt idx="6">
                  <c:v>32</c:v>
                </c:pt>
                <c:pt idx="7">
                  <c:v>102</c:v>
                </c:pt>
                <c:pt idx="8">
                  <c:v>88</c:v>
                </c:pt>
                <c:pt idx="9">
                  <c:v>27</c:v>
                </c:pt>
                <c:pt idx="11">
                  <c:v>10</c:v>
                </c:pt>
              </c:numCache>
            </c:numRef>
          </c:val>
        </c:ser>
        <c:dLbls>
          <c:showLegendKey val="0"/>
          <c:showVal val="0"/>
          <c:showCatName val="0"/>
          <c:showSerName val="0"/>
          <c:showPercent val="0"/>
          <c:showBubbleSize val="0"/>
        </c:dLbls>
        <c:gapWidth val="150"/>
        <c:shape val="box"/>
        <c:axId val="132154112"/>
        <c:axId val="132155648"/>
        <c:axId val="131972160"/>
      </c:bar3DChart>
      <c:catAx>
        <c:axId val="132154112"/>
        <c:scaling>
          <c:orientation val="minMax"/>
        </c:scaling>
        <c:delete val="0"/>
        <c:axPos val="b"/>
        <c:numFmt formatCode="General" sourceLinked="0"/>
        <c:majorTickMark val="out"/>
        <c:minorTickMark val="none"/>
        <c:tickLblPos val="nextTo"/>
        <c:crossAx val="132155648"/>
        <c:crosses val="autoZero"/>
        <c:auto val="1"/>
        <c:lblAlgn val="ctr"/>
        <c:lblOffset val="100"/>
        <c:noMultiLvlLbl val="0"/>
      </c:catAx>
      <c:valAx>
        <c:axId val="132155648"/>
        <c:scaling>
          <c:orientation val="minMax"/>
        </c:scaling>
        <c:delete val="0"/>
        <c:axPos val="l"/>
        <c:majorGridlines/>
        <c:numFmt formatCode="[$-1010409]###,###" sourceLinked="1"/>
        <c:majorTickMark val="out"/>
        <c:minorTickMark val="none"/>
        <c:tickLblPos val="nextTo"/>
        <c:crossAx val="132154112"/>
        <c:crosses val="autoZero"/>
        <c:crossBetween val="between"/>
      </c:valAx>
      <c:serAx>
        <c:axId val="131972160"/>
        <c:scaling>
          <c:orientation val="minMax"/>
        </c:scaling>
        <c:delete val="1"/>
        <c:axPos val="b"/>
        <c:majorTickMark val="out"/>
        <c:minorTickMark val="none"/>
        <c:tickLblPos val="nextTo"/>
        <c:crossAx val="132155648"/>
        <c:crosses val="autoZero"/>
      </c:serAx>
    </c:plotArea>
    <c:legend>
      <c:legendPos val="b"/>
      <c:overlay val="0"/>
    </c:legend>
    <c:plotVisOnly val="1"/>
    <c:dispBlanksAs val="gap"/>
    <c:showDLblsOverMax val="0"/>
  </c:chart>
  <c:printSettings>
    <c:headerFooter/>
    <c:pageMargins b="1" l="0.75" r="0.7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col"/>
        <c:grouping val="clustered"/>
        <c:varyColors val="0"/>
        <c:ser>
          <c:idx val="0"/>
          <c:order val="0"/>
          <c:tx>
            <c:strRef>
              <c:f>'MedTech Trends TO'!$B$3</c:f>
              <c:strCache>
                <c:ptCount val="1"/>
                <c:pt idx="0">
                  <c:v>% CAGR 2011-2015 Turnover</c:v>
                </c:pt>
              </c:strCache>
            </c:strRef>
          </c:tx>
          <c:invertIfNegative val="0"/>
          <c:cat>
            <c:strRef>
              <c:f>'MedTech Trends TO'!$A$4:$A$8</c:f>
              <c:strCache>
                <c:ptCount val="5"/>
                <c:pt idx="0">
                  <c:v>Orthopaedic Devices</c:v>
                </c:pt>
                <c:pt idx="1">
                  <c:v>Ophthalmic Devices/Equipment</c:v>
                </c:pt>
                <c:pt idx="2">
                  <c:v>Wound Care and Management </c:v>
                </c:pt>
                <c:pt idx="3">
                  <c:v>Single use technology </c:v>
                </c:pt>
                <c:pt idx="4">
                  <c:v>In vitro diagnostic technology</c:v>
                </c:pt>
              </c:strCache>
            </c:strRef>
          </c:cat>
          <c:val>
            <c:numRef>
              <c:f>'MedTech Trends TO'!$B$4:$B$8</c:f>
              <c:numCache>
                <c:formatCode>0.0%</c:formatCode>
                <c:ptCount val="5"/>
                <c:pt idx="0">
                  <c:v>-0.10016335308064084</c:v>
                </c:pt>
                <c:pt idx="1">
                  <c:v>-3.5412453333577454E-2</c:v>
                </c:pt>
                <c:pt idx="2">
                  <c:v>-6.3447784717028943E-3</c:v>
                </c:pt>
                <c:pt idx="3">
                  <c:v>3.5270908846487314E-2</c:v>
                </c:pt>
                <c:pt idx="4">
                  <c:v>7.4407629542594833E-2</c:v>
                </c:pt>
              </c:numCache>
            </c:numRef>
          </c:val>
        </c:ser>
        <c:dLbls>
          <c:showLegendKey val="0"/>
          <c:showVal val="0"/>
          <c:showCatName val="0"/>
          <c:showSerName val="0"/>
          <c:showPercent val="0"/>
          <c:showBubbleSize val="0"/>
        </c:dLbls>
        <c:gapWidth val="150"/>
        <c:axId val="132169088"/>
        <c:axId val="132228224"/>
      </c:barChart>
      <c:catAx>
        <c:axId val="132169088"/>
        <c:scaling>
          <c:orientation val="minMax"/>
        </c:scaling>
        <c:delete val="0"/>
        <c:axPos val="b"/>
        <c:numFmt formatCode="General" sourceLinked="0"/>
        <c:majorTickMark val="out"/>
        <c:minorTickMark val="none"/>
        <c:tickLblPos val="nextTo"/>
        <c:crossAx val="132228224"/>
        <c:crosses val="autoZero"/>
        <c:auto val="1"/>
        <c:lblAlgn val="ctr"/>
        <c:lblOffset val="100"/>
        <c:noMultiLvlLbl val="0"/>
      </c:catAx>
      <c:valAx>
        <c:axId val="132228224"/>
        <c:scaling>
          <c:orientation val="minMax"/>
        </c:scaling>
        <c:delete val="0"/>
        <c:axPos val="l"/>
        <c:majorGridlines/>
        <c:title>
          <c:tx>
            <c:rich>
              <a:bodyPr rot="-5400000" vert="horz"/>
              <a:lstStyle/>
              <a:p>
                <a:pPr>
                  <a:defRPr/>
                </a:pPr>
                <a:r>
                  <a:rPr lang="en-US"/>
                  <a:t>%</a:t>
                </a:r>
                <a:r>
                  <a:rPr lang="en-US" baseline="0"/>
                  <a:t> CAGR Turnover 2011-2015</a:t>
                </a:r>
                <a:endParaRPr lang="en-US"/>
              </a:p>
            </c:rich>
          </c:tx>
          <c:overlay val="0"/>
        </c:title>
        <c:numFmt formatCode="0.0%" sourceLinked="1"/>
        <c:majorTickMark val="out"/>
        <c:minorTickMark val="none"/>
        <c:tickLblPos val="nextTo"/>
        <c:crossAx val="132169088"/>
        <c:crosses val="autoZero"/>
        <c:crossBetween val="between"/>
      </c:valAx>
    </c:plotArea>
    <c:plotVisOnly val="1"/>
    <c:dispBlanksAs val="gap"/>
    <c:showDLblsOverMax val="0"/>
  </c:chart>
  <c:printSettings>
    <c:headerFooter/>
    <c:pageMargins b="1" l="0.75" r="0.7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col"/>
        <c:grouping val="clustered"/>
        <c:varyColors val="0"/>
        <c:ser>
          <c:idx val="0"/>
          <c:order val="0"/>
          <c:tx>
            <c:strRef>
              <c:f>'Medtech Emp trends'!$C$3</c:f>
              <c:strCache>
                <c:ptCount val="1"/>
                <c:pt idx="0">
                  <c:v>% CAGR 2011-2015 Turnover</c:v>
                </c:pt>
              </c:strCache>
            </c:strRef>
          </c:tx>
          <c:invertIfNegative val="0"/>
          <c:cat>
            <c:strRef>
              <c:f>'Medtech Emp trends'!$B$4:$B$8</c:f>
              <c:strCache>
                <c:ptCount val="5"/>
                <c:pt idx="0">
                  <c:v>In vitro diagnostic technology</c:v>
                </c:pt>
                <c:pt idx="1">
                  <c:v>Assistive Technology</c:v>
                </c:pt>
                <c:pt idx="2">
                  <c:v>Orthopaedic Devices</c:v>
                </c:pt>
                <c:pt idx="3">
                  <c:v>Single use technology</c:v>
                </c:pt>
                <c:pt idx="4">
                  <c:v>Digital Health</c:v>
                </c:pt>
              </c:strCache>
            </c:strRef>
          </c:cat>
          <c:val>
            <c:numRef>
              <c:f>'Medtech Emp trends'!$C$4:$C$8</c:f>
              <c:numCache>
                <c:formatCode>0%</c:formatCode>
                <c:ptCount val="5"/>
                <c:pt idx="0">
                  <c:v>2.5399999999999999E-2</c:v>
                </c:pt>
                <c:pt idx="1">
                  <c:v>0.11899999999999999</c:v>
                </c:pt>
                <c:pt idx="2">
                  <c:v>0.1245</c:v>
                </c:pt>
                <c:pt idx="3">
                  <c:v>0.22789999999999999</c:v>
                </c:pt>
                <c:pt idx="4">
                  <c:v>0.28339999999999999</c:v>
                </c:pt>
              </c:numCache>
            </c:numRef>
          </c:val>
        </c:ser>
        <c:dLbls>
          <c:showLegendKey val="0"/>
          <c:showVal val="0"/>
          <c:showCatName val="0"/>
          <c:showSerName val="0"/>
          <c:showPercent val="0"/>
          <c:showBubbleSize val="0"/>
        </c:dLbls>
        <c:gapWidth val="150"/>
        <c:axId val="132400256"/>
        <c:axId val="132401792"/>
      </c:barChart>
      <c:catAx>
        <c:axId val="132400256"/>
        <c:scaling>
          <c:orientation val="minMax"/>
        </c:scaling>
        <c:delete val="0"/>
        <c:axPos val="b"/>
        <c:numFmt formatCode="General" sourceLinked="0"/>
        <c:majorTickMark val="out"/>
        <c:minorTickMark val="none"/>
        <c:tickLblPos val="nextTo"/>
        <c:crossAx val="132401792"/>
        <c:crosses val="autoZero"/>
        <c:auto val="1"/>
        <c:lblAlgn val="ctr"/>
        <c:lblOffset val="100"/>
        <c:noMultiLvlLbl val="0"/>
      </c:catAx>
      <c:valAx>
        <c:axId val="132401792"/>
        <c:scaling>
          <c:orientation val="minMax"/>
        </c:scaling>
        <c:delete val="0"/>
        <c:axPos val="l"/>
        <c:majorGridlines/>
        <c:title>
          <c:tx>
            <c:rich>
              <a:bodyPr rot="-5400000" vert="horz"/>
              <a:lstStyle/>
              <a:p>
                <a:pPr>
                  <a:defRPr/>
                </a:pPr>
                <a:r>
                  <a:rPr lang="en-US"/>
                  <a:t>%</a:t>
                </a:r>
                <a:r>
                  <a:rPr lang="en-US" baseline="0"/>
                  <a:t> CAGR Employment 2011-2015</a:t>
                </a:r>
              </a:p>
            </c:rich>
          </c:tx>
          <c:overlay val="0"/>
        </c:title>
        <c:numFmt formatCode="0%" sourceLinked="1"/>
        <c:majorTickMark val="out"/>
        <c:minorTickMark val="none"/>
        <c:tickLblPos val="nextTo"/>
        <c:crossAx val="132400256"/>
        <c:crosses val="autoZero"/>
        <c:crossBetween val="between"/>
      </c:valAx>
    </c:plotArea>
    <c:plotVisOnly val="1"/>
    <c:dispBlanksAs val="gap"/>
    <c:showDLblsOverMax val="0"/>
  </c:chart>
  <c:printSettings>
    <c:headerFooter/>
    <c:pageMargins b="1" l="0.75" r="0.75"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col"/>
        <c:grouping val="clustered"/>
        <c:varyColors val="0"/>
        <c:ser>
          <c:idx val="0"/>
          <c:order val="0"/>
          <c:tx>
            <c:strRef>
              <c:f>'Medtech regional 1'!$B$2</c:f>
              <c:strCache>
                <c:ptCount val="1"/>
                <c:pt idx="0">
                  <c:v>Employment (LH scale)</c:v>
                </c:pt>
              </c:strCache>
            </c:strRef>
          </c:tx>
          <c:invertIfNegative val="0"/>
          <c:cat>
            <c:strRef>
              <c:f>'Medtech regional 1'!$A$3:$A$14</c:f>
              <c:strCache>
                <c:ptCount val="12"/>
                <c:pt idx="0">
                  <c:v>South East</c:v>
                </c:pt>
                <c:pt idx="1">
                  <c:v>East of England</c:v>
                </c:pt>
                <c:pt idx="2">
                  <c:v>West Midlands</c:v>
                </c:pt>
                <c:pt idx="3">
                  <c:v>North West</c:v>
                </c:pt>
                <c:pt idx="4">
                  <c:v>Yorkshire and The Humber</c:v>
                </c:pt>
                <c:pt idx="5">
                  <c:v>East Midlands</c:v>
                </c:pt>
                <c:pt idx="6">
                  <c:v>Wales</c:v>
                </c:pt>
                <c:pt idx="7">
                  <c:v>Scotland</c:v>
                </c:pt>
                <c:pt idx="8">
                  <c:v>London</c:v>
                </c:pt>
                <c:pt idx="9">
                  <c:v>South West</c:v>
                </c:pt>
                <c:pt idx="10">
                  <c:v>North East</c:v>
                </c:pt>
                <c:pt idx="11">
                  <c:v>Northern Ireland</c:v>
                </c:pt>
              </c:strCache>
            </c:strRef>
          </c:cat>
          <c:val>
            <c:numRef>
              <c:f>'Medtech regional 1'!$B$3:$B$14</c:f>
              <c:numCache>
                <c:formatCode>_-* #,##0_-;\-* #,##0_-;_-* "-"??_-;_-@_-</c:formatCode>
                <c:ptCount val="12"/>
                <c:pt idx="0">
                  <c:v>23212</c:v>
                </c:pt>
                <c:pt idx="1">
                  <c:v>13562</c:v>
                </c:pt>
                <c:pt idx="2">
                  <c:v>12373</c:v>
                </c:pt>
                <c:pt idx="3">
                  <c:v>12232</c:v>
                </c:pt>
                <c:pt idx="4">
                  <c:v>11789</c:v>
                </c:pt>
                <c:pt idx="5">
                  <c:v>9432</c:v>
                </c:pt>
                <c:pt idx="6">
                  <c:v>7692</c:v>
                </c:pt>
                <c:pt idx="7">
                  <c:v>7474</c:v>
                </c:pt>
                <c:pt idx="8">
                  <c:v>6845</c:v>
                </c:pt>
                <c:pt idx="9">
                  <c:v>5420</c:v>
                </c:pt>
                <c:pt idx="10">
                  <c:v>2471</c:v>
                </c:pt>
                <c:pt idx="11">
                  <c:v>1968</c:v>
                </c:pt>
              </c:numCache>
            </c:numRef>
          </c:val>
        </c:ser>
        <c:dLbls>
          <c:showLegendKey val="0"/>
          <c:showVal val="0"/>
          <c:showCatName val="0"/>
          <c:showSerName val="0"/>
          <c:showPercent val="0"/>
          <c:showBubbleSize val="0"/>
        </c:dLbls>
        <c:gapWidth val="150"/>
        <c:axId val="132478848"/>
        <c:axId val="132480384"/>
      </c:barChart>
      <c:barChart>
        <c:barDir val="col"/>
        <c:grouping val="clustered"/>
        <c:varyColors val="0"/>
        <c:ser>
          <c:idx val="1"/>
          <c:order val="1"/>
          <c:tx>
            <c:strRef>
              <c:f>'Medtech regional 1'!$C$2</c:f>
              <c:strCache>
                <c:ptCount val="1"/>
                <c:pt idx="0">
                  <c:v>Number of Companies (RH Scale)</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'Medtech regional 1'!$A$3:$A$14</c:f>
              <c:strCache>
                <c:ptCount val="12"/>
                <c:pt idx="0">
                  <c:v>South East</c:v>
                </c:pt>
                <c:pt idx="1">
                  <c:v>East of England</c:v>
                </c:pt>
                <c:pt idx="2">
                  <c:v>West Midlands</c:v>
                </c:pt>
                <c:pt idx="3">
                  <c:v>North West</c:v>
                </c:pt>
                <c:pt idx="4">
                  <c:v>Yorkshire and The Humber</c:v>
                </c:pt>
                <c:pt idx="5">
                  <c:v>East Midlands</c:v>
                </c:pt>
                <c:pt idx="6">
                  <c:v>Wales</c:v>
                </c:pt>
                <c:pt idx="7">
                  <c:v>Scotland</c:v>
                </c:pt>
                <c:pt idx="8">
                  <c:v>London</c:v>
                </c:pt>
                <c:pt idx="9">
                  <c:v>South West</c:v>
                </c:pt>
                <c:pt idx="10">
                  <c:v>North East</c:v>
                </c:pt>
                <c:pt idx="11">
                  <c:v>Northern Ireland</c:v>
                </c:pt>
              </c:strCache>
            </c:strRef>
          </c:cat>
          <c:val>
            <c:numRef>
              <c:f>'Medtech regional 1'!$C$3:$C$14</c:f>
              <c:numCache>
                <c:formatCode>_-* #,##0_-;\-* #,##0_-;_-* "-"??_-;_-@_-</c:formatCode>
                <c:ptCount val="12"/>
                <c:pt idx="0">
                  <c:v>573</c:v>
                </c:pt>
                <c:pt idx="1">
                  <c:v>392</c:v>
                </c:pt>
                <c:pt idx="2">
                  <c:v>532</c:v>
                </c:pt>
                <c:pt idx="3">
                  <c:v>344</c:v>
                </c:pt>
                <c:pt idx="4">
                  <c:v>370</c:v>
                </c:pt>
                <c:pt idx="5">
                  <c:v>467</c:v>
                </c:pt>
                <c:pt idx="6">
                  <c:v>217</c:v>
                </c:pt>
                <c:pt idx="7">
                  <c:v>217</c:v>
                </c:pt>
                <c:pt idx="8">
                  <c:v>202</c:v>
                </c:pt>
                <c:pt idx="9">
                  <c:v>203</c:v>
                </c:pt>
                <c:pt idx="10">
                  <c:v>90</c:v>
                </c:pt>
                <c:pt idx="11">
                  <c:v>75</c:v>
                </c:pt>
              </c:numCache>
            </c:numRef>
          </c:val>
        </c:ser>
        <c:ser>
          <c:idx val="2"/>
          <c:order val="2"/>
          <c:tx>
            <c:strRef>
              <c:f>'Medtech regional 1'!$D$2</c:f>
              <c:strCache>
                <c:ptCount val="1"/>
                <c:pt idx="0">
                  <c:v>Turnover £m(RH Scale)</c:v>
                </c:pt>
              </c:strCache>
            </c:strRef>
          </c:tx>
          <c:invertIfNegative val="0"/>
          <c:cat>
            <c:strRef>
              <c:f>'Medtech regional 1'!$A$3:$A$14</c:f>
              <c:strCache>
                <c:ptCount val="12"/>
                <c:pt idx="0">
                  <c:v>South East</c:v>
                </c:pt>
                <c:pt idx="1">
                  <c:v>East of England</c:v>
                </c:pt>
                <c:pt idx="2">
                  <c:v>West Midlands</c:v>
                </c:pt>
                <c:pt idx="3">
                  <c:v>North West</c:v>
                </c:pt>
                <c:pt idx="4">
                  <c:v>Yorkshire and The Humber</c:v>
                </c:pt>
                <c:pt idx="5">
                  <c:v>East Midlands</c:v>
                </c:pt>
                <c:pt idx="6">
                  <c:v>Wales</c:v>
                </c:pt>
                <c:pt idx="7">
                  <c:v>Scotland</c:v>
                </c:pt>
                <c:pt idx="8">
                  <c:v>London</c:v>
                </c:pt>
                <c:pt idx="9">
                  <c:v>South West</c:v>
                </c:pt>
                <c:pt idx="10">
                  <c:v>North East</c:v>
                </c:pt>
                <c:pt idx="11">
                  <c:v>Northern Ireland</c:v>
                </c:pt>
              </c:strCache>
            </c:strRef>
          </c:cat>
          <c:val>
            <c:numRef>
              <c:f>'Medtech regional 1'!$D$3:$D$14</c:f>
              <c:numCache>
                <c:formatCode>_-* #,##0_-;\-* #,##0_-;_-* "-"??_-;_-@_-</c:formatCode>
                <c:ptCount val="12"/>
                <c:pt idx="0">
                  <c:v>5522.97</c:v>
                </c:pt>
                <c:pt idx="1">
                  <c:v>2834.57</c:v>
                </c:pt>
                <c:pt idx="2">
                  <c:v>1838.61</c:v>
                </c:pt>
                <c:pt idx="3">
                  <c:v>2185.3110000000001</c:v>
                </c:pt>
                <c:pt idx="4">
                  <c:v>1687.5150000000001</c:v>
                </c:pt>
                <c:pt idx="5">
                  <c:v>1465.5129999999999</c:v>
                </c:pt>
                <c:pt idx="6">
                  <c:v>1209.1959999999999</c:v>
                </c:pt>
                <c:pt idx="7">
                  <c:v>1242</c:v>
                </c:pt>
                <c:pt idx="8">
                  <c:v>1407.0920000000001</c:v>
                </c:pt>
                <c:pt idx="9">
                  <c:v>904.06100000000004</c:v>
                </c:pt>
                <c:pt idx="10">
                  <c:v>482.005</c:v>
                </c:pt>
                <c:pt idx="11">
                  <c:v>236.232</c:v>
                </c:pt>
              </c:numCache>
            </c:numRef>
          </c:val>
        </c:ser>
        <c:dLbls>
          <c:showLegendKey val="0"/>
          <c:showVal val="0"/>
          <c:showCatName val="0"/>
          <c:showSerName val="0"/>
          <c:showPercent val="0"/>
          <c:showBubbleSize val="0"/>
        </c:dLbls>
        <c:gapWidth val="150"/>
        <c:axId val="132488576"/>
        <c:axId val="132486656"/>
      </c:barChart>
      <c:catAx>
        <c:axId val="132478848"/>
        <c:scaling>
          <c:orientation val="minMax"/>
        </c:scaling>
        <c:delete val="0"/>
        <c:axPos val="b"/>
        <c:numFmt formatCode="General" sourceLinked="0"/>
        <c:majorTickMark val="out"/>
        <c:minorTickMark val="none"/>
        <c:tickLblPos val="nextTo"/>
        <c:crossAx val="132480384"/>
        <c:crosses val="autoZero"/>
        <c:auto val="1"/>
        <c:lblAlgn val="ctr"/>
        <c:lblOffset val="100"/>
        <c:noMultiLvlLbl val="0"/>
      </c:catAx>
      <c:valAx>
        <c:axId val="132480384"/>
        <c:scaling>
          <c:orientation val="minMax"/>
        </c:scaling>
        <c:delete val="0"/>
        <c:axPos val="l"/>
        <c:majorGridlines/>
        <c:title>
          <c:tx>
            <c:rich>
              <a:bodyPr rot="-5400000" vert="horz"/>
              <a:lstStyle/>
              <a:p>
                <a:pPr>
                  <a:defRPr/>
                </a:pPr>
                <a:r>
                  <a:rPr lang="en-US"/>
                  <a:t>Number</a:t>
                </a:r>
                <a:r>
                  <a:rPr lang="en-US" baseline="0"/>
                  <a:t> of Employees</a:t>
                </a:r>
                <a:endParaRPr lang="en-US"/>
              </a:p>
            </c:rich>
          </c:tx>
          <c:overlay val="0"/>
        </c:title>
        <c:numFmt formatCode="_-* #,##0_-;\-* #,##0_-;_-* &quot;-&quot;??_-;_-@_-" sourceLinked="1"/>
        <c:majorTickMark val="out"/>
        <c:minorTickMark val="none"/>
        <c:tickLblPos val="nextTo"/>
        <c:crossAx val="132478848"/>
        <c:crosses val="autoZero"/>
        <c:crossBetween val="between"/>
      </c:valAx>
      <c:valAx>
        <c:axId val="132486656"/>
        <c:scaling>
          <c:orientation val="minMax"/>
        </c:scaling>
        <c:delete val="0"/>
        <c:axPos val="r"/>
        <c:title>
          <c:tx>
            <c:rich>
              <a:bodyPr rot="-5400000" vert="horz"/>
              <a:lstStyle/>
              <a:p>
                <a:pPr>
                  <a:defRPr/>
                </a:pPr>
                <a:r>
                  <a:rPr lang="en-US"/>
                  <a:t>Number</a:t>
                </a:r>
                <a:r>
                  <a:rPr lang="en-US" baseline="0"/>
                  <a:t> of Compnaies or Turnover £m</a:t>
                </a:r>
                <a:endParaRPr lang="en-US"/>
              </a:p>
            </c:rich>
          </c:tx>
          <c:overlay val="0"/>
        </c:title>
        <c:numFmt formatCode="_-* #,##0_-;\-* #,##0_-;_-* &quot;-&quot;??_-;_-@_-" sourceLinked="1"/>
        <c:majorTickMark val="out"/>
        <c:minorTickMark val="none"/>
        <c:tickLblPos val="nextTo"/>
        <c:crossAx val="132488576"/>
        <c:crosses val="max"/>
        <c:crossBetween val="between"/>
      </c:valAx>
      <c:catAx>
        <c:axId val="132488576"/>
        <c:scaling>
          <c:orientation val="minMax"/>
        </c:scaling>
        <c:delete val="1"/>
        <c:axPos val="b"/>
        <c:numFmt formatCode="General" sourceLinked="0"/>
        <c:majorTickMark val="out"/>
        <c:minorTickMark val="none"/>
        <c:tickLblPos val="nextTo"/>
        <c:crossAx val="132486656"/>
        <c:crosses val="autoZero"/>
        <c:auto val="1"/>
        <c:lblAlgn val="ctr"/>
        <c:lblOffset val="100"/>
        <c:noMultiLvlLbl val="0"/>
      </c:catAx>
    </c:plotArea>
    <c:legend>
      <c:legendPos val="b"/>
      <c:overlay val="0"/>
    </c:legend>
    <c:plotVisOnly val="1"/>
    <c:dispBlanksAs val="gap"/>
    <c:showDLblsOverMax val="0"/>
  </c:chart>
  <c:printSettings>
    <c:headerFooter/>
    <c:pageMargins b="1" l="0.75" r="0.75"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arChart>
        <c:barDir val="col"/>
        <c:grouping val="clustered"/>
        <c:varyColors val="0"/>
        <c:ser>
          <c:idx val="0"/>
          <c:order val="0"/>
          <c:tx>
            <c:strRef>
              <c:f>'Medtech Regional 2'!$B$2</c:f>
              <c:strCache>
                <c:ptCount val="1"/>
                <c:pt idx="0">
                  <c:v>Employment (LH scale)</c:v>
                </c:pt>
              </c:strCache>
            </c:strRef>
          </c:tx>
          <c:invertIfNegative val="0"/>
          <c:cat>
            <c:strRef>
              <c:f>'Medtech Regional 2'!$A$3:$A$14</c:f>
              <c:strCache>
                <c:ptCount val="12"/>
                <c:pt idx="0">
                  <c:v>North West</c:v>
                </c:pt>
                <c:pt idx="1">
                  <c:v>East of England</c:v>
                </c:pt>
                <c:pt idx="2">
                  <c:v>East Midlands</c:v>
                </c:pt>
                <c:pt idx="3">
                  <c:v>London</c:v>
                </c:pt>
                <c:pt idx="4">
                  <c:v>South East</c:v>
                </c:pt>
                <c:pt idx="5">
                  <c:v>West Midlands</c:v>
                </c:pt>
                <c:pt idx="6">
                  <c:v>Wales</c:v>
                </c:pt>
                <c:pt idx="7">
                  <c:v>Scotland</c:v>
                </c:pt>
                <c:pt idx="8">
                  <c:v>South West</c:v>
                </c:pt>
                <c:pt idx="9">
                  <c:v>Yorkshire and The Humber</c:v>
                </c:pt>
                <c:pt idx="10">
                  <c:v>North East</c:v>
                </c:pt>
                <c:pt idx="11">
                  <c:v>Northern Ireland</c:v>
                </c:pt>
              </c:strCache>
            </c:strRef>
          </c:cat>
          <c:val>
            <c:numRef>
              <c:f>'Medtech Regional 2'!$B$3:$B$14</c:f>
              <c:numCache>
                <c:formatCode>[$-1010409]###,###</c:formatCode>
                <c:ptCount val="12"/>
                <c:pt idx="0">
                  <c:v>4980</c:v>
                </c:pt>
                <c:pt idx="1">
                  <c:v>3797</c:v>
                </c:pt>
                <c:pt idx="2">
                  <c:v>3262</c:v>
                </c:pt>
                <c:pt idx="3">
                  <c:v>3021</c:v>
                </c:pt>
                <c:pt idx="4">
                  <c:v>2254</c:v>
                </c:pt>
                <c:pt idx="5">
                  <c:v>1554</c:v>
                </c:pt>
                <c:pt idx="6">
                  <c:v>1262</c:v>
                </c:pt>
                <c:pt idx="7">
                  <c:v>1236</c:v>
                </c:pt>
                <c:pt idx="8">
                  <c:v>1090</c:v>
                </c:pt>
                <c:pt idx="9">
                  <c:v>1044</c:v>
                </c:pt>
                <c:pt idx="10">
                  <c:v>709</c:v>
                </c:pt>
                <c:pt idx="11">
                  <c:v>396</c:v>
                </c:pt>
              </c:numCache>
            </c:numRef>
          </c:val>
        </c:ser>
        <c:dLbls>
          <c:showLegendKey val="0"/>
          <c:showVal val="0"/>
          <c:showCatName val="0"/>
          <c:showSerName val="0"/>
          <c:showPercent val="0"/>
          <c:showBubbleSize val="0"/>
        </c:dLbls>
        <c:gapWidth val="150"/>
        <c:axId val="132598016"/>
        <c:axId val="132599808"/>
      </c:barChart>
      <c:barChart>
        <c:barDir val="col"/>
        <c:grouping val="clustered"/>
        <c:varyColors val="0"/>
        <c:ser>
          <c:idx val="1"/>
          <c:order val="1"/>
          <c:tx>
            <c:strRef>
              <c:f>'Medtech Regional 2'!$C$2</c:f>
              <c:strCache>
                <c:ptCount val="1"/>
                <c:pt idx="0">
                  <c:v>Number of Companies (RH Scale)</c:v>
                </c:pt>
              </c:strCache>
            </c:strRef>
          </c:tx>
          <c:invertIfNegative val="0"/>
          <c:cat>
            <c:strRef>
              <c:f>'Medtech Regional 2'!$A$3:$A$14</c:f>
              <c:strCache>
                <c:ptCount val="12"/>
                <c:pt idx="0">
                  <c:v>North West</c:v>
                </c:pt>
                <c:pt idx="1">
                  <c:v>East of England</c:v>
                </c:pt>
                <c:pt idx="2">
                  <c:v>East Midlands</c:v>
                </c:pt>
                <c:pt idx="3">
                  <c:v>London</c:v>
                </c:pt>
                <c:pt idx="4">
                  <c:v>South East</c:v>
                </c:pt>
                <c:pt idx="5">
                  <c:v>West Midlands</c:v>
                </c:pt>
                <c:pt idx="6">
                  <c:v>Wales</c:v>
                </c:pt>
                <c:pt idx="7">
                  <c:v>Scotland</c:v>
                </c:pt>
                <c:pt idx="8">
                  <c:v>South West</c:v>
                </c:pt>
                <c:pt idx="9">
                  <c:v>Yorkshire and The Humber</c:v>
                </c:pt>
                <c:pt idx="10">
                  <c:v>North East</c:v>
                </c:pt>
                <c:pt idx="11">
                  <c:v>Northern Ireland</c:v>
                </c:pt>
              </c:strCache>
            </c:strRef>
          </c:cat>
          <c:val>
            <c:numRef>
              <c:f>'Medtech Regional 2'!$C$3:$C$14</c:f>
              <c:numCache>
                <c:formatCode>[$-1010409]###,###</c:formatCode>
                <c:ptCount val="12"/>
                <c:pt idx="0">
                  <c:v>107</c:v>
                </c:pt>
                <c:pt idx="1">
                  <c:v>114</c:v>
                </c:pt>
                <c:pt idx="2">
                  <c:v>171</c:v>
                </c:pt>
                <c:pt idx="3">
                  <c:v>68</c:v>
                </c:pt>
                <c:pt idx="4">
                  <c:v>135</c:v>
                </c:pt>
                <c:pt idx="5">
                  <c:v>120</c:v>
                </c:pt>
                <c:pt idx="6">
                  <c:v>58</c:v>
                </c:pt>
                <c:pt idx="7">
                  <c:v>71</c:v>
                </c:pt>
                <c:pt idx="8">
                  <c:v>41</c:v>
                </c:pt>
                <c:pt idx="9">
                  <c:v>84</c:v>
                </c:pt>
                <c:pt idx="10">
                  <c:v>19</c:v>
                </c:pt>
                <c:pt idx="11">
                  <c:v>13</c:v>
                </c:pt>
              </c:numCache>
            </c:numRef>
          </c:val>
        </c:ser>
        <c:ser>
          <c:idx val="2"/>
          <c:order val="2"/>
          <c:tx>
            <c:strRef>
              <c:f>'Medtech Regional 2'!$D$2</c:f>
              <c:strCache>
                <c:ptCount val="1"/>
                <c:pt idx="0">
                  <c:v>Turnover £m(RH Scale)</c:v>
                </c:pt>
              </c:strCache>
            </c:strRef>
          </c:tx>
          <c:invertIfNegative val="0"/>
          <c:cat>
            <c:strRef>
              <c:f>'Medtech Regional 2'!$A$3:$A$14</c:f>
              <c:strCache>
                <c:ptCount val="12"/>
                <c:pt idx="0">
                  <c:v>North West</c:v>
                </c:pt>
                <c:pt idx="1">
                  <c:v>East of England</c:v>
                </c:pt>
                <c:pt idx="2">
                  <c:v>East Midlands</c:v>
                </c:pt>
                <c:pt idx="3">
                  <c:v>London</c:v>
                </c:pt>
                <c:pt idx="4">
                  <c:v>South East</c:v>
                </c:pt>
                <c:pt idx="5">
                  <c:v>West Midlands</c:v>
                </c:pt>
                <c:pt idx="6">
                  <c:v>Wales</c:v>
                </c:pt>
                <c:pt idx="7">
                  <c:v>Scotland</c:v>
                </c:pt>
                <c:pt idx="8">
                  <c:v>South West</c:v>
                </c:pt>
                <c:pt idx="9">
                  <c:v>Yorkshire and The Humber</c:v>
                </c:pt>
                <c:pt idx="10">
                  <c:v>North East</c:v>
                </c:pt>
                <c:pt idx="11">
                  <c:v>Northern Ireland</c:v>
                </c:pt>
              </c:strCache>
            </c:strRef>
          </c:cat>
          <c:val>
            <c:numRef>
              <c:f>'Medtech Regional 2'!$D$3:$D$14</c:f>
              <c:numCache>
                <c:formatCode>[$-1010409]###,###</c:formatCode>
                <c:ptCount val="12"/>
                <c:pt idx="0">
                  <c:v>771.11599999999999</c:v>
                </c:pt>
                <c:pt idx="1">
                  <c:v>407.88</c:v>
                </c:pt>
                <c:pt idx="2">
                  <c:v>489.40499999999997</c:v>
                </c:pt>
                <c:pt idx="3">
                  <c:v>685.40899999999999</c:v>
                </c:pt>
                <c:pt idx="4">
                  <c:v>369.09500000000003</c:v>
                </c:pt>
                <c:pt idx="5">
                  <c:v>201.17</c:v>
                </c:pt>
                <c:pt idx="6">
                  <c:v>201.93299999999999</c:v>
                </c:pt>
                <c:pt idx="7">
                  <c:v>198.09700000000001</c:v>
                </c:pt>
                <c:pt idx="8">
                  <c:v>190.13800000000001</c:v>
                </c:pt>
                <c:pt idx="9">
                  <c:v>171.072</c:v>
                </c:pt>
                <c:pt idx="10">
                  <c:v>204.411</c:v>
                </c:pt>
                <c:pt idx="11">
                  <c:v>35.262</c:v>
                </c:pt>
              </c:numCache>
            </c:numRef>
          </c:val>
        </c:ser>
        <c:dLbls>
          <c:showLegendKey val="0"/>
          <c:showVal val="0"/>
          <c:showCatName val="0"/>
          <c:showSerName val="0"/>
          <c:showPercent val="0"/>
          <c:showBubbleSize val="0"/>
        </c:dLbls>
        <c:gapWidth val="150"/>
        <c:axId val="132608000"/>
        <c:axId val="132601728"/>
      </c:barChart>
      <c:catAx>
        <c:axId val="132598016"/>
        <c:scaling>
          <c:orientation val="minMax"/>
        </c:scaling>
        <c:delete val="0"/>
        <c:axPos val="b"/>
        <c:numFmt formatCode="General" sourceLinked="0"/>
        <c:majorTickMark val="out"/>
        <c:minorTickMark val="none"/>
        <c:tickLblPos val="nextTo"/>
        <c:crossAx val="132599808"/>
        <c:crosses val="autoZero"/>
        <c:auto val="1"/>
        <c:lblAlgn val="ctr"/>
        <c:lblOffset val="100"/>
        <c:noMultiLvlLbl val="0"/>
      </c:catAx>
      <c:valAx>
        <c:axId val="132599808"/>
        <c:scaling>
          <c:orientation val="minMax"/>
        </c:scaling>
        <c:delete val="0"/>
        <c:axPos val="l"/>
        <c:majorGridlines/>
        <c:title>
          <c:tx>
            <c:rich>
              <a:bodyPr rot="-5400000" vert="horz"/>
              <a:lstStyle/>
              <a:p>
                <a:pPr>
                  <a:defRPr/>
                </a:pPr>
                <a:r>
                  <a:rPr lang="en-US"/>
                  <a:t>Number</a:t>
                </a:r>
                <a:r>
                  <a:rPr lang="en-US" baseline="0"/>
                  <a:t> of Employees</a:t>
                </a:r>
                <a:endParaRPr lang="en-US"/>
              </a:p>
            </c:rich>
          </c:tx>
          <c:overlay val="0"/>
        </c:title>
        <c:numFmt formatCode="[$-1010409]###,###" sourceLinked="1"/>
        <c:majorTickMark val="out"/>
        <c:minorTickMark val="none"/>
        <c:tickLblPos val="nextTo"/>
        <c:crossAx val="132598016"/>
        <c:crosses val="autoZero"/>
        <c:crossBetween val="between"/>
      </c:valAx>
      <c:valAx>
        <c:axId val="132601728"/>
        <c:scaling>
          <c:orientation val="minMax"/>
        </c:scaling>
        <c:delete val="0"/>
        <c:axPos val="r"/>
        <c:title>
          <c:tx>
            <c:rich>
              <a:bodyPr rot="-5400000" vert="horz"/>
              <a:lstStyle/>
              <a:p>
                <a:pPr>
                  <a:defRPr/>
                </a:pPr>
                <a:r>
                  <a:rPr lang="en-US"/>
                  <a:t>Number</a:t>
                </a:r>
                <a:r>
                  <a:rPr lang="en-US" baseline="0"/>
                  <a:t> of companies or Turnover £m</a:t>
                </a:r>
                <a:endParaRPr lang="en-US"/>
              </a:p>
            </c:rich>
          </c:tx>
          <c:overlay val="0"/>
        </c:title>
        <c:numFmt formatCode="[$-1010409]###,###" sourceLinked="1"/>
        <c:majorTickMark val="out"/>
        <c:minorTickMark val="none"/>
        <c:tickLblPos val="nextTo"/>
        <c:crossAx val="132608000"/>
        <c:crosses val="max"/>
        <c:crossBetween val="between"/>
      </c:valAx>
      <c:catAx>
        <c:axId val="132608000"/>
        <c:scaling>
          <c:orientation val="minMax"/>
        </c:scaling>
        <c:delete val="1"/>
        <c:axPos val="b"/>
        <c:numFmt formatCode="General" sourceLinked="0"/>
        <c:majorTickMark val="out"/>
        <c:minorTickMark val="none"/>
        <c:tickLblPos val="nextTo"/>
        <c:crossAx val="132601728"/>
        <c:crosses val="autoZero"/>
        <c:auto val="1"/>
        <c:lblAlgn val="ctr"/>
        <c:lblOffset val="100"/>
        <c:noMultiLvlLbl val="0"/>
      </c:catAx>
    </c:plotArea>
    <c:legend>
      <c:legendPos val="b"/>
      <c:overlay val="0"/>
    </c:legend>
    <c:plotVisOnly val="1"/>
    <c:dispBlanksAs val="gap"/>
    <c:showDLblsOverMax val="0"/>
  </c:chart>
  <c:printSettings>
    <c:headerFooter/>
    <c:pageMargins b="1" l="0.75" r="0.75"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arChart>
        <c:barDir val="col"/>
        <c:grouping val="clustered"/>
        <c:varyColors val="0"/>
        <c:ser>
          <c:idx val="0"/>
          <c:order val="0"/>
          <c:tx>
            <c:strRef>
              <c:f>'Medtech Regional 2'!$B$34</c:f>
              <c:strCache>
                <c:ptCount val="1"/>
                <c:pt idx="0">
                  <c:v>Employment (LH scale)</c:v>
                </c:pt>
              </c:strCache>
            </c:strRef>
          </c:tx>
          <c:invertIfNegative val="0"/>
          <c:cat>
            <c:strRef>
              <c:f>'Medtech Regional 2'!$A$35:$A$46</c:f>
              <c:strCache>
                <c:ptCount val="12"/>
                <c:pt idx="0">
                  <c:v>South East</c:v>
                </c:pt>
                <c:pt idx="1">
                  <c:v>West Midlands</c:v>
                </c:pt>
                <c:pt idx="2">
                  <c:v>Yorkshire and The Humber</c:v>
                </c:pt>
                <c:pt idx="3">
                  <c:v>East of England</c:v>
                </c:pt>
                <c:pt idx="4">
                  <c:v>North West</c:v>
                </c:pt>
                <c:pt idx="5">
                  <c:v>Wales</c:v>
                </c:pt>
                <c:pt idx="6">
                  <c:v>Scotland</c:v>
                </c:pt>
                <c:pt idx="7">
                  <c:v>East Midlands</c:v>
                </c:pt>
                <c:pt idx="8">
                  <c:v>South West</c:v>
                </c:pt>
                <c:pt idx="9">
                  <c:v>London</c:v>
                </c:pt>
                <c:pt idx="10">
                  <c:v>North East</c:v>
                </c:pt>
                <c:pt idx="11">
                  <c:v>Northern Ireland</c:v>
                </c:pt>
              </c:strCache>
            </c:strRef>
          </c:cat>
          <c:val>
            <c:numRef>
              <c:f>'Medtech Regional 2'!$B$35:$B$46</c:f>
              <c:numCache>
                <c:formatCode>[$-1010409]###,###</c:formatCode>
                <c:ptCount val="12"/>
                <c:pt idx="0">
                  <c:v>20958</c:v>
                </c:pt>
                <c:pt idx="1">
                  <c:v>10819</c:v>
                </c:pt>
                <c:pt idx="2">
                  <c:v>10745</c:v>
                </c:pt>
                <c:pt idx="3">
                  <c:v>9765</c:v>
                </c:pt>
                <c:pt idx="4">
                  <c:v>7252</c:v>
                </c:pt>
                <c:pt idx="5">
                  <c:v>6430</c:v>
                </c:pt>
                <c:pt idx="6">
                  <c:v>6238</c:v>
                </c:pt>
                <c:pt idx="7">
                  <c:v>6170</c:v>
                </c:pt>
                <c:pt idx="8">
                  <c:v>4330</c:v>
                </c:pt>
                <c:pt idx="9">
                  <c:v>3824</c:v>
                </c:pt>
                <c:pt idx="10">
                  <c:v>1762</c:v>
                </c:pt>
                <c:pt idx="11">
                  <c:v>1572</c:v>
                </c:pt>
              </c:numCache>
            </c:numRef>
          </c:val>
        </c:ser>
        <c:dLbls>
          <c:showLegendKey val="0"/>
          <c:showVal val="0"/>
          <c:showCatName val="0"/>
          <c:showSerName val="0"/>
          <c:showPercent val="0"/>
          <c:showBubbleSize val="0"/>
        </c:dLbls>
        <c:gapWidth val="150"/>
        <c:axId val="132724992"/>
        <c:axId val="132726784"/>
      </c:barChart>
      <c:barChart>
        <c:barDir val="col"/>
        <c:grouping val="clustered"/>
        <c:varyColors val="0"/>
        <c:ser>
          <c:idx val="1"/>
          <c:order val="1"/>
          <c:tx>
            <c:strRef>
              <c:f>'Medtech Regional 2'!$C$34</c:f>
              <c:strCache>
                <c:ptCount val="1"/>
                <c:pt idx="0">
                  <c:v>Number of Companies (RH Scale)</c:v>
                </c:pt>
              </c:strCache>
            </c:strRef>
          </c:tx>
          <c:invertIfNegative val="0"/>
          <c:cat>
            <c:strRef>
              <c:f>'Medtech Regional 2'!$A$35:$A$46</c:f>
              <c:strCache>
                <c:ptCount val="12"/>
                <c:pt idx="0">
                  <c:v>South East</c:v>
                </c:pt>
                <c:pt idx="1">
                  <c:v>West Midlands</c:v>
                </c:pt>
                <c:pt idx="2">
                  <c:v>Yorkshire and The Humber</c:v>
                </c:pt>
                <c:pt idx="3">
                  <c:v>East of England</c:v>
                </c:pt>
                <c:pt idx="4">
                  <c:v>North West</c:v>
                </c:pt>
                <c:pt idx="5">
                  <c:v>Wales</c:v>
                </c:pt>
                <c:pt idx="6">
                  <c:v>Scotland</c:v>
                </c:pt>
                <c:pt idx="7">
                  <c:v>East Midlands</c:v>
                </c:pt>
                <c:pt idx="8">
                  <c:v>South West</c:v>
                </c:pt>
                <c:pt idx="9">
                  <c:v>London</c:v>
                </c:pt>
                <c:pt idx="10">
                  <c:v>North East</c:v>
                </c:pt>
                <c:pt idx="11">
                  <c:v>Northern Ireland</c:v>
                </c:pt>
              </c:strCache>
            </c:strRef>
          </c:cat>
          <c:val>
            <c:numRef>
              <c:f>'Medtech Regional 2'!$C$35:$C$46</c:f>
              <c:numCache>
                <c:formatCode>[$-1010409]###,###</c:formatCode>
                <c:ptCount val="12"/>
                <c:pt idx="0">
                  <c:v>438</c:v>
                </c:pt>
                <c:pt idx="1">
                  <c:v>412</c:v>
                </c:pt>
                <c:pt idx="2">
                  <c:v>286</c:v>
                </c:pt>
                <c:pt idx="3">
                  <c:v>278</c:v>
                </c:pt>
                <c:pt idx="4">
                  <c:v>237</c:v>
                </c:pt>
                <c:pt idx="5">
                  <c:v>159</c:v>
                </c:pt>
                <c:pt idx="6">
                  <c:v>146</c:v>
                </c:pt>
                <c:pt idx="7">
                  <c:v>296</c:v>
                </c:pt>
                <c:pt idx="8">
                  <c:v>162</c:v>
                </c:pt>
                <c:pt idx="9">
                  <c:v>134</c:v>
                </c:pt>
                <c:pt idx="10">
                  <c:v>71</c:v>
                </c:pt>
                <c:pt idx="11">
                  <c:v>62</c:v>
                </c:pt>
              </c:numCache>
            </c:numRef>
          </c:val>
        </c:ser>
        <c:ser>
          <c:idx val="2"/>
          <c:order val="2"/>
          <c:tx>
            <c:strRef>
              <c:f>'Medtech Regional 2'!$D$34</c:f>
              <c:strCache>
                <c:ptCount val="1"/>
                <c:pt idx="0">
                  <c:v>Turnover £m(RH Scale)</c:v>
                </c:pt>
              </c:strCache>
            </c:strRef>
          </c:tx>
          <c:invertIfNegative val="0"/>
          <c:cat>
            <c:strRef>
              <c:f>'Medtech Regional 2'!$A$35:$A$46</c:f>
              <c:strCache>
                <c:ptCount val="12"/>
                <c:pt idx="0">
                  <c:v>South East</c:v>
                </c:pt>
                <c:pt idx="1">
                  <c:v>West Midlands</c:v>
                </c:pt>
                <c:pt idx="2">
                  <c:v>Yorkshire and The Humber</c:v>
                </c:pt>
                <c:pt idx="3">
                  <c:v>East of England</c:v>
                </c:pt>
                <c:pt idx="4">
                  <c:v>North West</c:v>
                </c:pt>
                <c:pt idx="5">
                  <c:v>Wales</c:v>
                </c:pt>
                <c:pt idx="6">
                  <c:v>Scotland</c:v>
                </c:pt>
                <c:pt idx="7">
                  <c:v>East Midlands</c:v>
                </c:pt>
                <c:pt idx="8">
                  <c:v>South West</c:v>
                </c:pt>
                <c:pt idx="9">
                  <c:v>London</c:v>
                </c:pt>
                <c:pt idx="10">
                  <c:v>North East</c:v>
                </c:pt>
                <c:pt idx="11">
                  <c:v>Northern Ireland</c:v>
                </c:pt>
              </c:strCache>
            </c:strRef>
          </c:cat>
          <c:val>
            <c:numRef>
              <c:f>'Medtech Regional 2'!$D$35:$D$46</c:f>
              <c:numCache>
                <c:formatCode>[$-1010409]###,###</c:formatCode>
                <c:ptCount val="12"/>
                <c:pt idx="0">
                  <c:v>5153.875</c:v>
                </c:pt>
                <c:pt idx="1">
                  <c:v>1637.44</c:v>
                </c:pt>
                <c:pt idx="2">
                  <c:v>1516.443</c:v>
                </c:pt>
                <c:pt idx="3">
                  <c:v>2426.69</c:v>
                </c:pt>
                <c:pt idx="4">
                  <c:v>1414.1949999999999</c:v>
                </c:pt>
                <c:pt idx="5">
                  <c:v>1007.263</c:v>
                </c:pt>
                <c:pt idx="6">
                  <c:v>1043.903</c:v>
                </c:pt>
                <c:pt idx="7">
                  <c:v>976.10799999999995</c:v>
                </c:pt>
                <c:pt idx="8">
                  <c:v>713.923</c:v>
                </c:pt>
                <c:pt idx="9">
                  <c:v>721.68299999999999</c:v>
                </c:pt>
                <c:pt idx="10">
                  <c:v>277.59399999999999</c:v>
                </c:pt>
                <c:pt idx="11">
                  <c:v>200.97</c:v>
                </c:pt>
              </c:numCache>
            </c:numRef>
          </c:val>
        </c:ser>
        <c:dLbls>
          <c:showLegendKey val="0"/>
          <c:showVal val="0"/>
          <c:showCatName val="0"/>
          <c:showSerName val="0"/>
          <c:showPercent val="0"/>
          <c:showBubbleSize val="0"/>
        </c:dLbls>
        <c:gapWidth val="150"/>
        <c:axId val="132734976"/>
        <c:axId val="132728704"/>
      </c:barChart>
      <c:catAx>
        <c:axId val="132724992"/>
        <c:scaling>
          <c:orientation val="minMax"/>
        </c:scaling>
        <c:delete val="0"/>
        <c:axPos val="b"/>
        <c:numFmt formatCode="General" sourceLinked="0"/>
        <c:majorTickMark val="out"/>
        <c:minorTickMark val="none"/>
        <c:tickLblPos val="nextTo"/>
        <c:crossAx val="132726784"/>
        <c:crosses val="autoZero"/>
        <c:auto val="1"/>
        <c:lblAlgn val="ctr"/>
        <c:lblOffset val="100"/>
        <c:noMultiLvlLbl val="0"/>
      </c:catAx>
      <c:valAx>
        <c:axId val="132726784"/>
        <c:scaling>
          <c:orientation val="minMax"/>
        </c:scaling>
        <c:delete val="0"/>
        <c:axPos val="l"/>
        <c:majorGridlines/>
        <c:title>
          <c:tx>
            <c:rich>
              <a:bodyPr rot="-5400000" vert="horz"/>
              <a:lstStyle/>
              <a:p>
                <a:pPr>
                  <a:defRPr/>
                </a:pPr>
                <a:r>
                  <a:rPr lang="en-US"/>
                  <a:t>Number</a:t>
                </a:r>
                <a:r>
                  <a:rPr lang="en-US" baseline="0"/>
                  <a:t> of employees</a:t>
                </a:r>
                <a:endParaRPr lang="en-US"/>
              </a:p>
            </c:rich>
          </c:tx>
          <c:overlay val="0"/>
        </c:title>
        <c:numFmt formatCode="[$-1010409]###,###" sourceLinked="1"/>
        <c:majorTickMark val="out"/>
        <c:minorTickMark val="none"/>
        <c:tickLblPos val="nextTo"/>
        <c:crossAx val="132724992"/>
        <c:crosses val="autoZero"/>
        <c:crossBetween val="between"/>
      </c:valAx>
      <c:valAx>
        <c:axId val="132728704"/>
        <c:scaling>
          <c:orientation val="minMax"/>
        </c:scaling>
        <c:delete val="0"/>
        <c:axPos val="r"/>
        <c:title>
          <c:tx>
            <c:rich>
              <a:bodyPr rot="-5400000" vert="horz"/>
              <a:lstStyle/>
              <a:p>
                <a:pPr>
                  <a:defRPr/>
                </a:pPr>
                <a:r>
                  <a:rPr lang="en-US"/>
                  <a:t>Number</a:t>
                </a:r>
                <a:r>
                  <a:rPr lang="en-US" baseline="0"/>
                  <a:t> of companies or Turnover £m</a:t>
                </a:r>
                <a:endParaRPr lang="en-US"/>
              </a:p>
            </c:rich>
          </c:tx>
          <c:overlay val="0"/>
        </c:title>
        <c:numFmt formatCode="[$-1010409]###,###" sourceLinked="1"/>
        <c:majorTickMark val="out"/>
        <c:minorTickMark val="none"/>
        <c:tickLblPos val="nextTo"/>
        <c:crossAx val="132734976"/>
        <c:crosses val="max"/>
        <c:crossBetween val="between"/>
      </c:valAx>
      <c:catAx>
        <c:axId val="132734976"/>
        <c:scaling>
          <c:orientation val="minMax"/>
        </c:scaling>
        <c:delete val="1"/>
        <c:axPos val="b"/>
        <c:numFmt formatCode="General" sourceLinked="0"/>
        <c:majorTickMark val="out"/>
        <c:minorTickMark val="none"/>
        <c:tickLblPos val="nextTo"/>
        <c:crossAx val="132728704"/>
        <c:crosses val="autoZero"/>
        <c:auto val="1"/>
        <c:lblAlgn val="ctr"/>
        <c:lblOffset val="100"/>
        <c:noMultiLvlLbl val="0"/>
      </c:catAx>
    </c:plotArea>
    <c:legend>
      <c:legendPos val="b"/>
      <c:overlay val="0"/>
    </c:legend>
    <c:plotVisOnly val="1"/>
    <c:dispBlanksAs val="gap"/>
    <c:showDLblsOverMax val="0"/>
  </c:chart>
  <c:printSettings>
    <c:headerFooter/>
    <c:pageMargins b="1" l="0.75" r="0.75"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arChart>
        <c:barDir val="col"/>
        <c:grouping val="clustered"/>
        <c:varyColors val="0"/>
        <c:ser>
          <c:idx val="0"/>
          <c:order val="0"/>
          <c:tx>
            <c:strRef>
              <c:f>'Biopharm by segment'!$B$2</c:f>
              <c:strCache>
                <c:ptCount val="1"/>
                <c:pt idx="0">
                  <c:v>Number of Employees</c:v>
                </c:pt>
              </c:strCache>
            </c:strRef>
          </c:tx>
          <c:invertIfNegative val="0"/>
          <c:cat>
            <c:strRef>
              <c:f>'Biopharm by segment'!$A$3:$A$8</c:f>
              <c:strCache>
                <c:ptCount val="6"/>
                <c:pt idx="0">
                  <c:v>Small Molecules</c:v>
                </c:pt>
                <c:pt idx="1">
                  <c:v>Therapeutic Proteins</c:v>
                </c:pt>
                <c:pt idx="2">
                  <c:v>Antibodies</c:v>
                </c:pt>
                <c:pt idx="3">
                  <c:v>Vaccines</c:v>
                </c:pt>
                <c:pt idx="4">
                  <c:v>Advanced Therapy Medicinal Products (ATMPs)</c:v>
                </c:pt>
                <c:pt idx="5">
                  <c:v>Blood &amp; Tissue Products</c:v>
                </c:pt>
              </c:strCache>
            </c:strRef>
          </c:cat>
          <c:val>
            <c:numRef>
              <c:f>'Biopharm by segment'!$B$3:$B$8</c:f>
              <c:numCache>
                <c:formatCode>_-* #,##0_-;\-* #,##0_-;_-* "-"??_-;_-@_-</c:formatCode>
                <c:ptCount val="6"/>
                <c:pt idx="0">
                  <c:v>51048</c:v>
                </c:pt>
                <c:pt idx="1">
                  <c:v>4029</c:v>
                </c:pt>
                <c:pt idx="2">
                  <c:v>3014</c:v>
                </c:pt>
                <c:pt idx="3">
                  <c:v>2957</c:v>
                </c:pt>
                <c:pt idx="4">
                  <c:v>841</c:v>
                </c:pt>
                <c:pt idx="5">
                  <c:v>432</c:v>
                </c:pt>
              </c:numCache>
            </c:numRef>
          </c:val>
        </c:ser>
        <c:ser>
          <c:idx val="2"/>
          <c:order val="2"/>
          <c:tx>
            <c:strRef>
              <c:f>'Biopharm by segment'!$D$2</c:f>
              <c:strCache>
                <c:ptCount val="1"/>
                <c:pt idx="0">
                  <c:v>Turnover £m</c:v>
                </c:pt>
              </c:strCache>
            </c:strRef>
          </c:tx>
          <c:invertIfNegative val="0"/>
          <c:cat>
            <c:strRef>
              <c:f>'Biopharm by segment'!$A$3:$A$8</c:f>
              <c:strCache>
                <c:ptCount val="6"/>
                <c:pt idx="0">
                  <c:v>Small Molecules</c:v>
                </c:pt>
                <c:pt idx="1">
                  <c:v>Therapeutic Proteins</c:v>
                </c:pt>
                <c:pt idx="2">
                  <c:v>Antibodies</c:v>
                </c:pt>
                <c:pt idx="3">
                  <c:v>Vaccines</c:v>
                </c:pt>
                <c:pt idx="4">
                  <c:v>Advanced Therapy Medicinal Products (ATMPs)</c:v>
                </c:pt>
                <c:pt idx="5">
                  <c:v>Blood &amp; Tissue Products</c:v>
                </c:pt>
              </c:strCache>
            </c:strRef>
          </c:cat>
          <c:val>
            <c:numRef>
              <c:f>'Biopharm by segment'!$D$3:$D$8</c:f>
              <c:numCache>
                <c:formatCode>_-* #,##0_-;\-* #,##0_-;_-* "-"??_-;_-@_-</c:formatCode>
                <c:ptCount val="6"/>
                <c:pt idx="0">
                  <c:v>23856.008999999998</c:v>
                </c:pt>
                <c:pt idx="1">
                  <c:v>1508.394</c:v>
                </c:pt>
                <c:pt idx="2">
                  <c:v>1224.011</c:v>
                </c:pt>
                <c:pt idx="3">
                  <c:v>1829.4169999999999</c:v>
                </c:pt>
                <c:pt idx="4">
                  <c:v>155.834</c:v>
                </c:pt>
                <c:pt idx="5">
                  <c:v>351.23099999999999</c:v>
                </c:pt>
              </c:numCache>
            </c:numRef>
          </c:val>
        </c:ser>
        <c:dLbls>
          <c:showLegendKey val="0"/>
          <c:showVal val="0"/>
          <c:showCatName val="0"/>
          <c:showSerName val="0"/>
          <c:showPercent val="0"/>
          <c:showBubbleSize val="0"/>
        </c:dLbls>
        <c:gapWidth val="150"/>
        <c:axId val="129268736"/>
        <c:axId val="129282816"/>
      </c:barChart>
      <c:barChart>
        <c:barDir val="col"/>
        <c:grouping val="clustered"/>
        <c:varyColors val="0"/>
        <c:ser>
          <c:idx val="1"/>
          <c:order val="1"/>
          <c:tx>
            <c:strRef>
              <c:f>'Biopharm by segment'!$C$2</c:f>
              <c:strCache>
                <c:ptCount val="1"/>
                <c:pt idx="0">
                  <c:v>Number of Companies (RH Scale)</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'Biopharm by segment'!$A$3:$A$8</c:f>
              <c:strCache>
                <c:ptCount val="6"/>
                <c:pt idx="0">
                  <c:v>Small Molecules</c:v>
                </c:pt>
                <c:pt idx="1">
                  <c:v>Therapeutic Proteins</c:v>
                </c:pt>
                <c:pt idx="2">
                  <c:v>Antibodies</c:v>
                </c:pt>
                <c:pt idx="3">
                  <c:v>Vaccines</c:v>
                </c:pt>
                <c:pt idx="4">
                  <c:v>Advanced Therapy Medicinal Products (ATMPs)</c:v>
                </c:pt>
                <c:pt idx="5">
                  <c:v>Blood &amp; Tissue Products</c:v>
                </c:pt>
              </c:strCache>
            </c:strRef>
          </c:cat>
          <c:val>
            <c:numRef>
              <c:f>'Biopharm by segment'!$C$3:$C$8</c:f>
              <c:numCache>
                <c:formatCode>_-* #,##0_-;\-* #,##0_-;_-* "-"??_-;_-@_-</c:formatCode>
                <c:ptCount val="6"/>
                <c:pt idx="0">
                  <c:v>447</c:v>
                </c:pt>
                <c:pt idx="1">
                  <c:v>70</c:v>
                </c:pt>
                <c:pt idx="2">
                  <c:v>43</c:v>
                </c:pt>
                <c:pt idx="3">
                  <c:v>29</c:v>
                </c:pt>
                <c:pt idx="4" formatCode="General">
                  <c:v>62</c:v>
                </c:pt>
                <c:pt idx="5">
                  <c:v>13</c:v>
                </c:pt>
              </c:numCache>
            </c:numRef>
          </c:val>
        </c:ser>
        <c:dLbls>
          <c:showLegendKey val="0"/>
          <c:showVal val="0"/>
          <c:showCatName val="0"/>
          <c:showSerName val="0"/>
          <c:showPercent val="0"/>
          <c:showBubbleSize val="0"/>
        </c:dLbls>
        <c:gapWidth val="150"/>
        <c:axId val="129389312"/>
        <c:axId val="129284736"/>
      </c:barChart>
      <c:catAx>
        <c:axId val="129268736"/>
        <c:scaling>
          <c:orientation val="minMax"/>
        </c:scaling>
        <c:delete val="0"/>
        <c:axPos val="b"/>
        <c:numFmt formatCode="General" sourceLinked="0"/>
        <c:majorTickMark val="out"/>
        <c:minorTickMark val="none"/>
        <c:tickLblPos val="nextTo"/>
        <c:crossAx val="129282816"/>
        <c:crosses val="autoZero"/>
        <c:auto val="1"/>
        <c:lblAlgn val="ctr"/>
        <c:lblOffset val="100"/>
        <c:noMultiLvlLbl val="0"/>
      </c:catAx>
      <c:valAx>
        <c:axId val="129282816"/>
        <c:scaling>
          <c:orientation val="minMax"/>
        </c:scaling>
        <c:delete val="0"/>
        <c:axPos val="l"/>
        <c:majorGridlines/>
        <c:title>
          <c:tx>
            <c:rich>
              <a:bodyPr rot="-5400000" vert="horz"/>
              <a:lstStyle/>
              <a:p>
                <a:pPr>
                  <a:defRPr/>
                </a:pPr>
                <a:r>
                  <a:rPr lang="en-US"/>
                  <a:t>Number</a:t>
                </a:r>
                <a:r>
                  <a:rPr lang="en-US" baseline="0"/>
                  <a:t> of Employees or Turnover </a:t>
                </a:r>
                <a:endParaRPr lang="en-US"/>
              </a:p>
            </c:rich>
          </c:tx>
          <c:overlay val="0"/>
        </c:title>
        <c:numFmt formatCode="_-* #,##0_-;\-* #,##0_-;_-* &quot;-&quot;??_-;_-@_-" sourceLinked="1"/>
        <c:majorTickMark val="out"/>
        <c:minorTickMark val="none"/>
        <c:tickLblPos val="nextTo"/>
        <c:crossAx val="129268736"/>
        <c:crosses val="autoZero"/>
        <c:crossBetween val="between"/>
      </c:valAx>
      <c:valAx>
        <c:axId val="129284736"/>
        <c:scaling>
          <c:orientation val="minMax"/>
        </c:scaling>
        <c:delete val="0"/>
        <c:axPos val="r"/>
        <c:title>
          <c:tx>
            <c:rich>
              <a:bodyPr rot="-5400000" vert="horz"/>
              <a:lstStyle/>
              <a:p>
                <a:pPr>
                  <a:defRPr/>
                </a:pPr>
                <a:r>
                  <a:rPr lang="en-US"/>
                  <a:t>Number</a:t>
                </a:r>
                <a:r>
                  <a:rPr lang="en-US" baseline="0"/>
                  <a:t> of Companies</a:t>
                </a:r>
                <a:endParaRPr lang="en-US"/>
              </a:p>
            </c:rich>
          </c:tx>
          <c:overlay val="0"/>
        </c:title>
        <c:numFmt formatCode="_-* #,##0_-;\-* #,##0_-;_-* &quot;-&quot;??_-;_-@_-" sourceLinked="1"/>
        <c:majorTickMark val="out"/>
        <c:minorTickMark val="none"/>
        <c:tickLblPos val="nextTo"/>
        <c:crossAx val="129389312"/>
        <c:crosses val="max"/>
        <c:crossBetween val="between"/>
      </c:valAx>
      <c:catAx>
        <c:axId val="129389312"/>
        <c:scaling>
          <c:orientation val="minMax"/>
        </c:scaling>
        <c:delete val="1"/>
        <c:axPos val="b"/>
        <c:numFmt formatCode="General" sourceLinked="0"/>
        <c:majorTickMark val="out"/>
        <c:minorTickMark val="none"/>
        <c:tickLblPos val="nextTo"/>
        <c:crossAx val="129284736"/>
        <c:crosses val="autoZero"/>
        <c:auto val="1"/>
        <c:lblAlgn val="ctr"/>
        <c:lblOffset val="100"/>
        <c:noMultiLvlLbl val="0"/>
      </c:catAx>
    </c:plotArea>
    <c:legend>
      <c:legendPos val="b"/>
      <c:overlay val="0"/>
    </c:legend>
    <c:plotVisOnly val="1"/>
    <c:dispBlanksAs val="gap"/>
    <c:showDLblsOverMax val="0"/>
  </c:chart>
  <c:printSettings>
    <c:headerFooter/>
    <c:pageMargins b="1" l="0.75" r="0.75"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arChart>
        <c:barDir val="col"/>
        <c:grouping val="stacked"/>
        <c:varyColors val="0"/>
        <c:ser>
          <c:idx val="0"/>
          <c:order val="0"/>
          <c:tx>
            <c:strRef>
              <c:f>'Biopharm by segment'!$B$41</c:f>
              <c:strCache>
                <c:ptCount val="1"/>
                <c:pt idx="0">
                  <c:v>Number of Employees  non Top 25</c:v>
                </c:pt>
              </c:strCache>
            </c:strRef>
          </c:tx>
          <c:invertIfNegative val="0"/>
          <c:cat>
            <c:strRef>
              <c:f>'Biopharm by segment'!$A$42:$A$47</c:f>
              <c:strCache>
                <c:ptCount val="6"/>
                <c:pt idx="0">
                  <c:v>Small Molecules</c:v>
                </c:pt>
                <c:pt idx="1">
                  <c:v>Therapeutic Proteins</c:v>
                </c:pt>
                <c:pt idx="2">
                  <c:v>Vaccines</c:v>
                </c:pt>
                <c:pt idx="3">
                  <c:v>Antibodies</c:v>
                </c:pt>
                <c:pt idx="4">
                  <c:v>Advanced Therapy Medicinal Products (ATMPs)</c:v>
                </c:pt>
                <c:pt idx="5">
                  <c:v>Blood &amp; Tissue Products</c:v>
                </c:pt>
              </c:strCache>
            </c:strRef>
          </c:cat>
          <c:val>
            <c:numRef>
              <c:f>'Biopharm by segment'!$B$42:$B$47</c:f>
              <c:numCache>
                <c:formatCode>_-* #,##0_-;\-* #,##0_-;_-* "-"??_-;_-@_-</c:formatCode>
                <c:ptCount val="6"/>
                <c:pt idx="0">
                  <c:v>16688</c:v>
                </c:pt>
                <c:pt idx="1">
                  <c:v>758</c:v>
                </c:pt>
                <c:pt idx="2">
                  <c:v>363</c:v>
                </c:pt>
                <c:pt idx="3">
                  <c:v>1858</c:v>
                </c:pt>
                <c:pt idx="4">
                  <c:v>833</c:v>
                </c:pt>
                <c:pt idx="5">
                  <c:v>432</c:v>
                </c:pt>
              </c:numCache>
            </c:numRef>
          </c:val>
        </c:ser>
        <c:ser>
          <c:idx val="1"/>
          <c:order val="1"/>
          <c:tx>
            <c:strRef>
              <c:f>'Biopharm by segment'!$C$41</c:f>
              <c:strCache>
                <c:ptCount val="1"/>
                <c:pt idx="0">
                  <c:v>Number of Employees Top 25</c:v>
                </c:pt>
              </c:strCache>
            </c:strRef>
          </c:tx>
          <c:invertIfNegative val="0"/>
          <c:cat>
            <c:strRef>
              <c:f>'Biopharm by segment'!$A$42:$A$47</c:f>
              <c:strCache>
                <c:ptCount val="6"/>
                <c:pt idx="0">
                  <c:v>Small Molecules</c:v>
                </c:pt>
                <c:pt idx="1">
                  <c:v>Therapeutic Proteins</c:v>
                </c:pt>
                <c:pt idx="2">
                  <c:v>Vaccines</c:v>
                </c:pt>
                <c:pt idx="3">
                  <c:v>Antibodies</c:v>
                </c:pt>
                <c:pt idx="4">
                  <c:v>Advanced Therapy Medicinal Products (ATMPs)</c:v>
                </c:pt>
                <c:pt idx="5">
                  <c:v>Blood &amp; Tissue Products</c:v>
                </c:pt>
              </c:strCache>
            </c:strRef>
          </c:cat>
          <c:val>
            <c:numRef>
              <c:f>'Biopharm by segment'!$C$42:$C$47</c:f>
              <c:numCache>
                <c:formatCode>_-* #,##0_-;\-* #,##0_-;_-* "-"??_-;_-@_-</c:formatCode>
                <c:ptCount val="6"/>
                <c:pt idx="0">
                  <c:v>34360</c:v>
                </c:pt>
                <c:pt idx="1">
                  <c:v>3271</c:v>
                </c:pt>
                <c:pt idx="2">
                  <c:v>2594</c:v>
                </c:pt>
                <c:pt idx="3">
                  <c:v>1156</c:v>
                </c:pt>
                <c:pt idx="4">
                  <c:v>8</c:v>
                </c:pt>
                <c:pt idx="5">
                  <c:v>0</c:v>
                </c:pt>
              </c:numCache>
            </c:numRef>
          </c:val>
        </c:ser>
        <c:dLbls>
          <c:showLegendKey val="0"/>
          <c:showVal val="0"/>
          <c:showCatName val="0"/>
          <c:showSerName val="0"/>
          <c:showPercent val="0"/>
          <c:showBubbleSize val="0"/>
        </c:dLbls>
        <c:gapWidth val="150"/>
        <c:overlap val="100"/>
        <c:axId val="132760320"/>
        <c:axId val="132761856"/>
      </c:barChart>
      <c:catAx>
        <c:axId val="132760320"/>
        <c:scaling>
          <c:orientation val="minMax"/>
        </c:scaling>
        <c:delete val="0"/>
        <c:axPos val="b"/>
        <c:numFmt formatCode="General" sourceLinked="0"/>
        <c:majorTickMark val="out"/>
        <c:minorTickMark val="none"/>
        <c:tickLblPos val="nextTo"/>
        <c:crossAx val="132761856"/>
        <c:crosses val="autoZero"/>
        <c:auto val="1"/>
        <c:lblAlgn val="ctr"/>
        <c:lblOffset val="100"/>
        <c:noMultiLvlLbl val="0"/>
      </c:catAx>
      <c:valAx>
        <c:axId val="132761856"/>
        <c:scaling>
          <c:orientation val="minMax"/>
        </c:scaling>
        <c:delete val="0"/>
        <c:axPos val="l"/>
        <c:majorGridlines/>
        <c:title>
          <c:tx>
            <c:rich>
              <a:bodyPr rot="-5400000" vert="horz"/>
              <a:lstStyle/>
              <a:p>
                <a:pPr>
                  <a:defRPr/>
                </a:pPr>
                <a:r>
                  <a:rPr lang="en-US"/>
                  <a:t>Number</a:t>
                </a:r>
                <a:r>
                  <a:rPr lang="en-US" baseline="0"/>
                  <a:t> of Employees</a:t>
                </a:r>
                <a:endParaRPr lang="en-US"/>
              </a:p>
            </c:rich>
          </c:tx>
          <c:overlay val="0"/>
        </c:title>
        <c:numFmt formatCode="_-* #,##0_-;\-* #,##0_-;_-* &quot;-&quot;??_-;_-@_-" sourceLinked="1"/>
        <c:majorTickMark val="out"/>
        <c:minorTickMark val="none"/>
        <c:tickLblPos val="nextTo"/>
        <c:crossAx val="132760320"/>
        <c:crosses val="autoZero"/>
        <c:crossBetween val="between"/>
      </c:valAx>
    </c:plotArea>
    <c:legend>
      <c:legendPos val="b"/>
      <c:overlay val="0"/>
    </c:legend>
    <c:plotVisOnly val="1"/>
    <c:dispBlanksAs val="gap"/>
    <c:showDLblsOverMax val="0"/>
  </c:chart>
  <c:printSettings>
    <c:headerFooter/>
    <c:pageMargins b="1" l="0.75" r="0.75" t="1" header="0.5" footer="0.5"/>
    <c:pageSetup paperSize="9" orientation="portrait" horizontalDpi="-4" verticalDpi="-4"/>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0.165394729716557"/>
          <c:y val="5.9383437848712001E-2"/>
          <c:w val="0.78154122756663702"/>
          <c:h val="0.75646607471938299"/>
        </c:manualLayout>
      </c:layout>
      <c:barChart>
        <c:barDir val="col"/>
        <c:grouping val="clustered"/>
        <c:varyColors val="0"/>
        <c:ser>
          <c:idx val="0"/>
          <c:order val="0"/>
          <c:tx>
            <c:strRef>
              <c:f>'Biopharm core v supply chain'!$C$2</c:f>
              <c:strCache>
                <c:ptCount val="1"/>
                <c:pt idx="0">
                  <c:v>Biopharmaceutical core companies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'Biopharm core v supply chain'!$B$3:$B$5</c:f>
              <c:strCache>
                <c:ptCount val="3"/>
                <c:pt idx="0">
                  <c:v>Employees</c:v>
                </c:pt>
                <c:pt idx="1">
                  <c:v>Turnover £m</c:v>
                </c:pt>
                <c:pt idx="2">
                  <c:v>Companies</c:v>
                </c:pt>
              </c:strCache>
            </c:strRef>
          </c:cat>
          <c:val>
            <c:numRef>
              <c:f>'Biopharm core v supply chain'!$C$3:$C$5</c:f>
              <c:numCache>
                <c:formatCode>_-* #,##0_-;\-* #,##0_-;_-* "-"??_-;_-@_-</c:formatCode>
                <c:ptCount val="3"/>
                <c:pt idx="0">
                  <c:v>62321</c:v>
                </c:pt>
                <c:pt idx="1">
                  <c:v>28924.9</c:v>
                </c:pt>
                <c:pt idx="2">
                  <c:v>664</c:v>
                </c:pt>
              </c:numCache>
            </c:numRef>
          </c:val>
        </c:ser>
        <c:ser>
          <c:idx val="1"/>
          <c:order val="1"/>
          <c:tx>
            <c:strRef>
              <c:f>'Biopharm core v supply chain'!$D$2</c:f>
              <c:strCache>
                <c:ptCount val="1"/>
                <c:pt idx="0">
                  <c:v>Biopharmaceutical service &amp; supply chain companies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'Biopharm core v supply chain'!$B$3:$B$5</c:f>
              <c:strCache>
                <c:ptCount val="3"/>
                <c:pt idx="0">
                  <c:v>Employees</c:v>
                </c:pt>
                <c:pt idx="1">
                  <c:v>Turnover £m</c:v>
                </c:pt>
                <c:pt idx="2">
                  <c:v>Companies</c:v>
                </c:pt>
              </c:strCache>
            </c:strRef>
          </c:cat>
          <c:val>
            <c:numRef>
              <c:f>'Biopharm core v supply chain'!$D$3:$D$5</c:f>
              <c:numCache>
                <c:formatCode>_-* #,##0_-;\-* #,##0_-;_-* "-"??_-;_-@_-</c:formatCode>
                <c:ptCount val="3"/>
                <c:pt idx="0">
                  <c:v>45123</c:v>
                </c:pt>
                <c:pt idx="1">
                  <c:v>10769</c:v>
                </c:pt>
                <c:pt idx="2">
                  <c:v>1284</c:v>
                </c:pt>
              </c:numCache>
            </c:numRef>
          </c:val>
        </c:ser>
        <c:dLbls>
          <c:showLegendKey val="0"/>
          <c:showVal val="1"/>
          <c:showCatName val="0"/>
          <c:showSerName val="0"/>
          <c:showPercent val="0"/>
          <c:showBubbleSize val="0"/>
        </c:dLbls>
        <c:gapWidth val="150"/>
        <c:axId val="130490752"/>
        <c:axId val="130492288"/>
      </c:barChart>
      <c:catAx>
        <c:axId val="130490752"/>
        <c:scaling>
          <c:orientation val="minMax"/>
        </c:scaling>
        <c:delete val="0"/>
        <c:axPos val="b"/>
        <c:numFmt formatCode="General" sourceLinked="0"/>
        <c:majorTickMark val="out"/>
        <c:minorTickMark val="none"/>
        <c:tickLblPos val="nextTo"/>
        <c:crossAx val="130492288"/>
        <c:crosses val="autoZero"/>
        <c:auto val="1"/>
        <c:lblAlgn val="ctr"/>
        <c:lblOffset val="100"/>
        <c:noMultiLvlLbl val="0"/>
      </c:catAx>
      <c:valAx>
        <c:axId val="130492288"/>
        <c:scaling>
          <c:orientation val="minMax"/>
        </c:scaling>
        <c:delete val="0"/>
        <c:axPos val="l"/>
        <c:majorGridlines/>
        <c:title>
          <c:tx>
            <c:rich>
              <a:bodyPr rot="-5400000" vert="horz"/>
              <a:lstStyle/>
              <a:p>
                <a:pPr>
                  <a:defRPr/>
                </a:pPr>
                <a:r>
                  <a:rPr lang="en-US"/>
                  <a:t>Number</a:t>
                </a:r>
                <a:r>
                  <a:rPr lang="en-US" baseline="0"/>
                  <a:t> of Employees , number of companies and Turnover (£m) </a:t>
                </a:r>
              </a:p>
            </c:rich>
          </c:tx>
          <c:layout>
            <c:manualLayout>
              <c:xMode val="edge"/>
              <c:yMode val="edge"/>
              <c:x val="5.72321805716514E-2"/>
              <c:y val="0.16041665270564601"/>
            </c:manualLayout>
          </c:layout>
          <c:overlay val="0"/>
        </c:title>
        <c:numFmt formatCode="_-* #,##0_-;\-* #,##0_-;_-* &quot;-&quot;??_-;_-@_-" sourceLinked="1"/>
        <c:majorTickMark val="out"/>
        <c:minorTickMark val="none"/>
        <c:tickLblPos val="nextTo"/>
        <c:crossAx val="130490752"/>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3200"/>
            </a:pPr>
            <a:r>
              <a:rPr lang="en-US" sz="3200"/>
              <a:t>Companies</a:t>
            </a:r>
          </a:p>
        </c:rich>
      </c:tx>
      <c:layout>
        <c:manualLayout>
          <c:xMode val="edge"/>
          <c:yMode val="edge"/>
          <c:x val="0.350972768848334"/>
          <c:y val="2.35183597099867E-2"/>
        </c:manualLayout>
      </c:layout>
      <c:overlay val="0"/>
    </c:title>
    <c:autoTitleDeleted val="0"/>
    <c:plotArea>
      <c:layout>
        <c:manualLayout>
          <c:layoutTarget val="inner"/>
          <c:xMode val="edge"/>
          <c:yMode val="edge"/>
          <c:x val="0.22145922746781099"/>
          <c:y val="0.20600475494579801"/>
          <c:w val="0.53976548385997203"/>
          <c:h val="0.69078020372107196"/>
        </c:manualLayout>
      </c:layout>
      <c:pieChart>
        <c:varyColors val="1"/>
        <c:ser>
          <c:idx val="0"/>
          <c:order val="0"/>
          <c:dPt>
            <c:idx val="0"/>
            <c:bubble3D val="0"/>
          </c:dPt>
          <c:dPt>
            <c:idx val="1"/>
            <c:bubble3D val="0"/>
          </c:dPt>
          <c:dPt>
            <c:idx val="2"/>
            <c:bubble3D val="0"/>
          </c:dPt>
          <c:dPt>
            <c:idx val="3"/>
            <c:bubble3D val="0"/>
          </c:dPt>
          <c:dLbls>
            <c:spPr>
              <a:noFill/>
              <a:ln>
                <a:noFill/>
              </a:ln>
              <a:effectLst/>
            </c:spPr>
            <c:txPr>
              <a:bodyPr/>
              <a:lstStyle/>
              <a:p>
                <a:pPr>
                  <a:defRPr sz="1800"/>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'Biopharm &amp; Medtech'!$A$20:$A$23</c:f>
              <c:strCache>
                <c:ptCount val="4"/>
                <c:pt idx="0">
                  <c:v>Biopharmaceutical core</c:v>
                </c:pt>
                <c:pt idx="1">
                  <c:v>Biopharmaceutical Service &amp; Supply</c:v>
                </c:pt>
                <c:pt idx="2">
                  <c:v>Medical Technology core</c:v>
                </c:pt>
                <c:pt idx="3">
                  <c:v>Medical Technology Service &amp; supply</c:v>
                </c:pt>
              </c:strCache>
            </c:strRef>
          </c:cat>
          <c:val>
            <c:numRef>
              <c:f>'Biopharm &amp; Medtech'!$B$20:$B$23</c:f>
              <c:numCache>
                <c:formatCode>_-* #,##0_-;\-* #,##0_-;_-* "-"??_-;_-@_-</c:formatCode>
                <c:ptCount val="4"/>
                <c:pt idx="0">
                  <c:v>664</c:v>
                </c:pt>
                <c:pt idx="1">
                  <c:v>1284</c:v>
                </c:pt>
                <c:pt idx="2">
                  <c:v>2683</c:v>
                </c:pt>
                <c:pt idx="3">
                  <c:v>1002</c:v>
                </c:pt>
              </c:numCache>
            </c:numRef>
          </c:val>
        </c:ser>
        <c:dLbls>
          <c:dLblPos val="outEnd"/>
          <c:showLegendKey val="0"/>
          <c:showVal val="1"/>
          <c:showCatName val="0"/>
          <c:showSerName val="0"/>
          <c:showPercent val="0"/>
          <c:showBubbleSize val="0"/>
          <c:showLeaderLines val="1"/>
        </c:dLbls>
        <c:firstSliceAng val="0"/>
      </c:pieChart>
      <c:spPr>
        <a:noFill/>
        <a:ln w="25400">
          <a:noFill/>
        </a:ln>
      </c:spPr>
    </c:plotArea>
    <c:plotVisOnly val="1"/>
    <c:dispBlanksAs val="gap"/>
    <c:showDLblsOverMax val="0"/>
  </c:chart>
  <c:spPr>
    <a:ln>
      <a:noFill/>
    </a:ln>
  </c:spPr>
  <c:printSettings>
    <c:headerFooter/>
    <c:pageMargins b="1" l="0.75" r="0.7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arChart>
        <c:barDir val="col"/>
        <c:grouping val="clustered"/>
        <c:varyColors val="0"/>
        <c:ser>
          <c:idx val="0"/>
          <c:order val="0"/>
          <c:tx>
            <c:strRef>
              <c:f>'Biopharm supply chain'!$B$4</c:f>
              <c:strCache>
                <c:ptCount val="1"/>
                <c:pt idx="0">
                  <c:v>Number of Employees (LH scale)</c:v>
                </c:pt>
              </c:strCache>
            </c:strRef>
          </c:tx>
          <c:invertIfNegative val="0"/>
          <c:cat>
            <c:strRef>
              <c:f>'Biopharm supply chain'!$A$5:$A$16</c:f>
              <c:strCache>
                <c:ptCount val="12"/>
                <c:pt idx="0">
                  <c:v>Contract Manufacturing/Research Organisation</c:v>
                </c:pt>
                <c:pt idx="1">
                  <c:v>Reagent, Equipment and consumables supplier</c:v>
                </c:pt>
                <c:pt idx="2">
                  <c:v>Clinical Research Organisation</c:v>
                </c:pt>
                <c:pt idx="3">
                  <c:v>Logistics and Packaging</c:v>
                </c:pt>
                <c:pt idx="4">
                  <c:v>Analytical Services</c:v>
                </c:pt>
                <c:pt idx="5">
                  <c:v>Recruitment</c:v>
                </c:pt>
                <c:pt idx="6">
                  <c:v>Specialist consultants</c:v>
                </c:pt>
                <c:pt idx="7">
                  <c:v>Information systems specialists</c:v>
                </c:pt>
                <c:pt idx="8">
                  <c:v>Healthcare service provider</c:v>
                </c:pt>
                <c:pt idx="9">
                  <c:v>Formulation/Drug delivery specialist</c:v>
                </c:pt>
                <c:pt idx="10">
                  <c:v>Contract Formulation Manufacturing</c:v>
                </c:pt>
                <c:pt idx="11">
                  <c:v>Regulatory Expertise</c:v>
                </c:pt>
              </c:strCache>
            </c:strRef>
          </c:cat>
          <c:val>
            <c:numRef>
              <c:f>'Biopharm supply chain'!$B$5:$B$16</c:f>
              <c:numCache>
                <c:formatCode>_-* #,##0_-;\-* #,##0_-;_-* "-"??_-;_-@_-</c:formatCode>
                <c:ptCount val="12"/>
                <c:pt idx="0">
                  <c:v>14561</c:v>
                </c:pt>
                <c:pt idx="1">
                  <c:v>10510</c:v>
                </c:pt>
                <c:pt idx="2">
                  <c:v>7019</c:v>
                </c:pt>
                <c:pt idx="3">
                  <c:v>2811</c:v>
                </c:pt>
                <c:pt idx="4">
                  <c:v>2669</c:v>
                </c:pt>
                <c:pt idx="5">
                  <c:v>1727</c:v>
                </c:pt>
                <c:pt idx="6">
                  <c:v>1215</c:v>
                </c:pt>
                <c:pt idx="7">
                  <c:v>1167</c:v>
                </c:pt>
                <c:pt idx="8">
                  <c:v>726</c:v>
                </c:pt>
                <c:pt idx="9">
                  <c:v>641</c:v>
                </c:pt>
                <c:pt idx="10">
                  <c:v>609</c:v>
                </c:pt>
                <c:pt idx="11">
                  <c:v>470</c:v>
                </c:pt>
              </c:numCache>
            </c:numRef>
          </c:val>
        </c:ser>
        <c:dLbls>
          <c:showLegendKey val="0"/>
          <c:showVal val="0"/>
          <c:showCatName val="0"/>
          <c:showSerName val="0"/>
          <c:showPercent val="0"/>
          <c:showBubbleSize val="0"/>
        </c:dLbls>
        <c:gapWidth val="150"/>
        <c:axId val="132802048"/>
        <c:axId val="132803584"/>
      </c:barChart>
      <c:barChart>
        <c:barDir val="col"/>
        <c:grouping val="clustered"/>
        <c:varyColors val="0"/>
        <c:ser>
          <c:idx val="1"/>
          <c:order val="1"/>
          <c:tx>
            <c:strRef>
              <c:f>'Biopharm supply chain'!$C$4</c:f>
              <c:strCache>
                <c:ptCount val="1"/>
                <c:pt idx="0">
                  <c:v>Number of Companies (RH scale)</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'Biopharm supply chain'!$A$5:$A$16</c:f>
              <c:strCache>
                <c:ptCount val="12"/>
                <c:pt idx="0">
                  <c:v>Contract Manufacturing/Research Organisation</c:v>
                </c:pt>
                <c:pt idx="1">
                  <c:v>Reagent, Equipment and consumables supplier</c:v>
                </c:pt>
                <c:pt idx="2">
                  <c:v>Clinical Research Organisation</c:v>
                </c:pt>
                <c:pt idx="3">
                  <c:v>Logistics and Packaging</c:v>
                </c:pt>
                <c:pt idx="4">
                  <c:v>Analytical Services</c:v>
                </c:pt>
                <c:pt idx="5">
                  <c:v>Recruitment</c:v>
                </c:pt>
                <c:pt idx="6">
                  <c:v>Specialist consultants</c:v>
                </c:pt>
                <c:pt idx="7">
                  <c:v>Information systems specialists</c:v>
                </c:pt>
                <c:pt idx="8">
                  <c:v>Healthcare service provider</c:v>
                </c:pt>
                <c:pt idx="9">
                  <c:v>Formulation/Drug delivery specialist</c:v>
                </c:pt>
                <c:pt idx="10">
                  <c:v>Contract Formulation Manufacturing</c:v>
                </c:pt>
                <c:pt idx="11">
                  <c:v>Regulatory Expertise</c:v>
                </c:pt>
              </c:strCache>
            </c:strRef>
          </c:cat>
          <c:val>
            <c:numRef>
              <c:f>'Biopharm supply chain'!$C$5:$C$16</c:f>
              <c:numCache>
                <c:formatCode>_-* #,##0_-;\-* #,##0_-;_-* "-"??_-;_-@_-</c:formatCode>
                <c:ptCount val="12"/>
                <c:pt idx="0">
                  <c:v>265</c:v>
                </c:pt>
                <c:pt idx="1">
                  <c:v>267</c:v>
                </c:pt>
                <c:pt idx="2">
                  <c:v>101</c:v>
                </c:pt>
                <c:pt idx="3">
                  <c:v>29</c:v>
                </c:pt>
                <c:pt idx="4">
                  <c:v>64</c:v>
                </c:pt>
                <c:pt idx="5">
                  <c:v>31</c:v>
                </c:pt>
                <c:pt idx="6">
                  <c:v>289</c:v>
                </c:pt>
                <c:pt idx="7">
                  <c:v>38</c:v>
                </c:pt>
                <c:pt idx="8">
                  <c:v>4</c:v>
                </c:pt>
                <c:pt idx="9">
                  <c:v>33</c:v>
                </c:pt>
                <c:pt idx="10">
                  <c:v>9</c:v>
                </c:pt>
                <c:pt idx="11">
                  <c:v>67</c:v>
                </c:pt>
              </c:numCache>
            </c:numRef>
          </c:val>
        </c:ser>
        <c:ser>
          <c:idx val="2"/>
          <c:order val="2"/>
          <c:tx>
            <c:strRef>
              <c:f>'Biopharm supply chain'!$D$4</c:f>
              <c:strCache>
                <c:ptCount val="1"/>
                <c:pt idx="0">
                  <c:v>Turnover £m (RH scale)</c:v>
                </c:pt>
              </c:strCache>
            </c:strRef>
          </c:tx>
          <c:invertIfNegative val="0"/>
          <c:cat>
            <c:strRef>
              <c:f>'Biopharm supply chain'!$A$5:$A$16</c:f>
              <c:strCache>
                <c:ptCount val="12"/>
                <c:pt idx="0">
                  <c:v>Contract Manufacturing/Research Organisation</c:v>
                </c:pt>
                <c:pt idx="1">
                  <c:v>Reagent, Equipment and consumables supplier</c:v>
                </c:pt>
                <c:pt idx="2">
                  <c:v>Clinical Research Organisation</c:v>
                </c:pt>
                <c:pt idx="3">
                  <c:v>Logistics and Packaging</c:v>
                </c:pt>
                <c:pt idx="4">
                  <c:v>Analytical Services</c:v>
                </c:pt>
                <c:pt idx="5">
                  <c:v>Recruitment</c:v>
                </c:pt>
                <c:pt idx="6">
                  <c:v>Specialist consultants</c:v>
                </c:pt>
                <c:pt idx="7">
                  <c:v>Information systems specialists</c:v>
                </c:pt>
                <c:pt idx="8">
                  <c:v>Healthcare service provider</c:v>
                </c:pt>
                <c:pt idx="9">
                  <c:v>Formulation/Drug delivery specialist</c:v>
                </c:pt>
                <c:pt idx="10">
                  <c:v>Contract Formulation Manufacturing</c:v>
                </c:pt>
                <c:pt idx="11">
                  <c:v>Regulatory Expertise</c:v>
                </c:pt>
              </c:strCache>
            </c:strRef>
          </c:cat>
          <c:val>
            <c:numRef>
              <c:f>'Biopharm supply chain'!$D$5:$D$16</c:f>
              <c:numCache>
                <c:formatCode>_-* #,##0_-;\-* #,##0_-;_-* "-"??_-;_-@_-</c:formatCode>
                <c:ptCount val="12"/>
                <c:pt idx="0">
                  <c:v>2213.7829999999999</c:v>
                </c:pt>
                <c:pt idx="1">
                  <c:v>5320.0529999999999</c:v>
                </c:pt>
                <c:pt idx="2">
                  <c:v>1200</c:v>
                </c:pt>
                <c:pt idx="3">
                  <c:v>397.01600000000002</c:v>
                </c:pt>
                <c:pt idx="4">
                  <c:v>234.935</c:v>
                </c:pt>
                <c:pt idx="5">
                  <c:v>135.09299999999999</c:v>
                </c:pt>
                <c:pt idx="6">
                  <c:v>474.49599999999998</c:v>
                </c:pt>
                <c:pt idx="7">
                  <c:v>109.723</c:v>
                </c:pt>
                <c:pt idx="8">
                  <c:v>249.94499999999999</c:v>
                </c:pt>
                <c:pt idx="9">
                  <c:v>160.67699999999999</c:v>
                </c:pt>
                <c:pt idx="10">
                  <c:v>80.343999999999994</c:v>
                </c:pt>
                <c:pt idx="11">
                  <c:v>39.642000000000003</c:v>
                </c:pt>
              </c:numCache>
            </c:numRef>
          </c:val>
        </c:ser>
        <c:dLbls>
          <c:showLegendKey val="0"/>
          <c:showVal val="0"/>
          <c:showCatName val="0"/>
          <c:showSerName val="0"/>
          <c:showPercent val="0"/>
          <c:showBubbleSize val="0"/>
        </c:dLbls>
        <c:gapWidth val="150"/>
        <c:axId val="132815872"/>
        <c:axId val="132813952"/>
      </c:barChart>
      <c:catAx>
        <c:axId val="132802048"/>
        <c:scaling>
          <c:orientation val="minMax"/>
        </c:scaling>
        <c:delete val="0"/>
        <c:axPos val="b"/>
        <c:numFmt formatCode="General" sourceLinked="0"/>
        <c:majorTickMark val="out"/>
        <c:minorTickMark val="none"/>
        <c:tickLblPos val="nextTo"/>
        <c:crossAx val="132803584"/>
        <c:crosses val="autoZero"/>
        <c:auto val="1"/>
        <c:lblAlgn val="ctr"/>
        <c:lblOffset val="100"/>
        <c:noMultiLvlLbl val="0"/>
      </c:catAx>
      <c:valAx>
        <c:axId val="132803584"/>
        <c:scaling>
          <c:orientation val="minMax"/>
        </c:scaling>
        <c:delete val="0"/>
        <c:axPos val="l"/>
        <c:majorGridlines/>
        <c:title>
          <c:tx>
            <c:rich>
              <a:bodyPr rot="-5400000" vert="horz"/>
              <a:lstStyle/>
              <a:p>
                <a:pPr>
                  <a:defRPr/>
                </a:pPr>
                <a:r>
                  <a:rPr lang="en-US"/>
                  <a:t>Number of Employees</a:t>
                </a:r>
              </a:p>
            </c:rich>
          </c:tx>
          <c:overlay val="0"/>
        </c:title>
        <c:numFmt formatCode="_-* #,##0_-;\-* #,##0_-;_-* &quot;-&quot;??_-;_-@_-" sourceLinked="1"/>
        <c:majorTickMark val="out"/>
        <c:minorTickMark val="none"/>
        <c:tickLblPos val="nextTo"/>
        <c:crossAx val="132802048"/>
        <c:crosses val="autoZero"/>
        <c:crossBetween val="between"/>
      </c:valAx>
      <c:valAx>
        <c:axId val="132813952"/>
        <c:scaling>
          <c:orientation val="minMax"/>
        </c:scaling>
        <c:delete val="0"/>
        <c:axPos val="r"/>
        <c:title>
          <c:tx>
            <c:rich>
              <a:bodyPr rot="-5400000" vert="horz"/>
              <a:lstStyle/>
              <a:p>
                <a:pPr>
                  <a:defRPr/>
                </a:pPr>
                <a:r>
                  <a:rPr lang="en-US"/>
                  <a:t>Number</a:t>
                </a:r>
                <a:r>
                  <a:rPr lang="en-US" baseline="0"/>
                  <a:t> of companies or Turnover</a:t>
                </a:r>
                <a:endParaRPr lang="en-US"/>
              </a:p>
            </c:rich>
          </c:tx>
          <c:overlay val="0"/>
        </c:title>
        <c:numFmt formatCode="_-* #,##0_-;\-* #,##0_-;_-* &quot;-&quot;??_-;_-@_-" sourceLinked="1"/>
        <c:majorTickMark val="out"/>
        <c:minorTickMark val="none"/>
        <c:tickLblPos val="nextTo"/>
        <c:crossAx val="132815872"/>
        <c:crosses val="max"/>
        <c:crossBetween val="between"/>
      </c:valAx>
      <c:catAx>
        <c:axId val="132815872"/>
        <c:scaling>
          <c:orientation val="minMax"/>
        </c:scaling>
        <c:delete val="1"/>
        <c:axPos val="b"/>
        <c:numFmt formatCode="General" sourceLinked="0"/>
        <c:majorTickMark val="out"/>
        <c:minorTickMark val="none"/>
        <c:tickLblPos val="nextTo"/>
        <c:crossAx val="132813952"/>
        <c:crosses val="autoZero"/>
        <c:auto val="1"/>
        <c:lblAlgn val="ctr"/>
        <c:lblOffset val="100"/>
        <c:noMultiLvlLbl val="0"/>
      </c:catAx>
    </c:plotArea>
    <c:legend>
      <c:legendPos val="b"/>
      <c:overlay val="0"/>
    </c:legend>
    <c:plotVisOnly val="1"/>
    <c:dispBlanksAs val="gap"/>
    <c:showDLblsOverMax val="0"/>
  </c:chart>
  <c:printSettings>
    <c:headerFooter/>
    <c:pageMargins b="1" l="0.75" r="0.75"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pieChart>
        <c:varyColors val="1"/>
        <c:ser>
          <c:idx val="0"/>
          <c:order val="0"/>
          <c:dPt>
            <c:idx val="0"/>
            <c:bubble3D val="0"/>
          </c:dPt>
          <c:dPt>
            <c:idx val="1"/>
            <c:bubble3D val="0"/>
          </c:dPt>
          <c:dPt>
            <c:idx val="2"/>
            <c:bubble3D val="0"/>
          </c:dPt>
          <c:dPt>
            <c:idx val="3"/>
            <c:bubble3D val="0"/>
          </c:dPt>
          <c:dPt>
            <c:idx val="4"/>
            <c:bubble3D val="0"/>
          </c:dPt>
          <c:dPt>
            <c:idx val="5"/>
            <c:bubble3D val="0"/>
          </c:dPt>
          <c:dPt>
            <c:idx val="6"/>
            <c:bubble3D val="0"/>
          </c:dPt>
          <c:dLbls>
            <c:spPr>
              <a:noFill/>
              <a:ln>
                <a:noFill/>
              </a:ln>
              <a:effectLst/>
            </c:spPr>
            <c:dLblPos val="outEnd"/>
            <c:showLegendKey val="0"/>
            <c:showVal val="0"/>
            <c:showCatName val="1"/>
            <c:showSerName val="0"/>
            <c:showPercent val="1"/>
            <c:showBubbleSize val="0"/>
            <c:showLeaderLines val="1"/>
            <c:extLst>
              <c:ext xmlns:c15="http://schemas.microsoft.com/office/drawing/2012/chart" uri="{CE6537A1-D6FC-4f65-9D91-7224C49458BB}"/>
            </c:extLst>
          </c:dLbls>
          <c:cat>
            <c:strRef>
              <c:f>'Biopharm TO band'!$A$3:$A$9</c:f>
              <c:strCache>
                <c:ptCount val="7"/>
                <c:pt idx="0">
                  <c:v>£0-49,000</c:v>
                </c:pt>
                <c:pt idx="1">
                  <c:v>£50-99,000</c:v>
                </c:pt>
                <c:pt idx="2">
                  <c:v>£0.1-0.249m</c:v>
                </c:pt>
                <c:pt idx="3">
                  <c:v>£0.25-0.499m</c:v>
                </c:pt>
                <c:pt idx="4">
                  <c:v>£0.5-0.999m</c:v>
                </c:pt>
                <c:pt idx="5">
                  <c:v>£1-4.9m</c:v>
                </c:pt>
                <c:pt idx="6">
                  <c:v>£5m+</c:v>
                </c:pt>
              </c:strCache>
            </c:strRef>
          </c:cat>
          <c:val>
            <c:numRef>
              <c:f>'Biopharm TO band'!$B$3:$B$9</c:f>
              <c:numCache>
                <c:formatCode>General</c:formatCode>
                <c:ptCount val="7"/>
                <c:pt idx="0">
                  <c:v>82</c:v>
                </c:pt>
                <c:pt idx="1">
                  <c:v>46</c:v>
                </c:pt>
                <c:pt idx="2">
                  <c:v>88</c:v>
                </c:pt>
                <c:pt idx="3">
                  <c:v>105</c:v>
                </c:pt>
                <c:pt idx="4">
                  <c:v>42</c:v>
                </c:pt>
                <c:pt idx="5">
                  <c:v>88</c:v>
                </c:pt>
                <c:pt idx="6">
                  <c:v>213</c:v>
                </c:pt>
              </c:numCache>
            </c:numRef>
          </c:val>
        </c:ser>
        <c:dLbls>
          <c:dLblPos val="outEnd"/>
          <c:showLegendKey val="0"/>
          <c:showVal val="0"/>
          <c:showCatName val="1"/>
          <c:showSerName val="0"/>
          <c:showPercent val="1"/>
          <c:showBubbleSize val="0"/>
          <c:showLeaderLines val="1"/>
        </c:dLbls>
        <c:firstSliceAng val="0"/>
      </c:pieChart>
      <c:spPr>
        <a:noFill/>
        <a:ln w="25400">
          <a:noFill/>
        </a:ln>
      </c:spPr>
    </c:plotArea>
    <c:plotVisOnly val="1"/>
    <c:dispBlanksAs val="gap"/>
    <c:showDLblsOverMax val="0"/>
  </c:chart>
  <c:printSettings>
    <c:headerFooter/>
    <c:pageMargins b="1" l="0.75" r="0.75" t="1" header="0.5" footer="0.5"/>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pieChart>
        <c:varyColors val="1"/>
        <c:ser>
          <c:idx val="0"/>
          <c:order val="0"/>
          <c:tx>
            <c:strRef>
              <c:f>'Biopharm TO band'!$B$33</c:f>
              <c:strCache>
                <c:ptCount val="1"/>
                <c:pt idx="0">
                  <c:v>Number of Companies</c:v>
                </c:pt>
              </c:strCache>
            </c:strRef>
          </c:tx>
          <c:dLbls>
            <c:spPr>
              <a:noFill/>
              <a:ln>
                <a:noFill/>
              </a:ln>
              <a:effectLst/>
            </c:spPr>
            <c:dLblPos val="outEnd"/>
            <c:showLegendKey val="0"/>
            <c:showVal val="0"/>
            <c:showCatName val="1"/>
            <c:showSerName val="0"/>
            <c:showPercent val="1"/>
            <c:showBubbleSize val="0"/>
            <c:showLeaderLines val="1"/>
            <c:extLst>
              <c:ext xmlns:c15="http://schemas.microsoft.com/office/drawing/2012/chart" uri="{CE6537A1-D6FC-4f65-9D91-7224C49458BB}"/>
            </c:extLst>
          </c:dLbls>
          <c:cat>
            <c:strRef>
              <c:f>'Biopharm TO band'!$A$34:$A$40</c:f>
              <c:strCache>
                <c:ptCount val="7"/>
                <c:pt idx="0">
                  <c:v>£0-49,000</c:v>
                </c:pt>
                <c:pt idx="1">
                  <c:v>£50-99,000</c:v>
                </c:pt>
                <c:pt idx="2">
                  <c:v>£0.1-0.249m</c:v>
                </c:pt>
                <c:pt idx="3">
                  <c:v>£0.25-0.499m</c:v>
                </c:pt>
                <c:pt idx="4">
                  <c:v>£0.5-0.999m</c:v>
                </c:pt>
                <c:pt idx="5">
                  <c:v>£1-4.9m</c:v>
                </c:pt>
                <c:pt idx="6">
                  <c:v>£5m+</c:v>
                </c:pt>
              </c:strCache>
            </c:strRef>
          </c:cat>
          <c:val>
            <c:numRef>
              <c:f>'Biopharm TO band'!$B$34:$B$40</c:f>
              <c:numCache>
                <c:formatCode>General</c:formatCode>
                <c:ptCount val="7"/>
                <c:pt idx="0">
                  <c:v>164</c:v>
                </c:pt>
                <c:pt idx="1">
                  <c:v>178</c:v>
                </c:pt>
                <c:pt idx="2">
                  <c:v>255</c:v>
                </c:pt>
                <c:pt idx="3">
                  <c:v>154</c:v>
                </c:pt>
                <c:pt idx="4">
                  <c:v>113</c:v>
                </c:pt>
                <c:pt idx="5">
                  <c:v>206</c:v>
                </c:pt>
                <c:pt idx="6">
                  <c:v>214</c:v>
                </c:pt>
              </c:numCache>
            </c:numRef>
          </c:val>
        </c:ser>
        <c:dLbls>
          <c:dLblPos val="outEnd"/>
          <c:showLegendKey val="0"/>
          <c:showVal val="0"/>
          <c:showCatName val="1"/>
          <c:showSerName val="0"/>
          <c:showPercent val="1"/>
          <c:showBubbleSize val="0"/>
          <c:showLeaderLines val="1"/>
        </c:dLbls>
        <c:firstSliceAng val="0"/>
      </c:pieChart>
    </c:plotArea>
    <c:plotVisOnly val="1"/>
    <c:dispBlanksAs val="gap"/>
    <c:showDLblsOverMax val="0"/>
  </c:chart>
  <c:printSettings>
    <c:headerFooter/>
    <c:pageMargins b="1" l="0.75" r="0.75"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pieChart>
        <c:varyColors val="1"/>
        <c:ser>
          <c:idx val="0"/>
          <c:order val="0"/>
          <c:dPt>
            <c:idx val="0"/>
            <c:bubble3D val="0"/>
          </c:dPt>
          <c:dPt>
            <c:idx val="1"/>
            <c:bubble3D val="0"/>
          </c:dPt>
          <c:dPt>
            <c:idx val="2"/>
            <c:bubble3D val="0"/>
          </c:dPt>
          <c:dPt>
            <c:idx val="3"/>
            <c:bubble3D val="0"/>
          </c:dPt>
          <c:dPt>
            <c:idx val="4"/>
            <c:bubble3D val="0"/>
          </c:dPt>
          <c:dPt>
            <c:idx val="5"/>
            <c:bubble3D val="0"/>
          </c:dPt>
          <c:dPt>
            <c:idx val="6"/>
            <c:bubble3D val="0"/>
          </c:dPt>
          <c:dLbls>
            <c:spPr>
              <a:noFill/>
              <a:ln>
                <a:noFill/>
              </a:ln>
              <a:effectLst/>
            </c:spPr>
            <c:dLblPos val="outEnd"/>
            <c:showLegendKey val="0"/>
            <c:showVal val="0"/>
            <c:showCatName val="1"/>
            <c:showSerName val="0"/>
            <c:showPercent val="1"/>
            <c:showBubbleSize val="0"/>
            <c:showLeaderLines val="1"/>
            <c:extLst>
              <c:ext xmlns:c15="http://schemas.microsoft.com/office/drawing/2012/chart" uri="{CE6537A1-D6FC-4f65-9D91-7224C49458BB}"/>
            </c:extLst>
          </c:dLbls>
          <c:cat>
            <c:strRef>
              <c:f>'Biopharm Emp band'!$A$35:$A$41</c:f>
              <c:strCache>
                <c:ptCount val="7"/>
                <c:pt idx="0">
                  <c:v>0-4</c:v>
                </c:pt>
                <c:pt idx="1">
                  <c:v>5-9</c:v>
                </c:pt>
                <c:pt idx="2">
                  <c:v>10-19</c:v>
                </c:pt>
                <c:pt idx="3">
                  <c:v>20-49</c:v>
                </c:pt>
                <c:pt idx="4">
                  <c:v>50-99</c:v>
                </c:pt>
                <c:pt idx="5">
                  <c:v>100-249</c:v>
                </c:pt>
                <c:pt idx="6">
                  <c:v>250+</c:v>
                </c:pt>
              </c:strCache>
            </c:strRef>
          </c:cat>
          <c:val>
            <c:numRef>
              <c:f>'Biopharm Emp band'!$B$35:$B$41</c:f>
              <c:numCache>
                <c:formatCode>General</c:formatCode>
                <c:ptCount val="7"/>
                <c:pt idx="0">
                  <c:v>710</c:v>
                </c:pt>
                <c:pt idx="1">
                  <c:v>159</c:v>
                </c:pt>
                <c:pt idx="2">
                  <c:v>97</c:v>
                </c:pt>
                <c:pt idx="3">
                  <c:v>128</c:v>
                </c:pt>
                <c:pt idx="4">
                  <c:v>79</c:v>
                </c:pt>
                <c:pt idx="5">
                  <c:v>68</c:v>
                </c:pt>
                <c:pt idx="6">
                  <c:v>43</c:v>
                </c:pt>
              </c:numCache>
            </c:numRef>
          </c:val>
        </c:ser>
        <c:dLbls>
          <c:dLblPos val="outEnd"/>
          <c:showLegendKey val="0"/>
          <c:showVal val="0"/>
          <c:showCatName val="1"/>
          <c:showSerName val="0"/>
          <c:showPercent val="1"/>
          <c:showBubbleSize val="0"/>
          <c:showLeaderLines val="1"/>
        </c:dLbls>
        <c:firstSliceAng val="0"/>
      </c:pieChart>
      <c:spPr>
        <a:noFill/>
        <a:ln w="25400">
          <a:noFill/>
        </a:ln>
      </c:spPr>
    </c:plotArea>
    <c:plotVisOnly val="1"/>
    <c:dispBlanksAs val="gap"/>
    <c:showDLblsOverMax val="0"/>
  </c:chart>
  <c:printSettings>
    <c:headerFooter/>
    <c:pageMargins b="1" l="0.75" r="0.75" t="1" header="0.5" footer="0.5"/>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pieChart>
        <c:varyColors val="1"/>
        <c:ser>
          <c:idx val="0"/>
          <c:order val="0"/>
          <c:tx>
            <c:strRef>
              <c:f>'Biopharm Emp band'!$B$2</c:f>
              <c:strCache>
                <c:ptCount val="1"/>
                <c:pt idx="0">
                  <c:v> Number of companies</c:v>
                </c:pt>
              </c:strCache>
            </c:strRef>
          </c:tx>
          <c:dLbls>
            <c:spPr>
              <a:noFill/>
              <a:ln>
                <a:noFill/>
              </a:ln>
              <a:effectLst/>
            </c:spPr>
            <c:dLblPos val="outEnd"/>
            <c:showLegendKey val="0"/>
            <c:showVal val="0"/>
            <c:showCatName val="1"/>
            <c:showSerName val="0"/>
            <c:showPercent val="1"/>
            <c:showBubbleSize val="0"/>
            <c:showLeaderLines val="1"/>
            <c:extLst>
              <c:ext xmlns:c15="http://schemas.microsoft.com/office/drawing/2012/chart" uri="{CE6537A1-D6FC-4f65-9D91-7224C49458BB}"/>
            </c:extLst>
          </c:dLbls>
          <c:cat>
            <c:strRef>
              <c:f>'Biopharm Emp band'!$A$3:$A$9</c:f>
              <c:strCache>
                <c:ptCount val="7"/>
                <c:pt idx="0">
                  <c:v>0-4</c:v>
                </c:pt>
                <c:pt idx="1">
                  <c:v>5-9</c:v>
                </c:pt>
                <c:pt idx="2">
                  <c:v>10-19</c:v>
                </c:pt>
                <c:pt idx="3">
                  <c:v>20-49</c:v>
                </c:pt>
                <c:pt idx="4">
                  <c:v>50-99</c:v>
                </c:pt>
                <c:pt idx="5">
                  <c:v>100-249</c:v>
                </c:pt>
                <c:pt idx="6">
                  <c:v>250+</c:v>
                </c:pt>
              </c:strCache>
            </c:strRef>
          </c:cat>
          <c:val>
            <c:numRef>
              <c:f>'Biopharm Emp band'!$B$3:$B$9</c:f>
              <c:numCache>
                <c:formatCode>General</c:formatCode>
                <c:ptCount val="7"/>
                <c:pt idx="0">
                  <c:v>278</c:v>
                </c:pt>
                <c:pt idx="1">
                  <c:v>94</c:v>
                </c:pt>
                <c:pt idx="2">
                  <c:v>61</c:v>
                </c:pt>
                <c:pt idx="3">
                  <c:v>69</c:v>
                </c:pt>
                <c:pt idx="4">
                  <c:v>43</c:v>
                </c:pt>
                <c:pt idx="5">
                  <c:v>50</c:v>
                </c:pt>
                <c:pt idx="6">
                  <c:v>69</c:v>
                </c:pt>
              </c:numCache>
            </c:numRef>
          </c:val>
        </c:ser>
        <c:dLbls>
          <c:dLblPos val="outEnd"/>
          <c:showLegendKey val="0"/>
          <c:showVal val="0"/>
          <c:showCatName val="1"/>
          <c:showSerName val="0"/>
          <c:showPercent val="1"/>
          <c:showBubbleSize val="0"/>
          <c:showLeaderLines val="1"/>
        </c:dLbls>
        <c:firstSliceAng val="0"/>
      </c:pieChart>
    </c:plotArea>
    <c:plotVisOnly val="1"/>
    <c:dispBlanksAs val="gap"/>
    <c:showDLblsOverMax val="0"/>
  </c:chart>
  <c:printSettings>
    <c:headerFooter/>
    <c:pageMargins b="1" l="0.75" r="0.75" t="1" header="0.5" footer="0.5"/>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col"/>
        <c:grouping val="clustered"/>
        <c:varyColors val="0"/>
        <c:ser>
          <c:idx val="0"/>
          <c:order val="0"/>
          <c:tx>
            <c:strRef>
              <c:f>'Biopharm Trends'!$B$3</c:f>
              <c:strCache>
                <c:ptCount val="1"/>
                <c:pt idx="0">
                  <c:v>CAGR Turnover</c:v>
                </c:pt>
              </c:strCache>
            </c:strRef>
          </c:tx>
          <c:invertIfNegative val="0"/>
          <c:dPt>
            <c:idx val="0"/>
            <c:invertIfNegative val="0"/>
            <c:bubble3D val="0"/>
          </c:dPt>
          <c:dPt>
            <c:idx val="1"/>
            <c:invertIfNegative val="0"/>
            <c:bubble3D val="0"/>
          </c:dPt>
          <c:cat>
            <c:strRef>
              <c:f>'Biopharm Trends'!$A$4:$A$9</c:f>
              <c:strCache>
                <c:ptCount val="6"/>
                <c:pt idx="0">
                  <c:v>Therapeutic Proteins</c:v>
                </c:pt>
                <c:pt idx="1">
                  <c:v>Vaccines</c:v>
                </c:pt>
                <c:pt idx="2">
                  <c:v>Antibodies</c:v>
                </c:pt>
                <c:pt idx="3">
                  <c:v>Small Molecules</c:v>
                </c:pt>
                <c:pt idx="4">
                  <c:v>Service &amp; supply chain</c:v>
                </c:pt>
                <c:pt idx="5">
                  <c:v>Advanced Therapy Medicinal Products (ATMPs)</c:v>
                </c:pt>
              </c:strCache>
            </c:strRef>
          </c:cat>
          <c:val>
            <c:numRef>
              <c:f>'Biopharm Trends'!$B$4:$B$9</c:f>
              <c:numCache>
                <c:formatCode>0.00%</c:formatCode>
                <c:ptCount val="6"/>
                <c:pt idx="0">
                  <c:v>0.16289914519728166</c:v>
                </c:pt>
                <c:pt idx="1">
                  <c:v>-1.9334754566795453E-2</c:v>
                </c:pt>
                <c:pt idx="2">
                  <c:v>2.4533683531887007E-2</c:v>
                </c:pt>
                <c:pt idx="3">
                  <c:v>-3.3389605797086386E-2</c:v>
                </c:pt>
                <c:pt idx="4">
                  <c:v>4.7485129424518213E-2</c:v>
                </c:pt>
                <c:pt idx="5">
                  <c:v>0.3545307338086281</c:v>
                </c:pt>
              </c:numCache>
            </c:numRef>
          </c:val>
        </c:ser>
        <c:ser>
          <c:idx val="1"/>
          <c:order val="1"/>
          <c:tx>
            <c:strRef>
              <c:f>'Biopharm Trends'!$C$3</c:f>
              <c:strCache>
                <c:ptCount val="1"/>
                <c:pt idx="0">
                  <c:v>CAGR Employment</c:v>
                </c:pt>
              </c:strCache>
            </c:strRef>
          </c:tx>
          <c:invertIfNegative val="0"/>
          <c:cat>
            <c:strRef>
              <c:f>'Biopharm Trends'!$A$4:$A$9</c:f>
              <c:strCache>
                <c:ptCount val="6"/>
                <c:pt idx="0">
                  <c:v>Therapeutic Proteins</c:v>
                </c:pt>
                <c:pt idx="1">
                  <c:v>Vaccines</c:v>
                </c:pt>
                <c:pt idx="2">
                  <c:v>Antibodies</c:v>
                </c:pt>
                <c:pt idx="3">
                  <c:v>Small Molecules</c:v>
                </c:pt>
                <c:pt idx="4">
                  <c:v>Service &amp; supply chain</c:v>
                </c:pt>
                <c:pt idx="5">
                  <c:v>Advanced Therapy Medicinal Products (ATMPs)</c:v>
                </c:pt>
              </c:strCache>
            </c:strRef>
          </c:cat>
          <c:val>
            <c:numRef>
              <c:f>'Biopharm Trends'!$C$4:$C$9</c:f>
              <c:numCache>
                <c:formatCode>0.00%</c:formatCode>
                <c:ptCount val="6"/>
                <c:pt idx="0">
                  <c:v>-0.11276395414438745</c:v>
                </c:pt>
                <c:pt idx="1">
                  <c:v>-5.0071026662264928E-2</c:v>
                </c:pt>
                <c:pt idx="2">
                  <c:v>-3.6164499351025725E-2</c:v>
                </c:pt>
                <c:pt idx="3">
                  <c:v>-2.202618807574297E-2</c:v>
                </c:pt>
                <c:pt idx="4">
                  <c:v>3.7041116389466833E-2</c:v>
                </c:pt>
                <c:pt idx="5">
                  <c:v>6.1319461040168832E-2</c:v>
                </c:pt>
              </c:numCache>
            </c:numRef>
          </c:val>
        </c:ser>
        <c:dLbls>
          <c:showLegendKey val="0"/>
          <c:showVal val="0"/>
          <c:showCatName val="0"/>
          <c:showSerName val="0"/>
          <c:showPercent val="0"/>
          <c:showBubbleSize val="0"/>
        </c:dLbls>
        <c:gapWidth val="150"/>
        <c:axId val="133280512"/>
        <c:axId val="133282048"/>
      </c:barChart>
      <c:catAx>
        <c:axId val="133280512"/>
        <c:scaling>
          <c:orientation val="minMax"/>
        </c:scaling>
        <c:delete val="0"/>
        <c:axPos val="b"/>
        <c:numFmt formatCode="General" sourceLinked="0"/>
        <c:majorTickMark val="out"/>
        <c:minorTickMark val="none"/>
        <c:tickLblPos val="nextTo"/>
        <c:crossAx val="133282048"/>
        <c:crosses val="autoZero"/>
        <c:auto val="1"/>
        <c:lblAlgn val="ctr"/>
        <c:lblOffset val="100"/>
        <c:noMultiLvlLbl val="0"/>
      </c:catAx>
      <c:valAx>
        <c:axId val="133282048"/>
        <c:scaling>
          <c:orientation val="minMax"/>
        </c:scaling>
        <c:delete val="0"/>
        <c:axPos val="l"/>
        <c:majorGridlines/>
        <c:title>
          <c:tx>
            <c:rich>
              <a:bodyPr rot="-5400000" vert="horz"/>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ysClr val="windowText" lastClr="000000"/>
                    </a:solidFill>
                    <a:latin typeface="+mn-lt"/>
                    <a:ea typeface="+mn-ea"/>
                    <a:cs typeface="+mn-cs"/>
                  </a:defRPr>
                </a:pPr>
                <a:r>
                  <a:rPr lang="hr-HR" sz="1800" b="1" i="0" baseline="0">
                    <a:effectLst/>
                  </a:rPr>
                  <a:t>% CAGR Turnover or Employment</a:t>
                </a:r>
                <a:endParaRPr lang="hr-HR">
                  <a:effectLst/>
                </a:endParaRPr>
              </a:p>
            </c:rich>
          </c:tx>
          <c:overlay val="0"/>
        </c:title>
        <c:numFmt formatCode="0.00%" sourceLinked="1"/>
        <c:majorTickMark val="out"/>
        <c:minorTickMark val="none"/>
        <c:tickLblPos val="nextTo"/>
        <c:crossAx val="133280512"/>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col"/>
        <c:grouping val="clustered"/>
        <c:varyColors val="0"/>
        <c:ser>
          <c:idx val="0"/>
          <c:order val="0"/>
          <c:tx>
            <c:strRef>
              <c:f>'Biopharm region'!$B$2</c:f>
              <c:strCache>
                <c:ptCount val="1"/>
                <c:pt idx="0">
                  <c:v>Number of Employees (LH Scale)</c:v>
                </c:pt>
              </c:strCache>
            </c:strRef>
          </c:tx>
          <c:invertIfNegative val="0"/>
          <c:cat>
            <c:strRef>
              <c:f>'Biopharm region'!$A$3:$A$14</c:f>
              <c:strCache>
                <c:ptCount val="12"/>
                <c:pt idx="0">
                  <c:v>South East</c:v>
                </c:pt>
                <c:pt idx="1">
                  <c:v>East of England</c:v>
                </c:pt>
                <c:pt idx="2">
                  <c:v>London</c:v>
                </c:pt>
                <c:pt idx="3">
                  <c:v>North West</c:v>
                </c:pt>
                <c:pt idx="4">
                  <c:v>Scotland</c:v>
                </c:pt>
                <c:pt idx="5">
                  <c:v>East Midlands</c:v>
                </c:pt>
                <c:pt idx="6">
                  <c:v>West Midlands</c:v>
                </c:pt>
                <c:pt idx="7">
                  <c:v>Yorkshire and The Humber</c:v>
                </c:pt>
                <c:pt idx="8">
                  <c:v>Wales</c:v>
                </c:pt>
                <c:pt idx="9">
                  <c:v>Northern Ireland</c:v>
                </c:pt>
                <c:pt idx="10">
                  <c:v>North East</c:v>
                </c:pt>
                <c:pt idx="11">
                  <c:v>South West</c:v>
                </c:pt>
              </c:strCache>
            </c:strRef>
          </c:cat>
          <c:val>
            <c:numRef>
              <c:f>'Biopharm region'!$B$3:$B$14</c:f>
              <c:numCache>
                <c:formatCode>_-* #,##0_-;\-* #,##0_-;_-* "-"??_-;_-@_-</c:formatCode>
                <c:ptCount val="12"/>
                <c:pt idx="0">
                  <c:v>26336</c:v>
                </c:pt>
                <c:pt idx="1">
                  <c:v>20235</c:v>
                </c:pt>
                <c:pt idx="2">
                  <c:v>13805</c:v>
                </c:pt>
                <c:pt idx="3">
                  <c:v>13480</c:v>
                </c:pt>
                <c:pt idx="4">
                  <c:v>5788</c:v>
                </c:pt>
                <c:pt idx="5">
                  <c:v>4450</c:v>
                </c:pt>
                <c:pt idx="6">
                  <c:v>4310</c:v>
                </c:pt>
                <c:pt idx="7">
                  <c:v>4169</c:v>
                </c:pt>
                <c:pt idx="8">
                  <c:v>4004</c:v>
                </c:pt>
                <c:pt idx="9">
                  <c:v>3964</c:v>
                </c:pt>
                <c:pt idx="10">
                  <c:v>3735</c:v>
                </c:pt>
                <c:pt idx="11">
                  <c:v>3157</c:v>
                </c:pt>
              </c:numCache>
            </c:numRef>
          </c:val>
        </c:ser>
        <c:dLbls>
          <c:showLegendKey val="0"/>
          <c:showVal val="0"/>
          <c:showCatName val="0"/>
          <c:showSerName val="0"/>
          <c:showPercent val="0"/>
          <c:showBubbleSize val="0"/>
        </c:dLbls>
        <c:gapWidth val="150"/>
        <c:axId val="133445504"/>
        <c:axId val="133447040"/>
      </c:barChart>
      <c:barChart>
        <c:barDir val="col"/>
        <c:grouping val="clustered"/>
        <c:varyColors val="0"/>
        <c:ser>
          <c:idx val="1"/>
          <c:order val="1"/>
          <c:tx>
            <c:strRef>
              <c:f>'Biopharm region'!$C$2</c:f>
              <c:strCache>
                <c:ptCount val="1"/>
                <c:pt idx="0">
                  <c:v>Turnover £m (RH Scale)</c:v>
                </c:pt>
              </c:strCache>
            </c:strRef>
          </c:tx>
          <c:invertIfNegative val="0"/>
          <c:cat>
            <c:strRef>
              <c:f>'Biopharm region'!$A$3:$A$14</c:f>
              <c:strCache>
                <c:ptCount val="12"/>
                <c:pt idx="0">
                  <c:v>South East</c:v>
                </c:pt>
                <c:pt idx="1">
                  <c:v>East of England</c:v>
                </c:pt>
                <c:pt idx="2">
                  <c:v>London</c:v>
                </c:pt>
                <c:pt idx="3">
                  <c:v>North West</c:v>
                </c:pt>
                <c:pt idx="4">
                  <c:v>Scotland</c:v>
                </c:pt>
                <c:pt idx="5">
                  <c:v>East Midlands</c:v>
                </c:pt>
                <c:pt idx="6">
                  <c:v>West Midlands</c:v>
                </c:pt>
                <c:pt idx="7">
                  <c:v>Yorkshire and The Humber</c:v>
                </c:pt>
                <c:pt idx="8">
                  <c:v>Wales</c:v>
                </c:pt>
                <c:pt idx="9">
                  <c:v>Northern Ireland</c:v>
                </c:pt>
                <c:pt idx="10">
                  <c:v>North East</c:v>
                </c:pt>
                <c:pt idx="11">
                  <c:v>South West</c:v>
                </c:pt>
              </c:strCache>
            </c:strRef>
          </c:cat>
          <c:val>
            <c:numRef>
              <c:f>'Biopharm region'!$C$3:$C$14</c:f>
              <c:numCache>
                <c:formatCode>_-* #,##0_-;\-* #,##0_-;_-* "-"??_-;_-@_-</c:formatCode>
                <c:ptCount val="12"/>
                <c:pt idx="0">
                  <c:v>9857.9279999999999</c:v>
                </c:pt>
                <c:pt idx="1">
                  <c:v>4441.5190000000002</c:v>
                </c:pt>
                <c:pt idx="2">
                  <c:v>10679.288</c:v>
                </c:pt>
                <c:pt idx="3">
                  <c:v>5271.7569999999996</c:v>
                </c:pt>
                <c:pt idx="4">
                  <c:v>1254.1089999999999</c:v>
                </c:pt>
                <c:pt idx="5">
                  <c:v>667.31</c:v>
                </c:pt>
                <c:pt idx="6">
                  <c:v>4098.5150000000003</c:v>
                </c:pt>
                <c:pt idx="7">
                  <c:v>1027.077</c:v>
                </c:pt>
                <c:pt idx="8">
                  <c:v>683.84100000000001</c:v>
                </c:pt>
                <c:pt idx="9">
                  <c:v>500.21699999999998</c:v>
                </c:pt>
                <c:pt idx="10">
                  <c:v>555.45799999999997</c:v>
                </c:pt>
                <c:pt idx="11">
                  <c:v>655.375</c:v>
                </c:pt>
              </c:numCache>
            </c:numRef>
          </c:val>
        </c:ser>
        <c:ser>
          <c:idx val="2"/>
          <c:order val="2"/>
          <c:tx>
            <c:strRef>
              <c:f>'Biopharm region'!$D$2</c:f>
              <c:strCache>
                <c:ptCount val="1"/>
                <c:pt idx="0">
                  <c:v>Number of Companies (RH Scale)</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'Biopharm region'!$A$3:$A$14</c:f>
              <c:strCache>
                <c:ptCount val="12"/>
                <c:pt idx="0">
                  <c:v>South East</c:v>
                </c:pt>
                <c:pt idx="1">
                  <c:v>East of England</c:v>
                </c:pt>
                <c:pt idx="2">
                  <c:v>London</c:v>
                </c:pt>
                <c:pt idx="3">
                  <c:v>North West</c:v>
                </c:pt>
                <c:pt idx="4">
                  <c:v>Scotland</c:v>
                </c:pt>
                <c:pt idx="5">
                  <c:v>East Midlands</c:v>
                </c:pt>
                <c:pt idx="6">
                  <c:v>West Midlands</c:v>
                </c:pt>
                <c:pt idx="7">
                  <c:v>Yorkshire and The Humber</c:v>
                </c:pt>
                <c:pt idx="8">
                  <c:v>Wales</c:v>
                </c:pt>
                <c:pt idx="9">
                  <c:v>Northern Ireland</c:v>
                </c:pt>
                <c:pt idx="10">
                  <c:v>North East</c:v>
                </c:pt>
                <c:pt idx="11">
                  <c:v>South West</c:v>
                </c:pt>
              </c:strCache>
            </c:strRef>
          </c:cat>
          <c:val>
            <c:numRef>
              <c:f>'Biopharm region'!$D$3:$D$14</c:f>
              <c:numCache>
                <c:formatCode>_-* #,##0_-;\-* #,##0_-;_-* "-"??_-;_-@_-</c:formatCode>
                <c:ptCount val="12"/>
                <c:pt idx="0">
                  <c:v>463</c:v>
                </c:pt>
                <c:pt idx="1">
                  <c:v>327</c:v>
                </c:pt>
                <c:pt idx="2">
                  <c:v>251</c:v>
                </c:pt>
                <c:pt idx="3">
                  <c:v>184</c:v>
                </c:pt>
                <c:pt idx="4">
                  <c:v>202</c:v>
                </c:pt>
                <c:pt idx="5">
                  <c:v>111</c:v>
                </c:pt>
                <c:pt idx="6">
                  <c:v>61</c:v>
                </c:pt>
                <c:pt idx="7">
                  <c:v>108</c:v>
                </c:pt>
                <c:pt idx="8">
                  <c:v>83</c:v>
                </c:pt>
                <c:pt idx="9">
                  <c:v>37</c:v>
                </c:pt>
                <c:pt idx="10">
                  <c:v>69</c:v>
                </c:pt>
                <c:pt idx="11">
                  <c:v>49</c:v>
                </c:pt>
              </c:numCache>
            </c:numRef>
          </c:val>
        </c:ser>
        <c:dLbls>
          <c:showLegendKey val="0"/>
          <c:showVal val="0"/>
          <c:showCatName val="0"/>
          <c:showSerName val="0"/>
          <c:showPercent val="0"/>
          <c:showBubbleSize val="0"/>
        </c:dLbls>
        <c:gapWidth val="150"/>
        <c:axId val="133475712"/>
        <c:axId val="133473792"/>
      </c:barChart>
      <c:catAx>
        <c:axId val="133445504"/>
        <c:scaling>
          <c:orientation val="minMax"/>
        </c:scaling>
        <c:delete val="0"/>
        <c:axPos val="b"/>
        <c:numFmt formatCode="General" sourceLinked="0"/>
        <c:majorTickMark val="out"/>
        <c:minorTickMark val="none"/>
        <c:tickLblPos val="nextTo"/>
        <c:crossAx val="133447040"/>
        <c:crosses val="autoZero"/>
        <c:auto val="1"/>
        <c:lblAlgn val="ctr"/>
        <c:lblOffset val="100"/>
        <c:noMultiLvlLbl val="0"/>
      </c:catAx>
      <c:valAx>
        <c:axId val="133447040"/>
        <c:scaling>
          <c:orientation val="minMax"/>
        </c:scaling>
        <c:delete val="0"/>
        <c:axPos val="l"/>
        <c:majorGridlines/>
        <c:title>
          <c:tx>
            <c:rich>
              <a:bodyPr rot="-5400000" vert="horz"/>
              <a:lstStyle/>
              <a:p>
                <a:pPr>
                  <a:defRPr/>
                </a:pPr>
                <a:r>
                  <a:rPr lang="en-US"/>
                  <a:t>Number</a:t>
                </a:r>
                <a:r>
                  <a:rPr lang="en-US" baseline="0"/>
                  <a:t> of Employees</a:t>
                </a:r>
                <a:endParaRPr lang="en-US"/>
              </a:p>
            </c:rich>
          </c:tx>
          <c:overlay val="0"/>
        </c:title>
        <c:numFmt formatCode="_-* #,##0_-;\-* #,##0_-;_-* &quot;-&quot;??_-;_-@_-" sourceLinked="1"/>
        <c:majorTickMark val="out"/>
        <c:minorTickMark val="none"/>
        <c:tickLblPos val="nextTo"/>
        <c:crossAx val="133445504"/>
        <c:crosses val="autoZero"/>
        <c:crossBetween val="between"/>
      </c:valAx>
      <c:valAx>
        <c:axId val="133473792"/>
        <c:scaling>
          <c:orientation val="minMax"/>
        </c:scaling>
        <c:delete val="0"/>
        <c:axPos val="r"/>
        <c:title>
          <c:tx>
            <c:rich>
              <a:bodyPr rot="-5400000" vert="horz"/>
              <a:lstStyle/>
              <a:p>
                <a:pPr>
                  <a:defRPr/>
                </a:pPr>
                <a:r>
                  <a:rPr lang="en-US"/>
                  <a:t>Number</a:t>
                </a:r>
                <a:r>
                  <a:rPr lang="en-US" baseline="0"/>
                  <a:t> of Companies or Turnover</a:t>
                </a:r>
                <a:endParaRPr lang="en-US"/>
              </a:p>
            </c:rich>
          </c:tx>
          <c:overlay val="0"/>
        </c:title>
        <c:numFmt formatCode="_-* #,##0_-;\-* #,##0_-;_-* &quot;-&quot;??_-;_-@_-" sourceLinked="1"/>
        <c:majorTickMark val="out"/>
        <c:minorTickMark val="none"/>
        <c:tickLblPos val="nextTo"/>
        <c:crossAx val="133475712"/>
        <c:crosses val="max"/>
        <c:crossBetween val="between"/>
      </c:valAx>
      <c:catAx>
        <c:axId val="133475712"/>
        <c:scaling>
          <c:orientation val="minMax"/>
        </c:scaling>
        <c:delete val="1"/>
        <c:axPos val="b"/>
        <c:numFmt formatCode="General" sourceLinked="0"/>
        <c:majorTickMark val="out"/>
        <c:minorTickMark val="none"/>
        <c:tickLblPos val="nextTo"/>
        <c:crossAx val="133473792"/>
        <c:crosses val="autoZero"/>
        <c:auto val="1"/>
        <c:lblAlgn val="ctr"/>
        <c:lblOffset val="100"/>
        <c:noMultiLvlLbl val="0"/>
      </c:catAx>
    </c:plotArea>
    <c:legend>
      <c:legendPos val="b"/>
      <c:overlay val="0"/>
    </c:legend>
    <c:plotVisOnly val="1"/>
    <c:dispBlanksAs val="gap"/>
    <c:showDLblsOverMax val="0"/>
  </c:chart>
  <c:printSettings>
    <c:headerFooter/>
    <c:pageMargins b="1" l="0.75" r="0.75" t="1"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arChart>
        <c:barDir val="col"/>
        <c:grouping val="clustered"/>
        <c:varyColors val="0"/>
        <c:ser>
          <c:idx val="0"/>
          <c:order val="0"/>
          <c:tx>
            <c:strRef>
              <c:f>'Biopharm region'!$B$29</c:f>
              <c:strCache>
                <c:ptCount val="1"/>
                <c:pt idx="0">
                  <c:v>Number of Employees (LH Scale)</c:v>
                </c:pt>
              </c:strCache>
            </c:strRef>
          </c:tx>
          <c:invertIfNegative val="0"/>
          <c:cat>
            <c:strRef>
              <c:f>'Biopharm region'!$A$30:$A$41</c:f>
              <c:strCache>
                <c:ptCount val="12"/>
                <c:pt idx="0">
                  <c:v>South East</c:v>
                </c:pt>
                <c:pt idx="1">
                  <c:v>East of England</c:v>
                </c:pt>
                <c:pt idx="2">
                  <c:v>London</c:v>
                </c:pt>
                <c:pt idx="3">
                  <c:v>North West</c:v>
                </c:pt>
                <c:pt idx="4">
                  <c:v>Yorkshire and The Humber</c:v>
                </c:pt>
                <c:pt idx="5">
                  <c:v>Northern Ireland</c:v>
                </c:pt>
                <c:pt idx="6">
                  <c:v>South West</c:v>
                </c:pt>
                <c:pt idx="7">
                  <c:v>North East</c:v>
                </c:pt>
                <c:pt idx="8">
                  <c:v>Wales</c:v>
                </c:pt>
                <c:pt idx="9">
                  <c:v>Scotland</c:v>
                </c:pt>
                <c:pt idx="10">
                  <c:v>East Midlands</c:v>
                </c:pt>
                <c:pt idx="11">
                  <c:v>West Midlands</c:v>
                </c:pt>
              </c:strCache>
            </c:strRef>
          </c:cat>
          <c:val>
            <c:numRef>
              <c:f>'Biopharm region'!$B$30:$B$41</c:f>
              <c:numCache>
                <c:formatCode>_-* #,##0_-;\-* #,##0_-;_-* "-"??_-;_-@_-</c:formatCode>
                <c:ptCount val="12"/>
                <c:pt idx="0">
                  <c:v>16784</c:v>
                </c:pt>
                <c:pt idx="1">
                  <c:v>12526</c:v>
                </c:pt>
                <c:pt idx="2">
                  <c:v>11046</c:v>
                </c:pt>
                <c:pt idx="3">
                  <c:v>9556</c:v>
                </c:pt>
                <c:pt idx="4">
                  <c:v>2111</c:v>
                </c:pt>
                <c:pt idx="5">
                  <c:v>2041</c:v>
                </c:pt>
                <c:pt idx="6">
                  <c:v>1952</c:v>
                </c:pt>
                <c:pt idx="7">
                  <c:v>1781</c:v>
                </c:pt>
                <c:pt idx="8">
                  <c:v>1779</c:v>
                </c:pt>
                <c:pt idx="9">
                  <c:v>1123</c:v>
                </c:pt>
                <c:pt idx="10">
                  <c:v>1062</c:v>
                </c:pt>
                <c:pt idx="11">
                  <c:v>550</c:v>
                </c:pt>
              </c:numCache>
            </c:numRef>
          </c:val>
        </c:ser>
        <c:dLbls>
          <c:showLegendKey val="0"/>
          <c:showVal val="0"/>
          <c:showCatName val="0"/>
          <c:showSerName val="0"/>
          <c:showPercent val="0"/>
          <c:showBubbleSize val="0"/>
        </c:dLbls>
        <c:gapWidth val="150"/>
        <c:axId val="133503232"/>
        <c:axId val="133509120"/>
      </c:barChart>
      <c:barChart>
        <c:barDir val="col"/>
        <c:grouping val="clustered"/>
        <c:varyColors val="0"/>
        <c:ser>
          <c:idx val="1"/>
          <c:order val="1"/>
          <c:tx>
            <c:strRef>
              <c:f>'Biopharm region'!$C$29</c:f>
              <c:strCache>
                <c:ptCount val="1"/>
                <c:pt idx="0">
                  <c:v>Turnover £m (RH Scale)</c:v>
                </c:pt>
              </c:strCache>
            </c:strRef>
          </c:tx>
          <c:invertIfNegative val="0"/>
          <c:cat>
            <c:strRef>
              <c:f>'Biopharm region'!$A$30:$A$41</c:f>
              <c:strCache>
                <c:ptCount val="12"/>
                <c:pt idx="0">
                  <c:v>South East</c:v>
                </c:pt>
                <c:pt idx="1">
                  <c:v>East of England</c:v>
                </c:pt>
                <c:pt idx="2">
                  <c:v>London</c:v>
                </c:pt>
                <c:pt idx="3">
                  <c:v>North West</c:v>
                </c:pt>
                <c:pt idx="4">
                  <c:v>Yorkshire and The Humber</c:v>
                </c:pt>
                <c:pt idx="5">
                  <c:v>Northern Ireland</c:v>
                </c:pt>
                <c:pt idx="6">
                  <c:v>South West</c:v>
                </c:pt>
                <c:pt idx="7">
                  <c:v>North East</c:v>
                </c:pt>
                <c:pt idx="8">
                  <c:v>Wales</c:v>
                </c:pt>
                <c:pt idx="9">
                  <c:v>Scotland</c:v>
                </c:pt>
                <c:pt idx="10">
                  <c:v>East Midlands</c:v>
                </c:pt>
                <c:pt idx="11">
                  <c:v>West Midlands</c:v>
                </c:pt>
              </c:strCache>
            </c:strRef>
          </c:cat>
          <c:val>
            <c:numRef>
              <c:f>'Biopharm region'!$C$30:$C$41</c:f>
              <c:numCache>
                <c:formatCode>_-* #,##0_-;\-* #,##0_-;_-* "-"??_-;_-@_-</c:formatCode>
                <c:ptCount val="12"/>
                <c:pt idx="0">
                  <c:v>8021.6509999999998</c:v>
                </c:pt>
                <c:pt idx="1">
                  <c:v>3125.665</c:v>
                </c:pt>
                <c:pt idx="2">
                  <c:v>10170.254000000001</c:v>
                </c:pt>
                <c:pt idx="3">
                  <c:v>4763.1130000000003</c:v>
                </c:pt>
                <c:pt idx="4">
                  <c:v>778.58100000000002</c:v>
                </c:pt>
                <c:pt idx="5">
                  <c:v>255.04499999999999</c:v>
                </c:pt>
                <c:pt idx="6">
                  <c:v>470.97399999999999</c:v>
                </c:pt>
                <c:pt idx="7">
                  <c:v>306.46199999999999</c:v>
                </c:pt>
                <c:pt idx="8">
                  <c:v>454.45400000000001</c:v>
                </c:pt>
                <c:pt idx="9">
                  <c:v>184.62899999999999</c:v>
                </c:pt>
                <c:pt idx="10">
                  <c:v>257.12299999999999</c:v>
                </c:pt>
                <c:pt idx="11">
                  <c:v>135.52600000000001</c:v>
                </c:pt>
              </c:numCache>
            </c:numRef>
          </c:val>
        </c:ser>
        <c:ser>
          <c:idx val="2"/>
          <c:order val="2"/>
          <c:tx>
            <c:strRef>
              <c:f>'Biopharm region'!$D$29</c:f>
              <c:strCache>
                <c:ptCount val="1"/>
                <c:pt idx="0">
                  <c:v>Number of Companies (RH Scale)</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'Biopharm region'!$A$30:$A$41</c:f>
              <c:strCache>
                <c:ptCount val="12"/>
                <c:pt idx="0">
                  <c:v>South East</c:v>
                </c:pt>
                <c:pt idx="1">
                  <c:v>East of England</c:v>
                </c:pt>
                <c:pt idx="2">
                  <c:v>London</c:v>
                </c:pt>
                <c:pt idx="3">
                  <c:v>North West</c:v>
                </c:pt>
                <c:pt idx="4">
                  <c:v>Yorkshire and The Humber</c:v>
                </c:pt>
                <c:pt idx="5">
                  <c:v>Northern Ireland</c:v>
                </c:pt>
                <c:pt idx="6">
                  <c:v>South West</c:v>
                </c:pt>
                <c:pt idx="7">
                  <c:v>North East</c:v>
                </c:pt>
                <c:pt idx="8">
                  <c:v>Wales</c:v>
                </c:pt>
                <c:pt idx="9">
                  <c:v>Scotland</c:v>
                </c:pt>
                <c:pt idx="10">
                  <c:v>East Midlands</c:v>
                </c:pt>
                <c:pt idx="11">
                  <c:v>West Midlands</c:v>
                </c:pt>
              </c:strCache>
            </c:strRef>
          </c:cat>
          <c:val>
            <c:numRef>
              <c:f>'Biopharm region'!$D$30:$D$41</c:f>
              <c:numCache>
                <c:formatCode>_-* #,##0_-;\-* #,##0_-;_-* "-"??_-;_-@_-</c:formatCode>
                <c:ptCount val="12"/>
                <c:pt idx="0">
                  <c:v>187</c:v>
                </c:pt>
                <c:pt idx="1">
                  <c:v>117</c:v>
                </c:pt>
                <c:pt idx="2">
                  <c:v>124</c:v>
                </c:pt>
                <c:pt idx="3">
                  <c:v>51</c:v>
                </c:pt>
                <c:pt idx="4">
                  <c:v>31</c:v>
                </c:pt>
                <c:pt idx="5">
                  <c:v>7</c:v>
                </c:pt>
                <c:pt idx="6">
                  <c:v>19</c:v>
                </c:pt>
                <c:pt idx="7">
                  <c:v>11</c:v>
                </c:pt>
                <c:pt idx="8">
                  <c:v>26</c:v>
                </c:pt>
                <c:pt idx="9">
                  <c:v>43</c:v>
                </c:pt>
                <c:pt idx="10">
                  <c:v>30</c:v>
                </c:pt>
                <c:pt idx="11">
                  <c:v>16</c:v>
                </c:pt>
              </c:numCache>
            </c:numRef>
          </c:val>
        </c:ser>
        <c:dLbls>
          <c:showLegendKey val="0"/>
          <c:showVal val="0"/>
          <c:showCatName val="0"/>
          <c:showSerName val="0"/>
          <c:showPercent val="0"/>
          <c:showBubbleSize val="0"/>
        </c:dLbls>
        <c:gapWidth val="150"/>
        <c:axId val="133517312"/>
        <c:axId val="133511040"/>
      </c:barChart>
      <c:catAx>
        <c:axId val="133503232"/>
        <c:scaling>
          <c:orientation val="minMax"/>
        </c:scaling>
        <c:delete val="0"/>
        <c:axPos val="b"/>
        <c:numFmt formatCode="General" sourceLinked="0"/>
        <c:majorTickMark val="out"/>
        <c:minorTickMark val="none"/>
        <c:tickLblPos val="nextTo"/>
        <c:crossAx val="133509120"/>
        <c:crosses val="autoZero"/>
        <c:auto val="1"/>
        <c:lblAlgn val="ctr"/>
        <c:lblOffset val="100"/>
        <c:noMultiLvlLbl val="0"/>
      </c:catAx>
      <c:valAx>
        <c:axId val="133509120"/>
        <c:scaling>
          <c:orientation val="minMax"/>
        </c:scaling>
        <c:delete val="0"/>
        <c:axPos val="l"/>
        <c:majorGridlines/>
        <c:title>
          <c:tx>
            <c:rich>
              <a:bodyPr rot="-5400000" vert="horz"/>
              <a:lstStyle/>
              <a:p>
                <a:pPr>
                  <a:defRPr/>
                </a:pPr>
                <a:r>
                  <a:rPr lang="en-US"/>
                  <a:t>Number</a:t>
                </a:r>
                <a:r>
                  <a:rPr lang="en-US" baseline="0"/>
                  <a:t> of Employees</a:t>
                </a:r>
                <a:endParaRPr lang="en-US"/>
              </a:p>
            </c:rich>
          </c:tx>
          <c:overlay val="0"/>
        </c:title>
        <c:numFmt formatCode="_-* #,##0_-;\-* #,##0_-;_-* &quot;-&quot;??_-;_-@_-" sourceLinked="1"/>
        <c:majorTickMark val="out"/>
        <c:minorTickMark val="none"/>
        <c:tickLblPos val="nextTo"/>
        <c:crossAx val="133503232"/>
        <c:crosses val="autoZero"/>
        <c:crossBetween val="between"/>
      </c:valAx>
      <c:valAx>
        <c:axId val="133511040"/>
        <c:scaling>
          <c:orientation val="minMax"/>
        </c:scaling>
        <c:delete val="0"/>
        <c:axPos val="r"/>
        <c:title>
          <c:tx>
            <c:rich>
              <a:bodyPr rot="-5400000" vert="horz"/>
              <a:lstStyle/>
              <a:p>
                <a:pPr>
                  <a:defRPr/>
                </a:pPr>
                <a:r>
                  <a:rPr lang="en-US"/>
                  <a:t>Number</a:t>
                </a:r>
                <a:r>
                  <a:rPr lang="en-US" baseline="0"/>
                  <a:t> of companies or Turnover £m</a:t>
                </a:r>
                <a:endParaRPr lang="en-US"/>
              </a:p>
            </c:rich>
          </c:tx>
          <c:overlay val="0"/>
        </c:title>
        <c:numFmt formatCode="_-* #,##0_-;\-* #,##0_-;_-* &quot;-&quot;??_-;_-@_-" sourceLinked="1"/>
        <c:majorTickMark val="out"/>
        <c:minorTickMark val="none"/>
        <c:tickLblPos val="nextTo"/>
        <c:crossAx val="133517312"/>
        <c:crosses val="max"/>
        <c:crossBetween val="between"/>
      </c:valAx>
      <c:catAx>
        <c:axId val="133517312"/>
        <c:scaling>
          <c:orientation val="minMax"/>
        </c:scaling>
        <c:delete val="1"/>
        <c:axPos val="b"/>
        <c:numFmt formatCode="General" sourceLinked="0"/>
        <c:majorTickMark val="out"/>
        <c:minorTickMark val="none"/>
        <c:tickLblPos val="nextTo"/>
        <c:crossAx val="133511040"/>
        <c:crosses val="autoZero"/>
        <c:auto val="1"/>
        <c:lblAlgn val="ctr"/>
        <c:lblOffset val="100"/>
        <c:noMultiLvlLbl val="0"/>
      </c:catAx>
    </c:plotArea>
    <c:legend>
      <c:legendPos val="b"/>
      <c:overlay val="0"/>
    </c:legend>
    <c:plotVisOnly val="1"/>
    <c:dispBlanksAs val="gap"/>
    <c:showDLblsOverMax val="0"/>
  </c:chart>
  <c:printSettings>
    <c:headerFooter/>
    <c:pageMargins b="1" l="0.75" r="0.75" t="1" header="0.5" footer="0.5"/>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arChart>
        <c:barDir val="col"/>
        <c:grouping val="clustered"/>
        <c:varyColors val="0"/>
        <c:ser>
          <c:idx val="0"/>
          <c:order val="0"/>
          <c:tx>
            <c:strRef>
              <c:f>'Biopharm supply region'!$B$2</c:f>
              <c:strCache>
                <c:ptCount val="1"/>
                <c:pt idx="0">
                  <c:v>Number of Employees (LH Scale)</c:v>
                </c:pt>
              </c:strCache>
            </c:strRef>
          </c:tx>
          <c:invertIfNegative val="0"/>
          <c:cat>
            <c:strRef>
              <c:f>'Biopharm supply region'!$A$3:$A$14</c:f>
              <c:strCache>
                <c:ptCount val="12"/>
                <c:pt idx="0">
                  <c:v>South East</c:v>
                </c:pt>
                <c:pt idx="1">
                  <c:v>East of England</c:v>
                </c:pt>
                <c:pt idx="2">
                  <c:v>Scotland</c:v>
                </c:pt>
                <c:pt idx="3">
                  <c:v>North West</c:v>
                </c:pt>
                <c:pt idx="4">
                  <c:v>West Midlands</c:v>
                </c:pt>
                <c:pt idx="5">
                  <c:v>East Midlands</c:v>
                </c:pt>
                <c:pt idx="6">
                  <c:v>London</c:v>
                </c:pt>
                <c:pt idx="7">
                  <c:v>Wales</c:v>
                </c:pt>
                <c:pt idx="8">
                  <c:v>Yorkshire and The Humber</c:v>
                </c:pt>
                <c:pt idx="9">
                  <c:v>North East</c:v>
                </c:pt>
                <c:pt idx="10">
                  <c:v>Northern Ireland</c:v>
                </c:pt>
                <c:pt idx="11">
                  <c:v>South West</c:v>
                </c:pt>
              </c:strCache>
            </c:strRef>
          </c:cat>
          <c:val>
            <c:numRef>
              <c:f>'Biopharm supply region'!$B$3:$B$14</c:f>
              <c:numCache>
                <c:formatCode>_-* #,##0_-;\-* #,##0_-;_-* "-"??_-;_-@_-</c:formatCode>
                <c:ptCount val="12"/>
                <c:pt idx="0">
                  <c:v>9552</c:v>
                </c:pt>
                <c:pt idx="1">
                  <c:v>7709</c:v>
                </c:pt>
                <c:pt idx="2">
                  <c:v>4665</c:v>
                </c:pt>
                <c:pt idx="3">
                  <c:v>3924</c:v>
                </c:pt>
                <c:pt idx="4">
                  <c:v>3760</c:v>
                </c:pt>
                <c:pt idx="5">
                  <c:v>3388</c:v>
                </c:pt>
                <c:pt idx="6">
                  <c:v>2759</c:v>
                </c:pt>
                <c:pt idx="7">
                  <c:v>2225</c:v>
                </c:pt>
                <c:pt idx="8">
                  <c:v>2058</c:v>
                </c:pt>
                <c:pt idx="9">
                  <c:v>1954</c:v>
                </c:pt>
                <c:pt idx="10">
                  <c:v>1923</c:v>
                </c:pt>
                <c:pt idx="11">
                  <c:v>1205</c:v>
                </c:pt>
              </c:numCache>
            </c:numRef>
          </c:val>
        </c:ser>
        <c:dLbls>
          <c:showLegendKey val="0"/>
          <c:showVal val="0"/>
          <c:showCatName val="0"/>
          <c:showSerName val="0"/>
          <c:showPercent val="0"/>
          <c:showBubbleSize val="0"/>
        </c:dLbls>
        <c:gapWidth val="150"/>
        <c:axId val="133557248"/>
        <c:axId val="133563136"/>
      </c:barChart>
      <c:barChart>
        <c:barDir val="col"/>
        <c:grouping val="clustered"/>
        <c:varyColors val="0"/>
        <c:ser>
          <c:idx val="1"/>
          <c:order val="1"/>
          <c:tx>
            <c:strRef>
              <c:f>'Biopharm supply region'!$C$2</c:f>
              <c:strCache>
                <c:ptCount val="1"/>
                <c:pt idx="0">
                  <c:v>Number of Companies (RH Scale)</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'Biopharm supply region'!$A$3:$A$14</c:f>
              <c:strCache>
                <c:ptCount val="12"/>
                <c:pt idx="0">
                  <c:v>South East</c:v>
                </c:pt>
                <c:pt idx="1">
                  <c:v>East of England</c:v>
                </c:pt>
                <c:pt idx="2">
                  <c:v>Scotland</c:v>
                </c:pt>
                <c:pt idx="3">
                  <c:v>North West</c:v>
                </c:pt>
                <c:pt idx="4">
                  <c:v>West Midlands</c:v>
                </c:pt>
                <c:pt idx="5">
                  <c:v>East Midlands</c:v>
                </c:pt>
                <c:pt idx="6">
                  <c:v>London</c:v>
                </c:pt>
                <c:pt idx="7">
                  <c:v>Wales</c:v>
                </c:pt>
                <c:pt idx="8">
                  <c:v>Yorkshire and The Humber</c:v>
                </c:pt>
                <c:pt idx="9">
                  <c:v>North East</c:v>
                </c:pt>
                <c:pt idx="10">
                  <c:v>Northern Ireland</c:v>
                </c:pt>
                <c:pt idx="11">
                  <c:v>South West</c:v>
                </c:pt>
              </c:strCache>
            </c:strRef>
          </c:cat>
          <c:val>
            <c:numRef>
              <c:f>'Biopharm supply region'!$C$3:$C$14</c:f>
              <c:numCache>
                <c:formatCode>_-* #,##0_-;\-* #,##0_-;_-* "-"??_-;_-@_-</c:formatCode>
                <c:ptCount val="12"/>
                <c:pt idx="0">
                  <c:v>276</c:v>
                </c:pt>
                <c:pt idx="1">
                  <c:v>210</c:v>
                </c:pt>
                <c:pt idx="2">
                  <c:v>159</c:v>
                </c:pt>
                <c:pt idx="3">
                  <c:v>133</c:v>
                </c:pt>
                <c:pt idx="4">
                  <c:v>45</c:v>
                </c:pt>
                <c:pt idx="5">
                  <c:v>81</c:v>
                </c:pt>
                <c:pt idx="6">
                  <c:v>127</c:v>
                </c:pt>
                <c:pt idx="7">
                  <c:v>57</c:v>
                </c:pt>
                <c:pt idx="8">
                  <c:v>77</c:v>
                </c:pt>
                <c:pt idx="9">
                  <c:v>58</c:v>
                </c:pt>
                <c:pt idx="10">
                  <c:v>30</c:v>
                </c:pt>
                <c:pt idx="11">
                  <c:v>30</c:v>
                </c:pt>
              </c:numCache>
            </c:numRef>
          </c:val>
        </c:ser>
        <c:ser>
          <c:idx val="2"/>
          <c:order val="2"/>
          <c:tx>
            <c:strRef>
              <c:f>'Biopharm supply region'!$D$2</c:f>
              <c:strCache>
                <c:ptCount val="1"/>
                <c:pt idx="0">
                  <c:v>Turnover £m (RH Scale)</c:v>
                </c:pt>
              </c:strCache>
            </c:strRef>
          </c:tx>
          <c:invertIfNegative val="0"/>
          <c:cat>
            <c:strRef>
              <c:f>'Biopharm supply region'!$A$3:$A$14</c:f>
              <c:strCache>
                <c:ptCount val="12"/>
                <c:pt idx="0">
                  <c:v>South East</c:v>
                </c:pt>
                <c:pt idx="1">
                  <c:v>East of England</c:v>
                </c:pt>
                <c:pt idx="2">
                  <c:v>Scotland</c:v>
                </c:pt>
                <c:pt idx="3">
                  <c:v>North West</c:v>
                </c:pt>
                <c:pt idx="4">
                  <c:v>West Midlands</c:v>
                </c:pt>
                <c:pt idx="5">
                  <c:v>East Midlands</c:v>
                </c:pt>
                <c:pt idx="6">
                  <c:v>London</c:v>
                </c:pt>
                <c:pt idx="7">
                  <c:v>Wales</c:v>
                </c:pt>
                <c:pt idx="8">
                  <c:v>Yorkshire and The Humber</c:v>
                </c:pt>
                <c:pt idx="9">
                  <c:v>North East</c:v>
                </c:pt>
                <c:pt idx="10">
                  <c:v>Northern Ireland</c:v>
                </c:pt>
                <c:pt idx="11">
                  <c:v>South West</c:v>
                </c:pt>
              </c:strCache>
            </c:strRef>
          </c:cat>
          <c:val>
            <c:numRef>
              <c:f>'Biopharm supply region'!$D$3:$D$14</c:f>
              <c:numCache>
                <c:formatCode>_-* #,##0_-;\-* #,##0_-;_-* "-"??_-;_-@_-</c:formatCode>
                <c:ptCount val="12"/>
                <c:pt idx="0">
                  <c:v>1836.277</c:v>
                </c:pt>
                <c:pt idx="1">
                  <c:v>1315.854</c:v>
                </c:pt>
                <c:pt idx="2">
                  <c:v>1069.48</c:v>
                </c:pt>
                <c:pt idx="3">
                  <c:v>508.64400000000001</c:v>
                </c:pt>
                <c:pt idx="4">
                  <c:v>3962.989</c:v>
                </c:pt>
                <c:pt idx="5">
                  <c:v>410.18700000000001</c:v>
                </c:pt>
                <c:pt idx="6">
                  <c:v>509.03399999999999</c:v>
                </c:pt>
                <c:pt idx="7">
                  <c:v>229.387</c:v>
                </c:pt>
                <c:pt idx="8">
                  <c:v>248.49600000000001</c:v>
                </c:pt>
                <c:pt idx="9">
                  <c:v>248.99600000000001</c:v>
                </c:pt>
                <c:pt idx="10">
                  <c:v>245.172</c:v>
                </c:pt>
                <c:pt idx="11">
                  <c:v>184.40100000000001</c:v>
                </c:pt>
              </c:numCache>
            </c:numRef>
          </c:val>
        </c:ser>
        <c:dLbls>
          <c:showLegendKey val="0"/>
          <c:showVal val="0"/>
          <c:showCatName val="0"/>
          <c:showSerName val="0"/>
          <c:showPercent val="0"/>
          <c:showBubbleSize val="0"/>
        </c:dLbls>
        <c:gapWidth val="150"/>
        <c:axId val="133571328"/>
        <c:axId val="133565056"/>
      </c:barChart>
      <c:catAx>
        <c:axId val="133557248"/>
        <c:scaling>
          <c:orientation val="minMax"/>
        </c:scaling>
        <c:delete val="0"/>
        <c:axPos val="b"/>
        <c:numFmt formatCode="General" sourceLinked="0"/>
        <c:majorTickMark val="out"/>
        <c:minorTickMark val="none"/>
        <c:tickLblPos val="nextTo"/>
        <c:crossAx val="133563136"/>
        <c:crosses val="autoZero"/>
        <c:auto val="1"/>
        <c:lblAlgn val="ctr"/>
        <c:lblOffset val="100"/>
        <c:noMultiLvlLbl val="0"/>
      </c:catAx>
      <c:valAx>
        <c:axId val="133563136"/>
        <c:scaling>
          <c:orientation val="minMax"/>
        </c:scaling>
        <c:delete val="0"/>
        <c:axPos val="l"/>
        <c:majorGridlines/>
        <c:title>
          <c:tx>
            <c:rich>
              <a:bodyPr rot="-5400000" vert="horz"/>
              <a:lstStyle/>
              <a:p>
                <a:pPr>
                  <a:defRPr/>
                </a:pPr>
                <a:r>
                  <a:rPr lang="en-US"/>
                  <a:t>Employees</a:t>
                </a:r>
              </a:p>
            </c:rich>
          </c:tx>
          <c:overlay val="0"/>
        </c:title>
        <c:numFmt formatCode="_-* #,##0_-;\-* #,##0_-;_-* &quot;-&quot;??_-;_-@_-" sourceLinked="1"/>
        <c:majorTickMark val="out"/>
        <c:minorTickMark val="none"/>
        <c:tickLblPos val="nextTo"/>
        <c:crossAx val="133557248"/>
        <c:crosses val="autoZero"/>
        <c:crossBetween val="between"/>
      </c:valAx>
      <c:valAx>
        <c:axId val="133565056"/>
        <c:scaling>
          <c:orientation val="minMax"/>
        </c:scaling>
        <c:delete val="0"/>
        <c:axPos val="r"/>
        <c:title>
          <c:tx>
            <c:rich>
              <a:bodyPr rot="-5400000" vert="horz"/>
              <a:lstStyle/>
              <a:p>
                <a:pPr>
                  <a:defRPr/>
                </a:pPr>
                <a:r>
                  <a:rPr lang="en-US"/>
                  <a:t>Number</a:t>
                </a:r>
                <a:r>
                  <a:rPr lang="en-US" baseline="0"/>
                  <a:t> of companies of Turnover</a:t>
                </a:r>
                <a:endParaRPr lang="en-US"/>
              </a:p>
            </c:rich>
          </c:tx>
          <c:overlay val="0"/>
        </c:title>
        <c:numFmt formatCode="_-* #,##0_-;\-* #,##0_-;_-* &quot;-&quot;??_-;_-@_-" sourceLinked="1"/>
        <c:majorTickMark val="out"/>
        <c:minorTickMark val="none"/>
        <c:tickLblPos val="nextTo"/>
        <c:crossAx val="133571328"/>
        <c:crosses val="max"/>
        <c:crossBetween val="between"/>
      </c:valAx>
      <c:catAx>
        <c:axId val="133571328"/>
        <c:scaling>
          <c:orientation val="minMax"/>
        </c:scaling>
        <c:delete val="1"/>
        <c:axPos val="b"/>
        <c:numFmt formatCode="General" sourceLinked="0"/>
        <c:majorTickMark val="out"/>
        <c:minorTickMark val="none"/>
        <c:tickLblPos val="nextTo"/>
        <c:crossAx val="133565056"/>
        <c:crosses val="autoZero"/>
        <c:auto val="1"/>
        <c:lblAlgn val="ctr"/>
        <c:lblOffset val="100"/>
        <c:noMultiLvlLbl val="0"/>
      </c:catAx>
    </c:plotArea>
    <c:legend>
      <c:legendPos val="b"/>
      <c:overlay val="0"/>
    </c:legend>
    <c:plotVisOnly val="1"/>
    <c:dispBlanksAs val="gap"/>
    <c:showDLblsOverMax val="0"/>
  </c:chart>
  <c:printSettings>
    <c:headerFooter/>
    <c:pageMargins b="1" l="0.75" r="0.75" t="1" header="0.5" footer="0.5"/>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arChart>
        <c:barDir val="col"/>
        <c:grouping val="clustered"/>
        <c:varyColors val="0"/>
        <c:ser>
          <c:idx val="1"/>
          <c:order val="1"/>
          <c:tx>
            <c:strRef>
              <c:f>Genomics!$D$2</c:f>
              <c:strCache>
                <c:ptCount val="1"/>
                <c:pt idx="0">
                  <c:v>Number of Employees</c:v>
                </c:pt>
              </c:strCache>
            </c:strRef>
          </c:tx>
          <c:invertIfNegative val="0"/>
          <c:cat>
            <c:strRef>
              <c:f>Genomics!$B$3:$B$8</c:f>
              <c:strCache>
                <c:ptCount val="6"/>
                <c:pt idx="0">
                  <c:v>Sampling</c:v>
                </c:pt>
                <c:pt idx="1">
                  <c:v>Sequencing</c:v>
                </c:pt>
                <c:pt idx="2">
                  <c:v>Analysis</c:v>
                </c:pt>
                <c:pt idx="3">
                  <c:v>Interpretation</c:v>
                </c:pt>
                <c:pt idx="4">
                  <c:v>Application</c:v>
                </c:pt>
                <c:pt idx="5">
                  <c:v>Other activities</c:v>
                </c:pt>
              </c:strCache>
            </c:strRef>
          </c:cat>
          <c:val>
            <c:numRef>
              <c:f>Genomics!$D$3:$D$8</c:f>
              <c:numCache>
                <c:formatCode>_-* #,##0_-;\-* #,##0_-;_-* "-"??_-;_-@_-</c:formatCode>
                <c:ptCount val="6"/>
                <c:pt idx="0">
                  <c:v>0</c:v>
                </c:pt>
                <c:pt idx="1">
                  <c:v>1038</c:v>
                </c:pt>
                <c:pt idx="2">
                  <c:v>34</c:v>
                </c:pt>
                <c:pt idx="3">
                  <c:v>70</c:v>
                </c:pt>
                <c:pt idx="4">
                  <c:v>219</c:v>
                </c:pt>
                <c:pt idx="5">
                  <c:v>3</c:v>
                </c:pt>
              </c:numCache>
            </c:numRef>
          </c:val>
        </c:ser>
        <c:dLbls>
          <c:showLegendKey val="0"/>
          <c:showVal val="0"/>
          <c:showCatName val="0"/>
          <c:showSerName val="0"/>
          <c:showPercent val="0"/>
          <c:showBubbleSize val="0"/>
        </c:dLbls>
        <c:gapWidth val="150"/>
        <c:axId val="130002944"/>
        <c:axId val="130004480"/>
      </c:barChart>
      <c:barChart>
        <c:barDir val="col"/>
        <c:grouping val="clustered"/>
        <c:varyColors val="0"/>
        <c:ser>
          <c:idx val="0"/>
          <c:order val="0"/>
          <c:tx>
            <c:strRef>
              <c:f>Genomics!$C$2</c:f>
              <c:strCache>
                <c:ptCount val="1"/>
                <c:pt idx="0">
                  <c:v>Number of Companies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Genomics!$B$3:$B$8</c:f>
              <c:strCache>
                <c:ptCount val="6"/>
                <c:pt idx="0">
                  <c:v>Sampling</c:v>
                </c:pt>
                <c:pt idx="1">
                  <c:v>Sequencing</c:v>
                </c:pt>
                <c:pt idx="2">
                  <c:v>Analysis</c:v>
                </c:pt>
                <c:pt idx="3">
                  <c:v>Interpretation</c:v>
                </c:pt>
                <c:pt idx="4">
                  <c:v>Application</c:v>
                </c:pt>
                <c:pt idx="5">
                  <c:v>Other activities</c:v>
                </c:pt>
              </c:strCache>
            </c:strRef>
          </c:cat>
          <c:val>
            <c:numRef>
              <c:f>Genomics!$C$3:$C$8</c:f>
              <c:numCache>
                <c:formatCode>_-* #,##0_-;\-* #,##0_-;_-* "-"??_-;_-@_-</c:formatCode>
                <c:ptCount val="6"/>
                <c:pt idx="0">
                  <c:v>0</c:v>
                </c:pt>
                <c:pt idx="1">
                  <c:v>10</c:v>
                </c:pt>
                <c:pt idx="2">
                  <c:v>5</c:v>
                </c:pt>
                <c:pt idx="3">
                  <c:v>2</c:v>
                </c:pt>
                <c:pt idx="4">
                  <c:v>9</c:v>
                </c:pt>
                <c:pt idx="5">
                  <c:v>3</c:v>
                </c:pt>
              </c:numCache>
            </c:numRef>
          </c:val>
        </c:ser>
        <c:ser>
          <c:idx val="2"/>
          <c:order val="2"/>
          <c:tx>
            <c:strRef>
              <c:f>Genomics!$E$2</c:f>
              <c:strCache>
                <c:ptCount val="1"/>
                <c:pt idx="0">
                  <c:v>Turnover £m</c:v>
                </c:pt>
              </c:strCache>
            </c:strRef>
          </c:tx>
          <c:invertIfNegative val="0"/>
          <c:cat>
            <c:strRef>
              <c:f>Genomics!$B$3:$B$8</c:f>
              <c:strCache>
                <c:ptCount val="6"/>
                <c:pt idx="0">
                  <c:v>Sampling</c:v>
                </c:pt>
                <c:pt idx="1">
                  <c:v>Sequencing</c:v>
                </c:pt>
                <c:pt idx="2">
                  <c:v>Analysis</c:v>
                </c:pt>
                <c:pt idx="3">
                  <c:v>Interpretation</c:v>
                </c:pt>
                <c:pt idx="4">
                  <c:v>Application</c:v>
                </c:pt>
                <c:pt idx="5">
                  <c:v>Other activities</c:v>
                </c:pt>
              </c:strCache>
            </c:strRef>
          </c:cat>
          <c:val>
            <c:numRef>
              <c:f>Genomics!$E$3:$E$8</c:f>
              <c:numCache>
                <c:formatCode>_-* #,##0.0_-;\-* #,##0.0_-;_-* "-"??_-;_-@_-</c:formatCode>
                <c:ptCount val="6"/>
                <c:pt idx="0" formatCode="_-* #,##0_-;\-* #,##0_-;_-* &quot;-&quot;??_-;_-@_-">
                  <c:v>0</c:v>
                </c:pt>
                <c:pt idx="1">
                  <c:v>115.688</c:v>
                </c:pt>
                <c:pt idx="2">
                  <c:v>1.611</c:v>
                </c:pt>
                <c:pt idx="3">
                  <c:v>9.2929999999999993</c:v>
                </c:pt>
                <c:pt idx="4">
                  <c:v>37.719000000000001</c:v>
                </c:pt>
                <c:pt idx="5">
                  <c:v>0.248</c:v>
                </c:pt>
              </c:numCache>
            </c:numRef>
          </c:val>
        </c:ser>
        <c:dLbls>
          <c:showLegendKey val="0"/>
          <c:showVal val="0"/>
          <c:showCatName val="0"/>
          <c:showSerName val="0"/>
          <c:showPercent val="0"/>
          <c:showBubbleSize val="0"/>
        </c:dLbls>
        <c:gapWidth val="150"/>
        <c:axId val="130020864"/>
        <c:axId val="130006400"/>
      </c:barChart>
      <c:catAx>
        <c:axId val="130002944"/>
        <c:scaling>
          <c:orientation val="minMax"/>
        </c:scaling>
        <c:delete val="0"/>
        <c:axPos val="b"/>
        <c:numFmt formatCode="General" sourceLinked="0"/>
        <c:majorTickMark val="out"/>
        <c:minorTickMark val="none"/>
        <c:tickLblPos val="nextTo"/>
        <c:crossAx val="130004480"/>
        <c:crosses val="autoZero"/>
        <c:auto val="1"/>
        <c:lblAlgn val="ctr"/>
        <c:lblOffset val="100"/>
        <c:noMultiLvlLbl val="0"/>
      </c:catAx>
      <c:valAx>
        <c:axId val="130004480"/>
        <c:scaling>
          <c:orientation val="minMax"/>
        </c:scaling>
        <c:delete val="0"/>
        <c:axPos val="l"/>
        <c:majorGridlines/>
        <c:title>
          <c:tx>
            <c:rich>
              <a:bodyPr rot="-5400000" vert="horz"/>
              <a:lstStyle/>
              <a:p>
                <a:pPr>
                  <a:defRPr/>
                </a:pPr>
                <a:r>
                  <a:rPr lang="en-US"/>
                  <a:t>Employees</a:t>
                </a:r>
              </a:p>
            </c:rich>
          </c:tx>
          <c:overlay val="0"/>
        </c:title>
        <c:numFmt formatCode="_-* #,##0_-;\-* #,##0_-;_-* &quot;-&quot;??_-;_-@_-" sourceLinked="1"/>
        <c:majorTickMark val="out"/>
        <c:minorTickMark val="none"/>
        <c:tickLblPos val="nextTo"/>
        <c:crossAx val="130002944"/>
        <c:crosses val="autoZero"/>
        <c:crossBetween val="between"/>
      </c:valAx>
      <c:valAx>
        <c:axId val="130006400"/>
        <c:scaling>
          <c:orientation val="minMax"/>
        </c:scaling>
        <c:delete val="0"/>
        <c:axPos val="r"/>
        <c:title>
          <c:tx>
            <c:rich>
              <a:bodyPr rot="-5400000" vert="horz"/>
              <a:lstStyle/>
              <a:p>
                <a:pPr>
                  <a:defRPr/>
                </a:pPr>
                <a:r>
                  <a:rPr lang="en-US"/>
                  <a:t>Number</a:t>
                </a:r>
                <a:r>
                  <a:rPr lang="en-US" baseline="0"/>
                  <a:t> of companies or Turnover £m</a:t>
                </a:r>
                <a:endParaRPr lang="en-US"/>
              </a:p>
            </c:rich>
          </c:tx>
          <c:overlay val="0"/>
        </c:title>
        <c:numFmt formatCode="_-* #,##0_-;\-* #,##0_-;_-* &quot;-&quot;??_-;_-@_-" sourceLinked="1"/>
        <c:majorTickMark val="out"/>
        <c:minorTickMark val="none"/>
        <c:tickLblPos val="nextTo"/>
        <c:crossAx val="130020864"/>
        <c:crosses val="max"/>
        <c:crossBetween val="between"/>
      </c:valAx>
      <c:catAx>
        <c:axId val="130020864"/>
        <c:scaling>
          <c:orientation val="minMax"/>
        </c:scaling>
        <c:delete val="1"/>
        <c:axPos val="b"/>
        <c:numFmt formatCode="General" sourceLinked="0"/>
        <c:majorTickMark val="out"/>
        <c:minorTickMark val="none"/>
        <c:tickLblPos val="nextTo"/>
        <c:crossAx val="130006400"/>
        <c:crosses val="autoZero"/>
        <c:auto val="1"/>
        <c:lblAlgn val="ctr"/>
        <c:lblOffset val="100"/>
        <c:noMultiLvlLbl val="0"/>
      </c:catAx>
    </c:plotArea>
    <c:legend>
      <c:legendPos val="b"/>
      <c:overlay val="0"/>
    </c:legend>
    <c:plotVisOnly val="1"/>
    <c:dispBlanksAs val="gap"/>
    <c:showDLblsOverMax val="0"/>
  </c:chart>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arChart>
        <c:barDir val="col"/>
        <c:grouping val="clustered"/>
        <c:varyColors val="0"/>
        <c:ser>
          <c:idx val="0"/>
          <c:order val="0"/>
          <c:tx>
            <c:strRef>
              <c:f>'Life Sci Trends Barcharts'!$B$4</c:f>
              <c:strCache>
                <c:ptCount val="1"/>
                <c:pt idx="0">
                  <c:v>Employment </c:v>
                </c:pt>
              </c:strCache>
            </c:strRef>
          </c:tx>
          <c:invertIfNegative val="0"/>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4"/>
              <c:delete val="1"/>
              <c:extLst>
                <c:ext xmlns:c15="http://schemas.microsoft.com/office/drawing/2012/chart" uri="{CE6537A1-D6FC-4f65-9D91-7224C49458BB}"/>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'Life Sci Trends Barcharts'!$A$5:$A$9</c:f>
              <c:strCache>
                <c:ptCount val="5"/>
                <c:pt idx="0">
                  <c:v>Biopharmaceutical core</c:v>
                </c:pt>
                <c:pt idx="1">
                  <c:v>Biopharmaceutical service &amp; supply</c:v>
                </c:pt>
                <c:pt idx="2">
                  <c:v>Medical Technology service &amp; supply</c:v>
                </c:pt>
                <c:pt idx="3">
                  <c:v>Medical Technology core</c:v>
                </c:pt>
                <c:pt idx="4">
                  <c:v>Life Sciences Total</c:v>
                </c:pt>
              </c:strCache>
            </c:strRef>
          </c:cat>
          <c:val>
            <c:numRef>
              <c:f>'Life Sci Trends Barcharts'!$B$5:$B$9</c:f>
              <c:numCache>
                <c:formatCode>0.0%</c:formatCode>
                <c:ptCount val="5"/>
                <c:pt idx="0">
                  <c:v>-3.2220561828237071E-2</c:v>
                </c:pt>
                <c:pt idx="1">
                  <c:v>3.7041116389466833E-2</c:v>
                </c:pt>
                <c:pt idx="2">
                  <c:v>4.5891166601934374E-2</c:v>
                </c:pt>
                <c:pt idx="3">
                  <c:v>0.11949683182462212</c:v>
                </c:pt>
                <c:pt idx="4">
                  <c:v>3.9755008301754602E-2</c:v>
                </c:pt>
              </c:numCache>
            </c:numRef>
          </c:val>
        </c:ser>
        <c:ser>
          <c:idx val="1"/>
          <c:order val="1"/>
          <c:tx>
            <c:strRef>
              <c:f>'Life Sci Trends Barcharts'!$C$4</c:f>
              <c:strCache>
                <c:ptCount val="1"/>
                <c:pt idx="0">
                  <c:v>Turnover</c:v>
                </c:pt>
              </c:strCache>
            </c:strRef>
          </c:tx>
          <c:invertIfNegative val="0"/>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'Life Sci Trends Barcharts'!$A$5:$A$9</c:f>
              <c:strCache>
                <c:ptCount val="5"/>
                <c:pt idx="0">
                  <c:v>Biopharmaceutical core</c:v>
                </c:pt>
                <c:pt idx="1">
                  <c:v>Biopharmaceutical service &amp; supply</c:v>
                </c:pt>
                <c:pt idx="2">
                  <c:v>Medical Technology service &amp; supply</c:v>
                </c:pt>
                <c:pt idx="3">
                  <c:v>Medical Technology core</c:v>
                </c:pt>
                <c:pt idx="4">
                  <c:v>Life Sciences Total</c:v>
                </c:pt>
              </c:strCache>
            </c:strRef>
          </c:cat>
          <c:val>
            <c:numRef>
              <c:f>'Life Sci Trends Barcharts'!$C$5:$C$9</c:f>
              <c:numCache>
                <c:formatCode>0.0%</c:formatCode>
                <c:ptCount val="5"/>
                <c:pt idx="0">
                  <c:v>-2.1549447736443295E-2</c:v>
                </c:pt>
                <c:pt idx="1">
                  <c:v>4.7485129424518213E-2</c:v>
                </c:pt>
                <c:pt idx="2">
                  <c:v>0.11042654712155975</c:v>
                </c:pt>
                <c:pt idx="3">
                  <c:v>1.2315916916235459E-2</c:v>
                </c:pt>
                <c:pt idx="4">
                  <c:v>-2.3347978875982722E-3</c:v>
                </c:pt>
              </c:numCache>
            </c:numRef>
          </c:val>
        </c:ser>
        <c:dLbls>
          <c:showLegendKey val="0"/>
          <c:showVal val="0"/>
          <c:showCatName val="0"/>
          <c:showSerName val="1"/>
          <c:showPercent val="0"/>
          <c:showBubbleSize val="0"/>
        </c:dLbls>
        <c:gapWidth val="150"/>
        <c:axId val="128846464"/>
        <c:axId val="128868736"/>
      </c:barChart>
      <c:catAx>
        <c:axId val="128846464"/>
        <c:scaling>
          <c:orientation val="minMax"/>
        </c:scaling>
        <c:delete val="0"/>
        <c:axPos val="b"/>
        <c:numFmt formatCode="General" sourceLinked="0"/>
        <c:majorTickMark val="out"/>
        <c:minorTickMark val="none"/>
        <c:tickLblPos val="nextTo"/>
        <c:crossAx val="128868736"/>
        <c:crosses val="autoZero"/>
        <c:auto val="1"/>
        <c:lblAlgn val="ctr"/>
        <c:lblOffset val="100"/>
        <c:noMultiLvlLbl val="0"/>
      </c:catAx>
      <c:valAx>
        <c:axId val="128868736"/>
        <c:scaling>
          <c:orientation val="minMax"/>
        </c:scaling>
        <c:delete val="0"/>
        <c:axPos val="l"/>
        <c:majorGridlines/>
        <c:numFmt formatCode="0.0%" sourceLinked="1"/>
        <c:majorTickMark val="out"/>
        <c:minorTickMark val="none"/>
        <c:tickLblPos val="nextTo"/>
        <c:crossAx val="128846464"/>
        <c:crosses val="autoZero"/>
        <c:crossBetween val="between"/>
      </c:valAx>
    </c:plotArea>
    <c:plotVisOnly val="1"/>
    <c:dispBlanksAs val="gap"/>
    <c:showDLblsOverMax val="0"/>
  </c:chart>
  <c:printSettings>
    <c:headerFooter/>
    <c:pageMargins b="1" l="0.75" r="0.75"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arChart>
        <c:barDir val="col"/>
        <c:grouping val="clustered"/>
        <c:varyColors val="0"/>
        <c:ser>
          <c:idx val="1"/>
          <c:order val="1"/>
          <c:tx>
            <c:strRef>
              <c:f>Genomics!$D$32</c:f>
              <c:strCache>
                <c:ptCount val="1"/>
                <c:pt idx="0">
                  <c:v>Number of Employees</c:v>
                </c:pt>
              </c:strCache>
            </c:strRef>
          </c:tx>
          <c:invertIfNegative val="0"/>
          <c:cat>
            <c:strRef>
              <c:f>Genomics!$B$33:$B$40</c:f>
              <c:strCache>
                <c:ptCount val="8"/>
                <c:pt idx="0">
                  <c:v>Sampling</c:v>
                </c:pt>
                <c:pt idx="1">
                  <c:v>Instruments &amp; Consumables</c:v>
                </c:pt>
                <c:pt idx="2">
                  <c:v>Sequencing services</c:v>
                </c:pt>
                <c:pt idx="3">
                  <c:v>Variant Analysis</c:v>
                </c:pt>
                <c:pt idx="4">
                  <c:v>Tailoring results</c:v>
                </c:pt>
                <c:pt idx="5">
                  <c:v>Drug development</c:v>
                </c:pt>
                <c:pt idx="6">
                  <c:v>Diagnostics</c:v>
                </c:pt>
                <c:pt idx="7">
                  <c:v>Other activities</c:v>
                </c:pt>
              </c:strCache>
            </c:strRef>
          </c:cat>
          <c:val>
            <c:numRef>
              <c:f>Genomics!$D$33:$D$40</c:f>
              <c:numCache>
                <c:formatCode>_-* #,##0_-;\-* #,##0_-;_-* "-"??_-;_-@_-</c:formatCode>
                <c:ptCount val="8"/>
                <c:pt idx="0">
                  <c:v>0</c:v>
                </c:pt>
                <c:pt idx="1">
                  <c:v>218</c:v>
                </c:pt>
                <c:pt idx="2">
                  <c:v>820</c:v>
                </c:pt>
                <c:pt idx="3">
                  <c:v>34</c:v>
                </c:pt>
                <c:pt idx="4">
                  <c:v>70</c:v>
                </c:pt>
                <c:pt idx="5">
                  <c:v>4</c:v>
                </c:pt>
                <c:pt idx="6">
                  <c:v>215</c:v>
                </c:pt>
                <c:pt idx="7">
                  <c:v>3</c:v>
                </c:pt>
              </c:numCache>
            </c:numRef>
          </c:val>
        </c:ser>
        <c:dLbls>
          <c:showLegendKey val="0"/>
          <c:showVal val="0"/>
          <c:showCatName val="0"/>
          <c:showSerName val="0"/>
          <c:showPercent val="0"/>
          <c:showBubbleSize val="0"/>
        </c:dLbls>
        <c:gapWidth val="150"/>
        <c:axId val="130355584"/>
        <c:axId val="130357120"/>
      </c:barChart>
      <c:barChart>
        <c:barDir val="col"/>
        <c:grouping val="clustered"/>
        <c:varyColors val="0"/>
        <c:ser>
          <c:idx val="0"/>
          <c:order val="0"/>
          <c:tx>
            <c:strRef>
              <c:f>Genomics!$C$32</c:f>
              <c:strCache>
                <c:ptCount val="1"/>
                <c:pt idx="0">
                  <c:v>Number of Companies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Genomics!$B$33:$B$40</c:f>
              <c:strCache>
                <c:ptCount val="8"/>
                <c:pt idx="0">
                  <c:v>Sampling</c:v>
                </c:pt>
                <c:pt idx="1">
                  <c:v>Instruments &amp; Consumables</c:v>
                </c:pt>
                <c:pt idx="2">
                  <c:v>Sequencing services</c:v>
                </c:pt>
                <c:pt idx="3">
                  <c:v>Variant Analysis</c:v>
                </c:pt>
                <c:pt idx="4">
                  <c:v>Tailoring results</c:v>
                </c:pt>
                <c:pt idx="5">
                  <c:v>Drug development</c:v>
                </c:pt>
                <c:pt idx="6">
                  <c:v>Diagnostics</c:v>
                </c:pt>
                <c:pt idx="7">
                  <c:v>Other activities</c:v>
                </c:pt>
              </c:strCache>
            </c:strRef>
          </c:cat>
          <c:val>
            <c:numRef>
              <c:f>Genomics!$C$33:$C$40</c:f>
              <c:numCache>
                <c:formatCode>_-* #,##0_-;\-* #,##0_-;_-* "-"??_-;_-@_-</c:formatCode>
                <c:ptCount val="8"/>
                <c:pt idx="0">
                  <c:v>0</c:v>
                </c:pt>
                <c:pt idx="1">
                  <c:v>4</c:v>
                </c:pt>
                <c:pt idx="2">
                  <c:v>6</c:v>
                </c:pt>
                <c:pt idx="3">
                  <c:v>5</c:v>
                </c:pt>
                <c:pt idx="4">
                  <c:v>2</c:v>
                </c:pt>
                <c:pt idx="5">
                  <c:v>3</c:v>
                </c:pt>
                <c:pt idx="6">
                  <c:v>6</c:v>
                </c:pt>
                <c:pt idx="7">
                  <c:v>3</c:v>
                </c:pt>
              </c:numCache>
            </c:numRef>
          </c:val>
        </c:ser>
        <c:ser>
          <c:idx val="2"/>
          <c:order val="2"/>
          <c:tx>
            <c:strRef>
              <c:f>Genomics!$E$32</c:f>
              <c:strCache>
                <c:ptCount val="1"/>
                <c:pt idx="0">
                  <c:v>Turnover £m</c:v>
                </c:pt>
              </c:strCache>
            </c:strRef>
          </c:tx>
          <c:invertIfNegative val="0"/>
          <c:cat>
            <c:strRef>
              <c:f>Genomics!$B$33:$B$40</c:f>
              <c:strCache>
                <c:ptCount val="8"/>
                <c:pt idx="0">
                  <c:v>Sampling</c:v>
                </c:pt>
                <c:pt idx="1">
                  <c:v>Instruments &amp; Consumables</c:v>
                </c:pt>
                <c:pt idx="2">
                  <c:v>Sequencing services</c:v>
                </c:pt>
                <c:pt idx="3">
                  <c:v>Variant Analysis</c:v>
                </c:pt>
                <c:pt idx="4">
                  <c:v>Tailoring results</c:v>
                </c:pt>
                <c:pt idx="5">
                  <c:v>Drug development</c:v>
                </c:pt>
                <c:pt idx="6">
                  <c:v>Diagnostics</c:v>
                </c:pt>
                <c:pt idx="7">
                  <c:v>Other activities</c:v>
                </c:pt>
              </c:strCache>
            </c:strRef>
          </c:cat>
          <c:val>
            <c:numRef>
              <c:f>Genomics!$E$33:$E$40</c:f>
              <c:numCache>
                <c:formatCode>_-* #,##0.0_-;\-* #,##0.0_-;_-* "-"??_-;_-@_-</c:formatCode>
                <c:ptCount val="8"/>
                <c:pt idx="0">
                  <c:v>0</c:v>
                </c:pt>
                <c:pt idx="1">
                  <c:v>33.634999999999998</c:v>
                </c:pt>
                <c:pt idx="2">
                  <c:v>82.052999999999997</c:v>
                </c:pt>
                <c:pt idx="3">
                  <c:v>1.611</c:v>
                </c:pt>
                <c:pt idx="4">
                  <c:v>9.2929999999999993</c:v>
                </c:pt>
                <c:pt idx="5">
                  <c:v>0.13300000000000001</c:v>
                </c:pt>
                <c:pt idx="6">
                  <c:v>37.585999999999999</c:v>
                </c:pt>
                <c:pt idx="7">
                  <c:v>0.248</c:v>
                </c:pt>
              </c:numCache>
            </c:numRef>
          </c:val>
        </c:ser>
        <c:dLbls>
          <c:showLegendKey val="0"/>
          <c:showVal val="0"/>
          <c:showCatName val="0"/>
          <c:showSerName val="0"/>
          <c:showPercent val="0"/>
          <c:showBubbleSize val="0"/>
        </c:dLbls>
        <c:gapWidth val="150"/>
        <c:axId val="130377600"/>
        <c:axId val="130375680"/>
      </c:barChart>
      <c:catAx>
        <c:axId val="130355584"/>
        <c:scaling>
          <c:orientation val="minMax"/>
        </c:scaling>
        <c:delete val="0"/>
        <c:axPos val="b"/>
        <c:numFmt formatCode="General" sourceLinked="0"/>
        <c:majorTickMark val="out"/>
        <c:minorTickMark val="none"/>
        <c:tickLblPos val="nextTo"/>
        <c:crossAx val="130357120"/>
        <c:crosses val="autoZero"/>
        <c:auto val="1"/>
        <c:lblAlgn val="ctr"/>
        <c:lblOffset val="100"/>
        <c:noMultiLvlLbl val="0"/>
      </c:catAx>
      <c:valAx>
        <c:axId val="130357120"/>
        <c:scaling>
          <c:orientation val="minMax"/>
        </c:scaling>
        <c:delete val="0"/>
        <c:axPos val="l"/>
        <c:majorGridlines/>
        <c:title>
          <c:tx>
            <c:rich>
              <a:bodyPr rot="-5400000" vert="horz"/>
              <a:lstStyle/>
              <a:p>
                <a:pPr>
                  <a:defRPr/>
                </a:pPr>
                <a:r>
                  <a:rPr lang="en-US"/>
                  <a:t>Employees</a:t>
                </a:r>
              </a:p>
            </c:rich>
          </c:tx>
          <c:overlay val="0"/>
        </c:title>
        <c:numFmt formatCode="_-* #,##0_-;\-* #,##0_-;_-* &quot;-&quot;??_-;_-@_-" sourceLinked="1"/>
        <c:majorTickMark val="out"/>
        <c:minorTickMark val="none"/>
        <c:tickLblPos val="nextTo"/>
        <c:crossAx val="130355584"/>
        <c:crosses val="autoZero"/>
        <c:crossBetween val="between"/>
      </c:valAx>
      <c:valAx>
        <c:axId val="130375680"/>
        <c:scaling>
          <c:orientation val="minMax"/>
        </c:scaling>
        <c:delete val="0"/>
        <c:axPos val="r"/>
        <c:title>
          <c:tx>
            <c:rich>
              <a:bodyPr rot="-5400000" vert="horz"/>
              <a:lstStyle/>
              <a:p>
                <a:pPr>
                  <a:defRPr/>
                </a:pPr>
                <a:r>
                  <a:rPr lang="en-US"/>
                  <a:t>Number</a:t>
                </a:r>
                <a:r>
                  <a:rPr lang="en-US" baseline="0"/>
                  <a:t> of companies or Turnover £m</a:t>
                </a:r>
                <a:endParaRPr lang="en-US"/>
              </a:p>
            </c:rich>
          </c:tx>
          <c:overlay val="0"/>
        </c:title>
        <c:numFmt formatCode="_-* #,##0_-;\-* #,##0_-;_-* &quot;-&quot;??_-;_-@_-" sourceLinked="1"/>
        <c:majorTickMark val="out"/>
        <c:minorTickMark val="none"/>
        <c:tickLblPos val="nextTo"/>
        <c:crossAx val="130377600"/>
        <c:crosses val="max"/>
        <c:crossBetween val="between"/>
      </c:valAx>
      <c:catAx>
        <c:axId val="130377600"/>
        <c:scaling>
          <c:orientation val="minMax"/>
        </c:scaling>
        <c:delete val="1"/>
        <c:axPos val="b"/>
        <c:numFmt formatCode="General" sourceLinked="0"/>
        <c:majorTickMark val="out"/>
        <c:minorTickMark val="none"/>
        <c:tickLblPos val="nextTo"/>
        <c:crossAx val="130375680"/>
        <c:crosses val="autoZero"/>
        <c:auto val="1"/>
        <c:lblAlgn val="ctr"/>
        <c:lblOffset val="100"/>
        <c:noMultiLvlLbl val="0"/>
      </c:catAx>
    </c:plotArea>
    <c:legend>
      <c:legendPos val="b"/>
      <c:overlay val="0"/>
    </c:legend>
    <c:plotVisOnly val="1"/>
    <c:dispBlanksAs val="gap"/>
    <c:showDLblsOverMax val="0"/>
  </c:chart>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pieChart>
        <c:varyColors val="1"/>
        <c:ser>
          <c:idx val="0"/>
          <c:order val="0"/>
          <c:tx>
            <c:strRef>
              <c:f>'Top Pharma &amp; Medtech'!$B$5</c:f>
              <c:strCache>
                <c:ptCount val="1"/>
                <c:pt idx="0">
                  <c:v>Employment </c:v>
                </c:pt>
              </c:strCache>
            </c:strRef>
          </c:tx>
          <c:explosion val="25"/>
          <c:dPt>
            <c:idx val="0"/>
            <c:bubble3D val="0"/>
            <c:explosion val="0"/>
          </c:dPt>
          <c:dPt>
            <c:idx val="2"/>
            <c:bubble3D val="0"/>
            <c:explosion val="0"/>
          </c:dPt>
          <c:dPt>
            <c:idx val="3"/>
            <c:bubble3D val="0"/>
            <c:explosion val="1"/>
          </c:dPt>
          <c:dPt>
            <c:idx val="5"/>
            <c:bubble3D val="0"/>
            <c:explosion val="0"/>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'Top Pharma &amp; Medtech'!$A$6:$A$11</c:f>
              <c:strCache>
                <c:ptCount val="6"/>
                <c:pt idx="0">
                  <c:v>Biopharmaceutical exc Top 25</c:v>
                </c:pt>
                <c:pt idx="1">
                  <c:v>Top 25 Pharma</c:v>
                </c:pt>
                <c:pt idx="2">
                  <c:v>Biopharmaceutical Service &amp; Supply</c:v>
                </c:pt>
                <c:pt idx="3">
                  <c:v>Medical Technology core exc Top 30</c:v>
                </c:pt>
                <c:pt idx="4">
                  <c:v>Medtech Top 30</c:v>
                </c:pt>
                <c:pt idx="5">
                  <c:v>Medical Technology Service &amp; supply</c:v>
                </c:pt>
              </c:strCache>
            </c:strRef>
          </c:cat>
          <c:val>
            <c:numRef>
              <c:f>'Top Pharma &amp; Medtech'!$B$6:$B$11</c:f>
              <c:numCache>
                <c:formatCode>[$-1010409]###,###</c:formatCode>
                <c:ptCount val="6"/>
                <c:pt idx="0">
                  <c:v>15843</c:v>
                </c:pt>
                <c:pt idx="1">
                  <c:v>46478</c:v>
                </c:pt>
                <c:pt idx="2">
                  <c:v>45123</c:v>
                </c:pt>
                <c:pt idx="3">
                  <c:v>66784</c:v>
                </c:pt>
                <c:pt idx="4">
                  <c:v>23086</c:v>
                </c:pt>
                <c:pt idx="5">
                  <c:v>24605</c:v>
                </c:pt>
              </c:numCache>
            </c:numRef>
          </c:val>
        </c:ser>
        <c:dLbls>
          <c:showLegendKey val="0"/>
          <c:showVal val="0"/>
          <c:showCatName val="1"/>
          <c:showSerName val="0"/>
          <c:showPercent val="1"/>
          <c:showBubbleSize val="0"/>
          <c:showLeaderLines val="1"/>
        </c:dLbls>
        <c:firstSliceAng val="0"/>
      </c:pieChart>
    </c:plotArea>
    <c:plotVisOnly val="1"/>
    <c:dispBlanksAs val="gap"/>
    <c:showDLblsOverMax val="0"/>
  </c:chart>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pieChart>
        <c:varyColors val="1"/>
        <c:ser>
          <c:idx val="0"/>
          <c:order val="0"/>
          <c:tx>
            <c:strRef>
              <c:f>'Top Pharma &amp; Medtech'!$B$32</c:f>
              <c:strCache>
                <c:ptCount val="1"/>
                <c:pt idx="0">
                  <c:v>Turnover</c:v>
                </c:pt>
              </c:strCache>
            </c:strRef>
          </c:tx>
          <c:explosion val="25"/>
          <c:dPt>
            <c:idx val="0"/>
            <c:bubble3D val="0"/>
            <c:explosion val="0"/>
          </c:dPt>
          <c:dPt>
            <c:idx val="2"/>
            <c:bubble3D val="0"/>
            <c:explosion val="0"/>
          </c:dPt>
          <c:dPt>
            <c:idx val="3"/>
            <c:bubble3D val="0"/>
            <c:explosion val="1"/>
          </c:dPt>
          <c:dPt>
            <c:idx val="5"/>
            <c:bubble3D val="0"/>
            <c:explosion val="0"/>
          </c:dPt>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'Top Pharma &amp; Medtech'!$A$33:$A$38</c:f>
              <c:strCache>
                <c:ptCount val="6"/>
                <c:pt idx="0">
                  <c:v>Biopharmaceutical core exc Top 25</c:v>
                </c:pt>
                <c:pt idx="1">
                  <c:v>Top 25 Pharma</c:v>
                </c:pt>
                <c:pt idx="2">
                  <c:v>Biopharmaceutical Service &amp; Supply</c:v>
                </c:pt>
                <c:pt idx="3">
                  <c:v>Medical Technology core exc Top 30</c:v>
                </c:pt>
                <c:pt idx="4">
                  <c:v>Medtech Top 30</c:v>
                </c:pt>
                <c:pt idx="5">
                  <c:v>Medical Technology Service &amp; supply</c:v>
                </c:pt>
              </c:strCache>
            </c:strRef>
          </c:cat>
          <c:val>
            <c:numRef>
              <c:f>'Top Pharma &amp; Medtech'!$B$33:$B$38</c:f>
              <c:numCache>
                <c:formatCode>_-* #,##0_-;\-* #,##0_-;_-* "-"??_-;_-@_-</c:formatCode>
                <c:ptCount val="6"/>
                <c:pt idx="0">
                  <c:v>6552.1959999999999</c:v>
                </c:pt>
                <c:pt idx="1">
                  <c:v>22372.7</c:v>
                </c:pt>
                <c:pt idx="2">
                  <c:v>10768.984</c:v>
                </c:pt>
                <c:pt idx="3">
                  <c:v>10389.530999999999</c:v>
                </c:pt>
                <c:pt idx="4">
                  <c:v>6701</c:v>
                </c:pt>
                <c:pt idx="5">
                  <c:v>3925.0210000000002</c:v>
                </c:pt>
              </c:numCache>
            </c:numRef>
          </c:val>
        </c:ser>
        <c:dLbls>
          <c:showLegendKey val="0"/>
          <c:showVal val="0"/>
          <c:showCatName val="1"/>
          <c:showSerName val="0"/>
          <c:showPercent val="1"/>
          <c:showBubbleSize val="0"/>
          <c:showLeaderLines val="1"/>
        </c:dLbls>
        <c:firstSliceAng val="0"/>
      </c:pieChart>
    </c:plotArea>
    <c:plotVisOnly val="1"/>
    <c:dispBlanksAs val="gap"/>
    <c:showDLblsOverMax val="0"/>
  </c:chart>
  <c:printSettings>
    <c:headerFooter/>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arChart>
        <c:barDir val="col"/>
        <c:grouping val="stacked"/>
        <c:varyColors val="0"/>
        <c:ser>
          <c:idx val="0"/>
          <c:order val="0"/>
          <c:tx>
            <c:strRef>
              <c:f>'Life Sci regional'!$B$3</c:f>
              <c:strCache>
                <c:ptCount val="1"/>
                <c:pt idx="0">
                  <c:v>Biopharmaceutical core</c:v>
                </c:pt>
              </c:strCache>
            </c:strRef>
          </c:tx>
          <c:invertIfNegative val="0"/>
          <c:cat>
            <c:strRef>
              <c:f>'Life Sci regional'!$A$4:$A$15</c:f>
              <c:strCache>
                <c:ptCount val="12"/>
                <c:pt idx="0">
                  <c:v>South East</c:v>
                </c:pt>
                <c:pt idx="1">
                  <c:v>East of England</c:v>
                </c:pt>
                <c:pt idx="2">
                  <c:v>North West</c:v>
                </c:pt>
                <c:pt idx="3">
                  <c:v>London</c:v>
                </c:pt>
                <c:pt idx="4">
                  <c:v>West Midlands</c:v>
                </c:pt>
                <c:pt idx="5">
                  <c:v>Yorkshire and The Humber</c:v>
                </c:pt>
                <c:pt idx="6">
                  <c:v>East Midlands</c:v>
                </c:pt>
                <c:pt idx="7">
                  <c:v>Scotland</c:v>
                </c:pt>
                <c:pt idx="8">
                  <c:v>Wales</c:v>
                </c:pt>
                <c:pt idx="9">
                  <c:v>South West</c:v>
                </c:pt>
                <c:pt idx="10">
                  <c:v>North East</c:v>
                </c:pt>
                <c:pt idx="11">
                  <c:v>Northern Ireland</c:v>
                </c:pt>
              </c:strCache>
            </c:strRef>
          </c:cat>
          <c:val>
            <c:numRef>
              <c:f>'Life Sci regional'!$B$4:$B$15</c:f>
              <c:numCache>
                <c:formatCode>[$-1010409]###,###</c:formatCode>
                <c:ptCount val="12"/>
                <c:pt idx="0">
                  <c:v>16784</c:v>
                </c:pt>
                <c:pt idx="1">
                  <c:v>12526</c:v>
                </c:pt>
                <c:pt idx="2">
                  <c:v>9556</c:v>
                </c:pt>
                <c:pt idx="3">
                  <c:v>11046</c:v>
                </c:pt>
                <c:pt idx="4">
                  <c:v>550</c:v>
                </c:pt>
                <c:pt idx="5">
                  <c:v>2111</c:v>
                </c:pt>
                <c:pt idx="6">
                  <c:v>1062</c:v>
                </c:pt>
                <c:pt idx="7">
                  <c:v>1123</c:v>
                </c:pt>
                <c:pt idx="8">
                  <c:v>1779</c:v>
                </c:pt>
                <c:pt idx="9">
                  <c:v>1952</c:v>
                </c:pt>
                <c:pt idx="10">
                  <c:v>1781</c:v>
                </c:pt>
                <c:pt idx="11">
                  <c:v>2041</c:v>
                </c:pt>
              </c:numCache>
            </c:numRef>
          </c:val>
        </c:ser>
        <c:ser>
          <c:idx val="1"/>
          <c:order val="1"/>
          <c:tx>
            <c:strRef>
              <c:f>'Life Sci regional'!$C$3</c:f>
              <c:strCache>
                <c:ptCount val="1"/>
                <c:pt idx="0">
                  <c:v>Biopharmaceutical Service &amp; Supply</c:v>
                </c:pt>
              </c:strCache>
            </c:strRef>
          </c:tx>
          <c:invertIfNegative val="0"/>
          <c:cat>
            <c:strRef>
              <c:f>'Life Sci regional'!$A$4:$A$15</c:f>
              <c:strCache>
                <c:ptCount val="12"/>
                <c:pt idx="0">
                  <c:v>South East</c:v>
                </c:pt>
                <c:pt idx="1">
                  <c:v>East of England</c:v>
                </c:pt>
                <c:pt idx="2">
                  <c:v>North West</c:v>
                </c:pt>
                <c:pt idx="3">
                  <c:v>London</c:v>
                </c:pt>
                <c:pt idx="4">
                  <c:v>West Midlands</c:v>
                </c:pt>
                <c:pt idx="5">
                  <c:v>Yorkshire and The Humber</c:v>
                </c:pt>
                <c:pt idx="6">
                  <c:v>East Midlands</c:v>
                </c:pt>
                <c:pt idx="7">
                  <c:v>Scotland</c:v>
                </c:pt>
                <c:pt idx="8">
                  <c:v>Wales</c:v>
                </c:pt>
                <c:pt idx="9">
                  <c:v>South West</c:v>
                </c:pt>
                <c:pt idx="10">
                  <c:v>North East</c:v>
                </c:pt>
                <c:pt idx="11">
                  <c:v>Northern Ireland</c:v>
                </c:pt>
              </c:strCache>
            </c:strRef>
          </c:cat>
          <c:val>
            <c:numRef>
              <c:f>'Life Sci regional'!$C$4:$C$15</c:f>
              <c:numCache>
                <c:formatCode>[$-1010409]###,###</c:formatCode>
                <c:ptCount val="12"/>
                <c:pt idx="0">
                  <c:v>9552</c:v>
                </c:pt>
                <c:pt idx="1">
                  <c:v>7709</c:v>
                </c:pt>
                <c:pt idx="2">
                  <c:v>3924</c:v>
                </c:pt>
                <c:pt idx="3">
                  <c:v>2759</c:v>
                </c:pt>
                <c:pt idx="4">
                  <c:v>3760</c:v>
                </c:pt>
                <c:pt idx="5">
                  <c:v>2058</c:v>
                </c:pt>
                <c:pt idx="6">
                  <c:v>3388</c:v>
                </c:pt>
                <c:pt idx="7">
                  <c:v>4665</c:v>
                </c:pt>
                <c:pt idx="8">
                  <c:v>2225</c:v>
                </c:pt>
                <c:pt idx="9">
                  <c:v>1205</c:v>
                </c:pt>
                <c:pt idx="10">
                  <c:v>1954</c:v>
                </c:pt>
                <c:pt idx="11">
                  <c:v>1923</c:v>
                </c:pt>
              </c:numCache>
            </c:numRef>
          </c:val>
        </c:ser>
        <c:ser>
          <c:idx val="2"/>
          <c:order val="2"/>
          <c:tx>
            <c:strRef>
              <c:f>'Life Sci regional'!$D$3</c:f>
              <c:strCache>
                <c:ptCount val="1"/>
                <c:pt idx="0">
                  <c:v>Medical Technology core</c:v>
                </c:pt>
              </c:strCache>
            </c:strRef>
          </c:tx>
          <c:invertIfNegative val="0"/>
          <c:cat>
            <c:strRef>
              <c:f>'Life Sci regional'!$A$4:$A$15</c:f>
              <c:strCache>
                <c:ptCount val="12"/>
                <c:pt idx="0">
                  <c:v>South East</c:v>
                </c:pt>
                <c:pt idx="1">
                  <c:v>East of England</c:v>
                </c:pt>
                <c:pt idx="2">
                  <c:v>North West</c:v>
                </c:pt>
                <c:pt idx="3">
                  <c:v>London</c:v>
                </c:pt>
                <c:pt idx="4">
                  <c:v>West Midlands</c:v>
                </c:pt>
                <c:pt idx="5">
                  <c:v>Yorkshire and The Humber</c:v>
                </c:pt>
                <c:pt idx="6">
                  <c:v>East Midlands</c:v>
                </c:pt>
                <c:pt idx="7">
                  <c:v>Scotland</c:v>
                </c:pt>
                <c:pt idx="8">
                  <c:v>Wales</c:v>
                </c:pt>
                <c:pt idx="9">
                  <c:v>South West</c:v>
                </c:pt>
                <c:pt idx="10">
                  <c:v>North East</c:v>
                </c:pt>
                <c:pt idx="11">
                  <c:v>Northern Ireland</c:v>
                </c:pt>
              </c:strCache>
            </c:strRef>
          </c:cat>
          <c:val>
            <c:numRef>
              <c:f>'Life Sci regional'!$D$4:$D$15</c:f>
              <c:numCache>
                <c:formatCode>[$-1010409]###,###</c:formatCode>
                <c:ptCount val="12"/>
                <c:pt idx="0">
                  <c:v>20958</c:v>
                </c:pt>
                <c:pt idx="1">
                  <c:v>9765</c:v>
                </c:pt>
                <c:pt idx="2">
                  <c:v>7252</c:v>
                </c:pt>
                <c:pt idx="3">
                  <c:v>3824</c:v>
                </c:pt>
                <c:pt idx="4">
                  <c:v>10819</c:v>
                </c:pt>
                <c:pt idx="5">
                  <c:v>10745</c:v>
                </c:pt>
                <c:pt idx="6">
                  <c:v>6170</c:v>
                </c:pt>
                <c:pt idx="7">
                  <c:v>6238</c:v>
                </c:pt>
                <c:pt idx="8">
                  <c:v>6430</c:v>
                </c:pt>
                <c:pt idx="9">
                  <c:v>4330</c:v>
                </c:pt>
                <c:pt idx="10">
                  <c:v>1762</c:v>
                </c:pt>
                <c:pt idx="11">
                  <c:v>1572</c:v>
                </c:pt>
              </c:numCache>
            </c:numRef>
          </c:val>
        </c:ser>
        <c:ser>
          <c:idx val="3"/>
          <c:order val="3"/>
          <c:tx>
            <c:strRef>
              <c:f>'Life Sci regional'!$E$3</c:f>
              <c:strCache>
                <c:ptCount val="1"/>
                <c:pt idx="0">
                  <c:v>Medical Technology Service &amp; Supply</c:v>
                </c:pt>
              </c:strCache>
            </c:strRef>
          </c:tx>
          <c:invertIfNegative val="0"/>
          <c:cat>
            <c:strRef>
              <c:f>'Life Sci regional'!$A$4:$A$15</c:f>
              <c:strCache>
                <c:ptCount val="12"/>
                <c:pt idx="0">
                  <c:v>South East</c:v>
                </c:pt>
                <c:pt idx="1">
                  <c:v>East of England</c:v>
                </c:pt>
                <c:pt idx="2">
                  <c:v>North West</c:v>
                </c:pt>
                <c:pt idx="3">
                  <c:v>London</c:v>
                </c:pt>
                <c:pt idx="4">
                  <c:v>West Midlands</c:v>
                </c:pt>
                <c:pt idx="5">
                  <c:v>Yorkshire and The Humber</c:v>
                </c:pt>
                <c:pt idx="6">
                  <c:v>East Midlands</c:v>
                </c:pt>
                <c:pt idx="7">
                  <c:v>Scotland</c:v>
                </c:pt>
                <c:pt idx="8">
                  <c:v>Wales</c:v>
                </c:pt>
                <c:pt idx="9">
                  <c:v>South West</c:v>
                </c:pt>
                <c:pt idx="10">
                  <c:v>North East</c:v>
                </c:pt>
                <c:pt idx="11">
                  <c:v>Northern Ireland</c:v>
                </c:pt>
              </c:strCache>
            </c:strRef>
          </c:cat>
          <c:val>
            <c:numRef>
              <c:f>'Life Sci regional'!$E$4:$E$15</c:f>
              <c:numCache>
                <c:formatCode>[$-1010409]###,###</c:formatCode>
                <c:ptCount val="12"/>
                <c:pt idx="0">
                  <c:v>2254</c:v>
                </c:pt>
                <c:pt idx="1">
                  <c:v>3797</c:v>
                </c:pt>
                <c:pt idx="2">
                  <c:v>4980</c:v>
                </c:pt>
                <c:pt idx="3">
                  <c:v>3021</c:v>
                </c:pt>
                <c:pt idx="4">
                  <c:v>1554</c:v>
                </c:pt>
                <c:pt idx="5">
                  <c:v>1044</c:v>
                </c:pt>
                <c:pt idx="6">
                  <c:v>3262</c:v>
                </c:pt>
                <c:pt idx="7">
                  <c:v>1236</c:v>
                </c:pt>
                <c:pt idx="8">
                  <c:v>1262</c:v>
                </c:pt>
                <c:pt idx="9">
                  <c:v>1090</c:v>
                </c:pt>
                <c:pt idx="10">
                  <c:v>709</c:v>
                </c:pt>
                <c:pt idx="11">
                  <c:v>396</c:v>
                </c:pt>
              </c:numCache>
            </c:numRef>
          </c:val>
        </c:ser>
        <c:dLbls>
          <c:showLegendKey val="0"/>
          <c:showVal val="0"/>
          <c:showCatName val="0"/>
          <c:showSerName val="0"/>
          <c:showPercent val="0"/>
          <c:showBubbleSize val="0"/>
        </c:dLbls>
        <c:gapWidth val="150"/>
        <c:overlap val="100"/>
        <c:axId val="129568768"/>
        <c:axId val="129570304"/>
      </c:barChart>
      <c:catAx>
        <c:axId val="129568768"/>
        <c:scaling>
          <c:orientation val="minMax"/>
        </c:scaling>
        <c:delete val="0"/>
        <c:axPos val="b"/>
        <c:numFmt formatCode="General" sourceLinked="0"/>
        <c:majorTickMark val="out"/>
        <c:minorTickMark val="none"/>
        <c:tickLblPos val="nextTo"/>
        <c:crossAx val="129570304"/>
        <c:crosses val="autoZero"/>
        <c:auto val="1"/>
        <c:lblAlgn val="ctr"/>
        <c:lblOffset val="100"/>
        <c:noMultiLvlLbl val="0"/>
      </c:catAx>
      <c:valAx>
        <c:axId val="129570304"/>
        <c:scaling>
          <c:orientation val="minMax"/>
        </c:scaling>
        <c:delete val="0"/>
        <c:axPos val="l"/>
        <c:majorGridlines/>
        <c:title>
          <c:tx>
            <c:rich>
              <a:bodyPr rot="-5400000" vert="horz"/>
              <a:lstStyle/>
              <a:p>
                <a:pPr>
                  <a:defRPr/>
                </a:pPr>
                <a:r>
                  <a:rPr lang="en-US"/>
                  <a:t>Total</a:t>
                </a:r>
                <a:r>
                  <a:rPr lang="en-US" baseline="0"/>
                  <a:t> number of employees per sector</a:t>
                </a:r>
                <a:endParaRPr lang="en-US"/>
              </a:p>
            </c:rich>
          </c:tx>
          <c:overlay val="0"/>
        </c:title>
        <c:numFmt formatCode="[$-1010409]###,###" sourceLinked="1"/>
        <c:majorTickMark val="out"/>
        <c:minorTickMark val="none"/>
        <c:tickLblPos val="nextTo"/>
        <c:crossAx val="129568768"/>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a:pPr>
            <a:r>
              <a:rPr lang="en-US" sz="1400" b="0" i="0" u="none" strike="noStrike" baseline="0">
                <a:effectLst/>
              </a:rPr>
              <a:t>Employment in UK or overseas owned life science companies</a:t>
            </a:r>
            <a:r>
              <a:rPr lang="en-US" sz="1400" b="1" i="0" u="none" strike="noStrike" baseline="0"/>
              <a:t> </a:t>
            </a:r>
            <a:endParaRPr lang="en-US" sz="1400"/>
          </a:p>
        </c:rich>
      </c:tx>
      <c:overlay val="0"/>
    </c:title>
    <c:autoTitleDeleted val="0"/>
    <c:plotArea>
      <c:layout/>
      <c:barChart>
        <c:barDir val="col"/>
        <c:grouping val="percentStacked"/>
        <c:varyColors val="0"/>
        <c:ser>
          <c:idx val="0"/>
          <c:order val="0"/>
          <c:tx>
            <c:strRef>
              <c:f>Ownership!$C$3</c:f>
              <c:strCache>
                <c:ptCount val="1"/>
                <c:pt idx="0">
                  <c:v>UK Owned</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Ownership!$B$4:$B$7</c:f>
              <c:strCache>
                <c:ptCount val="4"/>
                <c:pt idx="0">
                  <c:v>Biopharmaceutical core</c:v>
                </c:pt>
                <c:pt idx="1">
                  <c:v>Biopharmaceutical service &amp; supply</c:v>
                </c:pt>
                <c:pt idx="2">
                  <c:v>Medical Technology core</c:v>
                </c:pt>
                <c:pt idx="3">
                  <c:v>Medical Technology service &amp; supply</c:v>
                </c:pt>
              </c:strCache>
            </c:strRef>
          </c:cat>
          <c:val>
            <c:numRef>
              <c:f>Ownership!$C$4:$C$7</c:f>
              <c:numCache>
                <c:formatCode>_-* #,##0_-;\-* #,##0_-;_-* "-"??_-;_-@_-</c:formatCode>
                <c:ptCount val="4"/>
                <c:pt idx="0">
                  <c:v>32822</c:v>
                </c:pt>
                <c:pt idx="1">
                  <c:v>14172</c:v>
                </c:pt>
                <c:pt idx="2">
                  <c:v>34491</c:v>
                </c:pt>
                <c:pt idx="3">
                  <c:v>10707</c:v>
                </c:pt>
              </c:numCache>
            </c:numRef>
          </c:val>
        </c:ser>
        <c:ser>
          <c:idx val="1"/>
          <c:order val="1"/>
          <c:tx>
            <c:strRef>
              <c:f>Ownership!$D$3</c:f>
              <c:strCache>
                <c:ptCount val="1"/>
                <c:pt idx="0">
                  <c:v>Overseas Owned</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Ownership!$B$4:$B$7</c:f>
              <c:strCache>
                <c:ptCount val="4"/>
                <c:pt idx="0">
                  <c:v>Biopharmaceutical core</c:v>
                </c:pt>
                <c:pt idx="1">
                  <c:v>Biopharmaceutical service &amp; supply</c:v>
                </c:pt>
                <c:pt idx="2">
                  <c:v>Medical Technology core</c:v>
                </c:pt>
                <c:pt idx="3">
                  <c:v>Medical Technology service &amp; supply</c:v>
                </c:pt>
              </c:strCache>
            </c:strRef>
          </c:cat>
          <c:val>
            <c:numRef>
              <c:f>Ownership!$D$4:$D$7</c:f>
              <c:numCache>
                <c:formatCode>_-* #,##0_-;\-* #,##0_-;_-* "-"??_-;_-@_-</c:formatCode>
                <c:ptCount val="4"/>
                <c:pt idx="0">
                  <c:v>28398</c:v>
                </c:pt>
                <c:pt idx="1">
                  <c:v>27031</c:v>
                </c:pt>
                <c:pt idx="2">
                  <c:v>42408</c:v>
                </c:pt>
                <c:pt idx="3">
                  <c:v>10506</c:v>
                </c:pt>
              </c:numCache>
            </c:numRef>
          </c:val>
        </c:ser>
        <c:ser>
          <c:idx val="2"/>
          <c:order val="2"/>
          <c:tx>
            <c:strRef>
              <c:f>Ownership!$E$3</c:f>
              <c:strCache>
                <c:ptCount val="1"/>
                <c:pt idx="0">
                  <c:v>Unknown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Ownership!$B$4:$B$7</c:f>
              <c:strCache>
                <c:ptCount val="4"/>
                <c:pt idx="0">
                  <c:v>Biopharmaceutical core</c:v>
                </c:pt>
                <c:pt idx="1">
                  <c:v>Biopharmaceutical service &amp; supply</c:v>
                </c:pt>
                <c:pt idx="2">
                  <c:v>Medical Technology core</c:v>
                </c:pt>
                <c:pt idx="3">
                  <c:v>Medical Technology service &amp; supply</c:v>
                </c:pt>
              </c:strCache>
            </c:strRef>
          </c:cat>
          <c:val>
            <c:numRef>
              <c:f>Ownership!$E$4:$E$7</c:f>
              <c:numCache>
                <c:formatCode>_-* #,##0_-;\-* #,##0_-;_-* "-"??_-;_-@_-</c:formatCode>
                <c:ptCount val="4"/>
                <c:pt idx="0">
                  <c:v>1101</c:v>
                </c:pt>
                <c:pt idx="1">
                  <c:v>3920</c:v>
                </c:pt>
                <c:pt idx="2">
                  <c:v>12971</c:v>
                </c:pt>
                <c:pt idx="3">
                  <c:v>3392</c:v>
                </c:pt>
              </c:numCache>
            </c:numRef>
          </c:val>
        </c:ser>
        <c:dLbls>
          <c:showLegendKey val="0"/>
          <c:showVal val="1"/>
          <c:showCatName val="0"/>
          <c:showSerName val="0"/>
          <c:showPercent val="0"/>
          <c:showBubbleSize val="0"/>
        </c:dLbls>
        <c:gapWidth val="150"/>
        <c:overlap val="100"/>
        <c:axId val="114481408"/>
        <c:axId val="129896448"/>
      </c:barChart>
      <c:catAx>
        <c:axId val="114481408"/>
        <c:scaling>
          <c:orientation val="minMax"/>
        </c:scaling>
        <c:delete val="0"/>
        <c:axPos val="b"/>
        <c:numFmt formatCode="General" sourceLinked="0"/>
        <c:majorTickMark val="out"/>
        <c:minorTickMark val="none"/>
        <c:tickLblPos val="nextTo"/>
        <c:crossAx val="129896448"/>
        <c:crosses val="autoZero"/>
        <c:auto val="1"/>
        <c:lblAlgn val="ctr"/>
        <c:lblOffset val="100"/>
        <c:noMultiLvlLbl val="0"/>
      </c:catAx>
      <c:valAx>
        <c:axId val="129896448"/>
        <c:scaling>
          <c:orientation val="minMax"/>
        </c:scaling>
        <c:delete val="0"/>
        <c:axPos val="l"/>
        <c:majorGridlines/>
        <c:title>
          <c:tx>
            <c:rich>
              <a:bodyPr rot="-5400000" vert="horz"/>
              <a:lstStyle/>
              <a:p>
                <a:pPr>
                  <a:defRPr/>
                </a:pPr>
                <a:r>
                  <a:rPr lang="en-US"/>
                  <a:t>%</a:t>
                </a:r>
                <a:r>
                  <a:rPr lang="en-US" baseline="0"/>
                  <a:t> of Total sector employment</a:t>
                </a:r>
                <a:endParaRPr lang="en-US"/>
              </a:p>
            </c:rich>
          </c:tx>
          <c:overlay val="0"/>
        </c:title>
        <c:numFmt formatCode="0%" sourceLinked="1"/>
        <c:majorTickMark val="out"/>
        <c:minorTickMark val="none"/>
        <c:tickLblPos val="nextTo"/>
        <c:crossAx val="114481408"/>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a:pPr>
            <a:r>
              <a:rPr lang="en-US" sz="1400" b="0" i="0" u="none" strike="noStrike" baseline="0">
                <a:effectLst/>
              </a:rPr>
              <a:t>Turnover of UK or overseas owned life science companies</a:t>
            </a:r>
            <a:r>
              <a:rPr lang="en-US" sz="1400" b="1" i="0" u="none" strike="noStrike" baseline="0"/>
              <a:t> </a:t>
            </a:r>
            <a:endParaRPr lang="en-US" sz="1400"/>
          </a:p>
        </c:rich>
      </c:tx>
      <c:overlay val="0"/>
    </c:title>
    <c:autoTitleDeleted val="0"/>
    <c:plotArea>
      <c:layout/>
      <c:barChart>
        <c:barDir val="col"/>
        <c:grouping val="percentStacked"/>
        <c:varyColors val="0"/>
        <c:ser>
          <c:idx val="0"/>
          <c:order val="0"/>
          <c:tx>
            <c:strRef>
              <c:f>Ownership!$C$37</c:f>
              <c:strCache>
                <c:ptCount val="1"/>
                <c:pt idx="0">
                  <c:v>UK Owned</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Ownership!$B$38:$B$41</c:f>
              <c:strCache>
                <c:ptCount val="4"/>
                <c:pt idx="0">
                  <c:v>Biopharmaceutical core</c:v>
                </c:pt>
                <c:pt idx="1">
                  <c:v>Biopharmaceutical service &amp; supply</c:v>
                </c:pt>
                <c:pt idx="2">
                  <c:v>Medical Technology core</c:v>
                </c:pt>
                <c:pt idx="3">
                  <c:v>Medical Technology service &amp; supply</c:v>
                </c:pt>
              </c:strCache>
            </c:strRef>
          </c:cat>
          <c:val>
            <c:numRef>
              <c:f>Ownership!$C$38:$C$41</c:f>
              <c:numCache>
                <c:formatCode>_-* #,##0_-;\-* #,##0_-;_-* "-"??_-;_-@_-</c:formatCode>
                <c:ptCount val="4"/>
                <c:pt idx="0">
                  <c:v>13791.677</c:v>
                </c:pt>
                <c:pt idx="1">
                  <c:v>2907.2429999999999</c:v>
                </c:pt>
                <c:pt idx="2">
                  <c:v>5476.5069999999996</c:v>
                </c:pt>
                <c:pt idx="3">
                  <c:v>1538.318</c:v>
                </c:pt>
              </c:numCache>
            </c:numRef>
          </c:val>
        </c:ser>
        <c:ser>
          <c:idx val="1"/>
          <c:order val="1"/>
          <c:tx>
            <c:strRef>
              <c:f>Ownership!$D$37</c:f>
              <c:strCache>
                <c:ptCount val="1"/>
                <c:pt idx="0">
                  <c:v>Overseas Owned</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Ownership!$B$38:$B$41</c:f>
              <c:strCache>
                <c:ptCount val="4"/>
                <c:pt idx="0">
                  <c:v>Biopharmaceutical core</c:v>
                </c:pt>
                <c:pt idx="1">
                  <c:v>Biopharmaceutical service &amp; supply</c:v>
                </c:pt>
                <c:pt idx="2">
                  <c:v>Medical Technology core</c:v>
                </c:pt>
                <c:pt idx="3">
                  <c:v>Medical Technology service &amp; supply</c:v>
                </c:pt>
              </c:strCache>
            </c:strRef>
          </c:cat>
          <c:val>
            <c:numRef>
              <c:f>Ownership!$D$38:$D$41</c:f>
              <c:numCache>
                <c:formatCode>_-* #,##0_-;\-* #,##0_-;_-* "-"??_-;_-@_-</c:formatCode>
                <c:ptCount val="4"/>
                <c:pt idx="0">
                  <c:v>14929.563</c:v>
                </c:pt>
                <c:pt idx="1">
                  <c:v>7401.5169999999998</c:v>
                </c:pt>
                <c:pt idx="2">
                  <c:v>9965.2960000000003</c:v>
                </c:pt>
                <c:pt idx="3">
                  <c:v>2083.049</c:v>
                </c:pt>
              </c:numCache>
            </c:numRef>
          </c:val>
        </c:ser>
        <c:ser>
          <c:idx val="2"/>
          <c:order val="2"/>
          <c:tx>
            <c:strRef>
              <c:f>Ownership!$E$37</c:f>
              <c:strCache>
                <c:ptCount val="1"/>
                <c:pt idx="0">
                  <c:v>Unknown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Ownership!$B$38:$B$41</c:f>
              <c:strCache>
                <c:ptCount val="4"/>
                <c:pt idx="0">
                  <c:v>Biopharmaceutical core</c:v>
                </c:pt>
                <c:pt idx="1">
                  <c:v>Biopharmaceutical service &amp; supply</c:v>
                </c:pt>
                <c:pt idx="2">
                  <c:v>Medical Technology core</c:v>
                </c:pt>
                <c:pt idx="3">
                  <c:v>Medical Technology service &amp; supply</c:v>
                </c:pt>
              </c:strCache>
            </c:strRef>
          </c:cat>
          <c:val>
            <c:numRef>
              <c:f>Ownership!$E$38:$E$41</c:f>
              <c:numCache>
                <c:formatCode>_-* #,##0_-;\-* #,##0_-;_-* "-"??_-;_-@_-</c:formatCode>
                <c:ptCount val="4"/>
                <c:pt idx="0">
                  <c:v>203.65600000000001</c:v>
                </c:pt>
                <c:pt idx="1">
                  <c:v>460.22399999999999</c:v>
                </c:pt>
                <c:pt idx="2">
                  <c:v>1648.7280000000001</c:v>
                </c:pt>
                <c:pt idx="3">
                  <c:v>303.654</c:v>
                </c:pt>
              </c:numCache>
            </c:numRef>
          </c:val>
        </c:ser>
        <c:dLbls>
          <c:showLegendKey val="0"/>
          <c:showVal val="1"/>
          <c:showCatName val="0"/>
          <c:showSerName val="0"/>
          <c:showPercent val="0"/>
          <c:showBubbleSize val="0"/>
        </c:dLbls>
        <c:gapWidth val="150"/>
        <c:overlap val="100"/>
        <c:axId val="129932288"/>
        <c:axId val="129950464"/>
      </c:barChart>
      <c:catAx>
        <c:axId val="129932288"/>
        <c:scaling>
          <c:orientation val="minMax"/>
        </c:scaling>
        <c:delete val="0"/>
        <c:axPos val="b"/>
        <c:numFmt formatCode="General" sourceLinked="0"/>
        <c:majorTickMark val="out"/>
        <c:minorTickMark val="none"/>
        <c:tickLblPos val="nextTo"/>
        <c:crossAx val="129950464"/>
        <c:crosses val="autoZero"/>
        <c:auto val="1"/>
        <c:lblAlgn val="ctr"/>
        <c:lblOffset val="100"/>
        <c:noMultiLvlLbl val="0"/>
      </c:catAx>
      <c:valAx>
        <c:axId val="129950464"/>
        <c:scaling>
          <c:orientation val="minMax"/>
        </c:scaling>
        <c:delete val="0"/>
        <c:axPos val="l"/>
        <c:majorGridlines/>
        <c:title>
          <c:tx>
            <c:rich>
              <a:bodyPr rot="-5400000" vert="horz"/>
              <a:lstStyle/>
              <a:p>
                <a:pPr>
                  <a:defRPr/>
                </a:pPr>
                <a:r>
                  <a:rPr lang="en-US"/>
                  <a:t>%</a:t>
                </a:r>
                <a:r>
                  <a:rPr lang="en-US" baseline="0"/>
                  <a:t> of Total sector Turnover £m</a:t>
                </a:r>
                <a:endParaRPr lang="en-US"/>
              </a:p>
            </c:rich>
          </c:tx>
          <c:overlay val="0"/>
        </c:title>
        <c:numFmt formatCode="0%" sourceLinked="1"/>
        <c:majorTickMark val="out"/>
        <c:minorTickMark val="none"/>
        <c:tickLblPos val="nextTo"/>
        <c:crossAx val="129932288"/>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2.xml.rels><?xml version="1.0" encoding="UTF-8" standalone="yes"?>
<Relationships xmlns="http://schemas.openxmlformats.org/package/2006/relationships"><Relationship Id="rId1" Type="http://schemas.openxmlformats.org/officeDocument/2006/relationships/chart" Target="../charts/chart4.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chart" Target="../charts/chart36.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28.xml.rels><?xml version="1.0" encoding="UTF-8" standalone="yes"?>
<Relationships xmlns="http://schemas.openxmlformats.org/package/2006/relationships"><Relationship Id="rId2" Type="http://schemas.openxmlformats.org/officeDocument/2006/relationships/image" Target="../media/image16.emf"/><Relationship Id="rId1" Type="http://schemas.openxmlformats.org/officeDocument/2006/relationships/image" Target="../media/image15.emf"/></Relationships>
</file>

<file path=xl/drawings/_rels/drawing3.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4.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drawing7.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xdr:from>
      <xdr:col>3</xdr:col>
      <xdr:colOff>59267</xdr:colOff>
      <xdr:row>1</xdr:row>
      <xdr:rowOff>38100</xdr:rowOff>
    </xdr:from>
    <xdr:to>
      <xdr:col>22</xdr:col>
      <xdr:colOff>122913</xdr:colOff>
      <xdr:row>40</xdr:row>
      <xdr:rowOff>76054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706966</xdr:colOff>
      <xdr:row>4</xdr:row>
      <xdr:rowOff>190500</xdr:rowOff>
    </xdr:from>
    <xdr:to>
      <xdr:col>15</xdr:col>
      <xdr:colOff>528561</xdr:colOff>
      <xdr:row>26</xdr:row>
      <xdr:rowOff>101600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228600</xdr:colOff>
      <xdr:row>5</xdr:row>
      <xdr:rowOff>0</xdr:rowOff>
    </xdr:from>
    <xdr:to>
      <xdr:col>22</xdr:col>
      <xdr:colOff>12700</xdr:colOff>
      <xdr:row>27</xdr:row>
      <xdr:rowOff>76200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5</xdr:col>
      <xdr:colOff>387350</xdr:colOff>
      <xdr:row>3</xdr:row>
      <xdr:rowOff>50800</xdr:rowOff>
    </xdr:from>
    <xdr:to>
      <xdr:col>14</xdr:col>
      <xdr:colOff>622300</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3</xdr:col>
      <xdr:colOff>38100</xdr:colOff>
      <xdr:row>1</xdr:row>
      <xdr:rowOff>12700</xdr:rowOff>
    </xdr:from>
    <xdr:to>
      <xdr:col>11</xdr:col>
      <xdr:colOff>355600</xdr:colOff>
      <xdr:row>29</xdr:row>
      <xdr:rowOff>127000</xdr:rowOff>
    </xdr:to>
    <xdr:graphicFrame macro="">
      <xdr:nvGraphicFramePr>
        <xdr:cNvPr id="2"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723900</xdr:colOff>
      <xdr:row>35</xdr:row>
      <xdr:rowOff>31750</xdr:rowOff>
    </xdr:from>
    <xdr:to>
      <xdr:col>11</xdr:col>
      <xdr:colOff>279400</xdr:colOff>
      <xdr:row>65</xdr:row>
      <xdr:rowOff>127000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3</xdr:col>
      <xdr:colOff>0</xdr:colOff>
      <xdr:row>1</xdr:row>
      <xdr:rowOff>25400</xdr:rowOff>
    </xdr:from>
    <xdr:to>
      <xdr:col>10</xdr:col>
      <xdr:colOff>355600</xdr:colOff>
      <xdr:row>27</xdr:row>
      <xdr:rowOff>12700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831850</xdr:colOff>
      <xdr:row>31</xdr:row>
      <xdr:rowOff>19050</xdr:rowOff>
    </xdr:from>
    <xdr:to>
      <xdr:col>10</xdr:col>
      <xdr:colOff>292100</xdr:colOff>
      <xdr:row>56</xdr:row>
      <xdr:rowOff>50800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3</xdr:col>
      <xdr:colOff>101600</xdr:colOff>
      <xdr:row>0</xdr:row>
      <xdr:rowOff>952500</xdr:rowOff>
    </xdr:from>
    <xdr:to>
      <xdr:col>14</xdr:col>
      <xdr:colOff>596900</xdr:colOff>
      <xdr:row>27</xdr:row>
      <xdr:rowOff>127000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31</xdr:row>
      <xdr:rowOff>806450</xdr:rowOff>
    </xdr:from>
    <xdr:to>
      <xdr:col>14</xdr:col>
      <xdr:colOff>317500</xdr:colOff>
      <xdr:row>62</xdr:row>
      <xdr:rowOff>76200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5</xdr:col>
      <xdr:colOff>0</xdr:colOff>
      <xdr:row>2</xdr:row>
      <xdr:rowOff>12700</xdr:rowOff>
    </xdr:from>
    <xdr:to>
      <xdr:col>16</xdr:col>
      <xdr:colOff>317500</xdr:colOff>
      <xdr:row>30</xdr:row>
      <xdr:rowOff>101600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355600</xdr:colOff>
      <xdr:row>33</xdr:row>
      <xdr:rowOff>114300</xdr:rowOff>
    </xdr:from>
    <xdr:to>
      <xdr:col>16</xdr:col>
      <xdr:colOff>215900</xdr:colOff>
      <xdr:row>62</xdr:row>
      <xdr:rowOff>63500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469900</xdr:colOff>
      <xdr:row>64</xdr:row>
      <xdr:rowOff>50800</xdr:rowOff>
    </xdr:from>
    <xdr:to>
      <xdr:col>16</xdr:col>
      <xdr:colOff>76200</xdr:colOff>
      <xdr:row>97</xdr:row>
      <xdr:rowOff>76200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838200</xdr:colOff>
      <xdr:row>12</xdr:row>
      <xdr:rowOff>50800</xdr:rowOff>
    </xdr:from>
    <xdr:to>
      <xdr:col>3</xdr:col>
      <xdr:colOff>914400</xdr:colOff>
      <xdr:row>44</xdr:row>
      <xdr:rowOff>63500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1727200</xdr:colOff>
      <xdr:row>11</xdr:row>
      <xdr:rowOff>114300</xdr:rowOff>
    </xdr:from>
    <xdr:to>
      <xdr:col>8</xdr:col>
      <xdr:colOff>444500</xdr:colOff>
      <xdr:row>42</xdr:row>
      <xdr:rowOff>165100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476250</xdr:colOff>
      <xdr:row>16</xdr:row>
      <xdr:rowOff>133350</xdr:rowOff>
    </xdr:from>
    <xdr:to>
      <xdr:col>5</xdr:col>
      <xdr:colOff>330200</xdr:colOff>
      <xdr:row>42</xdr:row>
      <xdr:rowOff>139700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5</xdr:col>
      <xdr:colOff>12700</xdr:colOff>
      <xdr:row>1</xdr:row>
      <xdr:rowOff>76200</xdr:rowOff>
    </xdr:from>
    <xdr:to>
      <xdr:col>14</xdr:col>
      <xdr:colOff>0</xdr:colOff>
      <xdr:row>29</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38100</xdr:colOff>
      <xdr:row>33</xdr:row>
      <xdr:rowOff>57150</xdr:rowOff>
    </xdr:from>
    <xdr:to>
      <xdr:col>14</xdr:col>
      <xdr:colOff>88900</xdr:colOff>
      <xdr:row>56</xdr:row>
      <xdr:rowOff>152400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4</xdr:col>
      <xdr:colOff>711200</xdr:colOff>
      <xdr:row>0</xdr:row>
      <xdr:rowOff>838200</xdr:rowOff>
    </xdr:from>
    <xdr:to>
      <xdr:col>14</xdr:col>
      <xdr:colOff>495300</xdr:colOff>
      <xdr:row>34</xdr:row>
      <xdr:rowOff>12700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774700</xdr:colOff>
      <xdr:row>40</xdr:row>
      <xdr:rowOff>0</xdr:rowOff>
    </xdr:from>
    <xdr:to>
      <xdr:col>13</xdr:col>
      <xdr:colOff>406400</xdr:colOff>
      <xdr:row>74</xdr:row>
      <xdr:rowOff>88900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292100</xdr:colOff>
      <xdr:row>3</xdr:row>
      <xdr:rowOff>50800</xdr:rowOff>
    </xdr:from>
    <xdr:to>
      <xdr:col>11</xdr:col>
      <xdr:colOff>596900</xdr:colOff>
      <xdr:row>30</xdr:row>
      <xdr:rowOff>127000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711200</xdr:colOff>
      <xdr:row>6</xdr:row>
      <xdr:rowOff>88900</xdr:rowOff>
    </xdr:from>
    <xdr:to>
      <xdr:col>7</xdr:col>
      <xdr:colOff>520700</xdr:colOff>
      <xdr:row>37</xdr:row>
      <xdr:rowOff>152400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4</xdr:col>
      <xdr:colOff>660400</xdr:colOff>
      <xdr:row>2</xdr:row>
      <xdr:rowOff>25400</xdr:rowOff>
    </xdr:from>
    <xdr:to>
      <xdr:col>14</xdr:col>
      <xdr:colOff>254000</xdr:colOff>
      <xdr:row>28</xdr:row>
      <xdr:rowOff>101600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2</xdr:col>
      <xdr:colOff>812800</xdr:colOff>
      <xdr:row>0</xdr:row>
      <xdr:rowOff>825500</xdr:rowOff>
    </xdr:from>
    <xdr:to>
      <xdr:col>10</xdr:col>
      <xdr:colOff>266700</xdr:colOff>
      <xdr:row>30</xdr:row>
      <xdr:rowOff>139700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800100</xdr:colOff>
      <xdr:row>31</xdr:row>
      <xdr:rowOff>1143000</xdr:rowOff>
    </xdr:from>
    <xdr:to>
      <xdr:col>10</xdr:col>
      <xdr:colOff>304800</xdr:colOff>
      <xdr:row>58</xdr:row>
      <xdr:rowOff>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2</xdr:col>
      <xdr:colOff>787400</xdr:colOff>
      <xdr:row>32</xdr:row>
      <xdr:rowOff>812800</xdr:rowOff>
    </xdr:from>
    <xdr:to>
      <xdr:col>10</xdr:col>
      <xdr:colOff>444500</xdr:colOff>
      <xdr:row>61</xdr:row>
      <xdr:rowOff>114300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679450</xdr:colOff>
      <xdr:row>0</xdr:row>
      <xdr:rowOff>685800</xdr:rowOff>
    </xdr:from>
    <xdr:to>
      <xdr:col>10</xdr:col>
      <xdr:colOff>431800</xdr:colOff>
      <xdr:row>32</xdr:row>
      <xdr:rowOff>304800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4</xdr:col>
      <xdr:colOff>101600</xdr:colOff>
      <xdr:row>0</xdr:row>
      <xdr:rowOff>527050</xdr:rowOff>
    </xdr:from>
    <xdr:to>
      <xdr:col>13</xdr:col>
      <xdr:colOff>76200</xdr:colOff>
      <xdr:row>24</xdr:row>
      <xdr:rowOff>127000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5</xdr:col>
      <xdr:colOff>76200</xdr:colOff>
      <xdr:row>1</xdr:row>
      <xdr:rowOff>0</xdr:rowOff>
    </xdr:from>
    <xdr:to>
      <xdr:col>14</xdr:col>
      <xdr:colOff>749300</xdr:colOff>
      <xdr:row>23</xdr:row>
      <xdr:rowOff>177800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152400</xdr:colOff>
      <xdr:row>27</xdr:row>
      <xdr:rowOff>1181100</xdr:rowOff>
    </xdr:from>
    <xdr:to>
      <xdr:col>14</xdr:col>
      <xdr:colOff>749300</xdr:colOff>
      <xdr:row>53</xdr:row>
      <xdr:rowOff>177800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5</xdr:col>
      <xdr:colOff>234950</xdr:colOff>
      <xdr:row>1</xdr:row>
      <xdr:rowOff>425450</xdr:rowOff>
    </xdr:from>
    <xdr:to>
      <xdr:col>14</xdr:col>
      <xdr:colOff>673100</xdr:colOff>
      <xdr:row>33</xdr:row>
      <xdr:rowOff>25400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7</xdr:col>
      <xdr:colOff>228600</xdr:colOff>
      <xdr:row>1</xdr:row>
      <xdr:rowOff>215900</xdr:rowOff>
    </xdr:from>
    <xdr:to>
      <xdr:col>15</xdr:col>
      <xdr:colOff>38100</xdr:colOff>
      <xdr:row>25</xdr:row>
      <xdr:rowOff>25400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88900</xdr:colOff>
      <xdr:row>30</xdr:row>
      <xdr:rowOff>838200</xdr:rowOff>
    </xdr:from>
    <xdr:to>
      <xdr:col>14</xdr:col>
      <xdr:colOff>622300</xdr:colOff>
      <xdr:row>52</xdr:row>
      <xdr:rowOff>50800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11</xdr:col>
      <xdr:colOff>243970</xdr:colOff>
      <xdr:row>71</xdr:row>
      <xdr:rowOff>50800</xdr:rowOff>
    </xdr:to>
    <xdr:pic>
      <xdr:nvPicPr>
        <xdr:cNvPr id="2" name="Picture 1" descr="Segmentation Guide - Including Pharma.pdf"/>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81000"/>
          <a:ext cx="9324470" cy="13195300"/>
        </a:xfrm>
        <a:prstGeom prst="rect">
          <a:avLst/>
        </a:prstGeom>
      </xdr:spPr>
    </xdr:pic>
    <xdr:clientData/>
  </xdr:twoCellAnchor>
  <xdr:twoCellAnchor editAs="oneCell">
    <xdr:from>
      <xdr:col>12</xdr:col>
      <xdr:colOff>0</xdr:colOff>
      <xdr:row>1</xdr:row>
      <xdr:rowOff>190499</xdr:rowOff>
    </xdr:from>
    <xdr:to>
      <xdr:col>17</xdr:col>
      <xdr:colOff>662940</xdr:colOff>
      <xdr:row>72</xdr:row>
      <xdr:rowOff>36242</xdr:rowOff>
    </xdr:to>
    <xdr:pic>
      <xdr:nvPicPr>
        <xdr:cNvPr id="4" name="Picture 3" descr="Segmentation Guide - Including Pharma.pdf"/>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49466"/>
        <a:stretch/>
      </xdr:blipFill>
      <xdr:spPr>
        <a:xfrm>
          <a:off x="10241280" y="807719"/>
          <a:ext cx="4930140" cy="1391226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812800</xdr:colOff>
      <xdr:row>3</xdr:row>
      <xdr:rowOff>127000</xdr:rowOff>
    </xdr:from>
    <xdr:to>
      <xdr:col>9</xdr:col>
      <xdr:colOff>304800</xdr:colOff>
      <xdr:row>27</xdr:row>
      <xdr:rowOff>127000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889000</xdr:colOff>
      <xdr:row>31</xdr:row>
      <xdr:rowOff>114300</xdr:rowOff>
    </xdr:from>
    <xdr:to>
      <xdr:col>9</xdr:col>
      <xdr:colOff>279400</xdr:colOff>
      <xdr:row>57</xdr:row>
      <xdr:rowOff>114300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0</xdr:colOff>
      <xdr:row>3</xdr:row>
      <xdr:rowOff>0</xdr:rowOff>
    </xdr:from>
    <xdr:to>
      <xdr:col>19</xdr:col>
      <xdr:colOff>749300</xdr:colOff>
      <xdr:row>40</xdr:row>
      <xdr:rowOff>101600</xdr:rowOff>
    </xdr:to>
    <xdr:pic>
      <xdr:nvPicPr>
        <xdr:cNvPr id="3" name="Picture 2"/>
        <xdr:cNvPicPr>
          <a:picLocks noChangeAspect="1"/>
        </xdr:cNvPicPr>
      </xdr:nvPicPr>
      <xdr:blipFill>
        <a:blip xmlns:r="http://schemas.openxmlformats.org/officeDocument/2006/relationships" r:embed="rId1"/>
        <a:stretch>
          <a:fillRect/>
        </a:stretch>
      </xdr:blipFill>
      <xdr:spPr>
        <a:xfrm>
          <a:off x="8801100" y="571500"/>
          <a:ext cx="11480800" cy="7150100"/>
        </a:xfrm>
        <a:prstGeom prst="rect">
          <a:avLst/>
        </a:prstGeom>
      </xdr:spPr>
    </xdr:pic>
    <xdr:clientData/>
  </xdr:twoCellAnchor>
  <xdr:twoCellAnchor editAs="oneCell">
    <xdr:from>
      <xdr:col>6</xdr:col>
      <xdr:colOff>0</xdr:colOff>
      <xdr:row>43</xdr:row>
      <xdr:rowOff>0</xdr:rowOff>
    </xdr:from>
    <xdr:to>
      <xdr:col>19</xdr:col>
      <xdr:colOff>685800</xdr:colOff>
      <xdr:row>80</xdr:row>
      <xdr:rowOff>50800</xdr:rowOff>
    </xdr:to>
    <xdr:pic>
      <xdr:nvPicPr>
        <xdr:cNvPr id="4" name="Picture 3"/>
        <xdr:cNvPicPr>
          <a:picLocks noChangeAspect="1"/>
        </xdr:cNvPicPr>
      </xdr:nvPicPr>
      <xdr:blipFill>
        <a:blip xmlns:r="http://schemas.openxmlformats.org/officeDocument/2006/relationships" r:embed="rId2"/>
        <a:stretch>
          <a:fillRect/>
        </a:stretch>
      </xdr:blipFill>
      <xdr:spPr>
        <a:xfrm>
          <a:off x="8801100" y="8191500"/>
          <a:ext cx="11417300" cy="7099300"/>
        </a:xfrm>
        <a:prstGeom prst="rect">
          <a:avLst/>
        </a:prstGeom>
      </xdr:spPr>
    </xdr:pic>
    <xdr:clientData/>
  </xdr:twoCellAnchor>
  <xdr:twoCellAnchor editAs="oneCell">
    <xdr:from>
      <xdr:col>6</xdr:col>
      <xdr:colOff>0</xdr:colOff>
      <xdr:row>83</xdr:row>
      <xdr:rowOff>0</xdr:rowOff>
    </xdr:from>
    <xdr:to>
      <xdr:col>19</xdr:col>
      <xdr:colOff>685800</xdr:colOff>
      <xdr:row>120</xdr:row>
      <xdr:rowOff>50800</xdr:rowOff>
    </xdr:to>
    <xdr:pic>
      <xdr:nvPicPr>
        <xdr:cNvPr id="5" name="Picture 4"/>
        <xdr:cNvPicPr>
          <a:picLocks noChangeAspect="1"/>
        </xdr:cNvPicPr>
      </xdr:nvPicPr>
      <xdr:blipFill>
        <a:blip xmlns:r="http://schemas.openxmlformats.org/officeDocument/2006/relationships" r:embed="rId3"/>
        <a:stretch>
          <a:fillRect/>
        </a:stretch>
      </xdr:blipFill>
      <xdr:spPr>
        <a:xfrm>
          <a:off x="8801100" y="15811500"/>
          <a:ext cx="11417300" cy="7099300"/>
        </a:xfrm>
        <a:prstGeom prst="rect">
          <a:avLst/>
        </a:prstGeom>
      </xdr:spPr>
    </xdr:pic>
    <xdr:clientData/>
  </xdr:twoCellAnchor>
  <xdr:twoCellAnchor editAs="oneCell">
    <xdr:from>
      <xdr:col>6</xdr:col>
      <xdr:colOff>0</xdr:colOff>
      <xdr:row>123</xdr:row>
      <xdr:rowOff>0</xdr:rowOff>
    </xdr:from>
    <xdr:to>
      <xdr:col>19</xdr:col>
      <xdr:colOff>673100</xdr:colOff>
      <xdr:row>160</xdr:row>
      <xdr:rowOff>12700</xdr:rowOff>
    </xdr:to>
    <xdr:pic>
      <xdr:nvPicPr>
        <xdr:cNvPr id="6" name="Picture 5"/>
        <xdr:cNvPicPr>
          <a:picLocks noChangeAspect="1"/>
        </xdr:cNvPicPr>
      </xdr:nvPicPr>
      <xdr:blipFill>
        <a:blip xmlns:r="http://schemas.openxmlformats.org/officeDocument/2006/relationships" r:embed="rId4"/>
        <a:stretch>
          <a:fillRect/>
        </a:stretch>
      </xdr:blipFill>
      <xdr:spPr>
        <a:xfrm>
          <a:off x="8801100" y="23431500"/>
          <a:ext cx="11404600" cy="7061200"/>
        </a:xfrm>
        <a:prstGeom prst="rect">
          <a:avLst/>
        </a:prstGeom>
      </xdr:spPr>
    </xdr:pic>
    <xdr:clientData/>
  </xdr:twoCellAnchor>
  <xdr:twoCellAnchor editAs="oneCell">
    <xdr:from>
      <xdr:col>6</xdr:col>
      <xdr:colOff>0</xdr:colOff>
      <xdr:row>163</xdr:row>
      <xdr:rowOff>0</xdr:rowOff>
    </xdr:from>
    <xdr:to>
      <xdr:col>19</xdr:col>
      <xdr:colOff>685800</xdr:colOff>
      <xdr:row>200</xdr:row>
      <xdr:rowOff>38100</xdr:rowOff>
    </xdr:to>
    <xdr:pic>
      <xdr:nvPicPr>
        <xdr:cNvPr id="7" name="Picture 6"/>
        <xdr:cNvPicPr>
          <a:picLocks noChangeAspect="1"/>
        </xdr:cNvPicPr>
      </xdr:nvPicPr>
      <xdr:blipFill>
        <a:blip xmlns:r="http://schemas.openxmlformats.org/officeDocument/2006/relationships" r:embed="rId5"/>
        <a:stretch>
          <a:fillRect/>
        </a:stretch>
      </xdr:blipFill>
      <xdr:spPr>
        <a:xfrm>
          <a:off x="8801100" y="31051500"/>
          <a:ext cx="11417300" cy="7086600"/>
        </a:xfrm>
        <a:prstGeom prst="rect">
          <a:avLst/>
        </a:prstGeom>
      </xdr:spPr>
    </xdr:pic>
    <xdr:clientData/>
  </xdr:twoCellAnchor>
  <xdr:twoCellAnchor editAs="oneCell">
    <xdr:from>
      <xdr:col>6</xdr:col>
      <xdr:colOff>0</xdr:colOff>
      <xdr:row>204</xdr:row>
      <xdr:rowOff>0</xdr:rowOff>
    </xdr:from>
    <xdr:to>
      <xdr:col>19</xdr:col>
      <xdr:colOff>635000</xdr:colOff>
      <xdr:row>241</xdr:row>
      <xdr:rowOff>25400</xdr:rowOff>
    </xdr:to>
    <xdr:pic>
      <xdr:nvPicPr>
        <xdr:cNvPr id="8" name="Picture 7"/>
        <xdr:cNvPicPr>
          <a:picLocks noChangeAspect="1"/>
        </xdr:cNvPicPr>
      </xdr:nvPicPr>
      <xdr:blipFill>
        <a:blip xmlns:r="http://schemas.openxmlformats.org/officeDocument/2006/relationships" r:embed="rId6"/>
        <a:stretch>
          <a:fillRect/>
        </a:stretch>
      </xdr:blipFill>
      <xdr:spPr>
        <a:xfrm>
          <a:off x="8801100" y="38862000"/>
          <a:ext cx="11366500" cy="7073900"/>
        </a:xfrm>
        <a:prstGeom prst="rect">
          <a:avLst/>
        </a:prstGeom>
      </xdr:spPr>
    </xdr:pic>
    <xdr:clientData/>
  </xdr:twoCellAnchor>
  <xdr:twoCellAnchor editAs="oneCell">
    <xdr:from>
      <xdr:col>6</xdr:col>
      <xdr:colOff>0</xdr:colOff>
      <xdr:row>245</xdr:row>
      <xdr:rowOff>0</xdr:rowOff>
    </xdr:from>
    <xdr:to>
      <xdr:col>19</xdr:col>
      <xdr:colOff>698500</xdr:colOff>
      <xdr:row>281</xdr:row>
      <xdr:rowOff>177800</xdr:rowOff>
    </xdr:to>
    <xdr:pic>
      <xdr:nvPicPr>
        <xdr:cNvPr id="9" name="Picture 8"/>
        <xdr:cNvPicPr>
          <a:picLocks noChangeAspect="1"/>
        </xdr:cNvPicPr>
      </xdr:nvPicPr>
      <xdr:blipFill>
        <a:blip xmlns:r="http://schemas.openxmlformats.org/officeDocument/2006/relationships" r:embed="rId7"/>
        <a:stretch>
          <a:fillRect/>
        </a:stretch>
      </xdr:blipFill>
      <xdr:spPr>
        <a:xfrm>
          <a:off x="8801100" y="46672500"/>
          <a:ext cx="11430000" cy="7035800"/>
        </a:xfrm>
        <a:prstGeom prst="rect">
          <a:avLst/>
        </a:prstGeom>
      </xdr:spPr>
    </xdr:pic>
    <xdr:clientData/>
  </xdr:twoCellAnchor>
  <xdr:twoCellAnchor editAs="oneCell">
    <xdr:from>
      <xdr:col>6</xdr:col>
      <xdr:colOff>0</xdr:colOff>
      <xdr:row>285</xdr:row>
      <xdr:rowOff>0</xdr:rowOff>
    </xdr:from>
    <xdr:to>
      <xdr:col>19</xdr:col>
      <xdr:colOff>673100</xdr:colOff>
      <xdr:row>321</xdr:row>
      <xdr:rowOff>165100</xdr:rowOff>
    </xdr:to>
    <xdr:pic>
      <xdr:nvPicPr>
        <xdr:cNvPr id="10" name="Picture 9"/>
        <xdr:cNvPicPr>
          <a:picLocks noChangeAspect="1"/>
        </xdr:cNvPicPr>
      </xdr:nvPicPr>
      <xdr:blipFill>
        <a:blip xmlns:r="http://schemas.openxmlformats.org/officeDocument/2006/relationships" r:embed="rId8"/>
        <a:stretch>
          <a:fillRect/>
        </a:stretch>
      </xdr:blipFill>
      <xdr:spPr>
        <a:xfrm>
          <a:off x="8801100" y="54292500"/>
          <a:ext cx="11404600" cy="70231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6</xdr:col>
      <xdr:colOff>57150</xdr:colOff>
      <xdr:row>2</xdr:row>
      <xdr:rowOff>400050</xdr:rowOff>
    </xdr:from>
    <xdr:to>
      <xdr:col>15</xdr:col>
      <xdr:colOff>165100</xdr:colOff>
      <xdr:row>30</xdr:row>
      <xdr:rowOff>38100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130</xdr:row>
      <xdr:rowOff>76200</xdr:rowOff>
    </xdr:from>
    <xdr:to>
      <xdr:col>11</xdr:col>
      <xdr:colOff>647700</xdr:colOff>
      <xdr:row>187</xdr:row>
      <xdr:rowOff>33020</xdr:rowOff>
    </xdr:to>
    <xdr:pic>
      <xdr:nvPicPr>
        <xdr:cNvPr id="6" name="Picture 5"/>
        <xdr:cNvPicPr>
          <a:picLocks noChangeAspect="1"/>
        </xdr:cNvPicPr>
      </xdr:nvPicPr>
      <xdr:blipFill>
        <a:blip xmlns:r="http://schemas.openxmlformats.org/officeDocument/2006/relationships" r:embed="rId1"/>
        <a:stretch>
          <a:fillRect/>
        </a:stretch>
      </xdr:blipFill>
      <xdr:spPr>
        <a:xfrm>
          <a:off x="2908300" y="26111200"/>
          <a:ext cx="8890000" cy="10795000"/>
        </a:xfrm>
        <a:prstGeom prst="rect">
          <a:avLst/>
        </a:prstGeom>
      </xdr:spPr>
    </xdr:pic>
    <xdr:clientData/>
  </xdr:twoCellAnchor>
  <xdr:twoCellAnchor editAs="oneCell">
    <xdr:from>
      <xdr:col>1</xdr:col>
      <xdr:colOff>0</xdr:colOff>
      <xdr:row>5</xdr:row>
      <xdr:rowOff>0</xdr:rowOff>
    </xdr:from>
    <xdr:to>
      <xdr:col>10</xdr:col>
      <xdr:colOff>91440</xdr:colOff>
      <xdr:row>52</xdr:row>
      <xdr:rowOff>186662</xdr:rowOff>
    </xdr:to>
    <xdr:pic>
      <xdr:nvPicPr>
        <xdr:cNvPr id="7" name="Picture 6"/>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948940" y="1280160"/>
          <a:ext cx="7772400" cy="9498302"/>
        </a:xfrm>
        <a:prstGeom prst="rect">
          <a:avLst/>
        </a:prstGeom>
      </xdr:spPr>
    </xdr:pic>
    <xdr:clientData/>
  </xdr:twoCellAnchor>
  <xdr:twoCellAnchor editAs="oneCell">
    <xdr:from>
      <xdr:col>13</xdr:col>
      <xdr:colOff>0</xdr:colOff>
      <xdr:row>5</xdr:row>
      <xdr:rowOff>0</xdr:rowOff>
    </xdr:from>
    <xdr:to>
      <xdr:col>22</xdr:col>
      <xdr:colOff>91440</xdr:colOff>
      <xdr:row>53</xdr:row>
      <xdr:rowOff>1973</xdr:rowOff>
    </xdr:to>
    <xdr:pic>
      <xdr:nvPicPr>
        <xdr:cNvPr id="8" name="Picture 7"/>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094720" y="990600"/>
          <a:ext cx="7772400" cy="9511733"/>
        </a:xfrm>
        <a:prstGeom prst="rect">
          <a:avLst/>
        </a:prstGeom>
      </xdr:spPr>
    </xdr:pic>
    <xdr:clientData/>
  </xdr:twoCellAnchor>
  <xdr:twoCellAnchor editAs="oneCell">
    <xdr:from>
      <xdr:col>1</xdr:col>
      <xdr:colOff>0</xdr:colOff>
      <xdr:row>67</xdr:row>
      <xdr:rowOff>0</xdr:rowOff>
    </xdr:from>
    <xdr:to>
      <xdr:col>10</xdr:col>
      <xdr:colOff>91440</xdr:colOff>
      <xdr:row>115</xdr:row>
      <xdr:rowOff>10257</xdr:rowOff>
    </xdr:to>
    <xdr:pic>
      <xdr:nvPicPr>
        <xdr:cNvPr id="9" name="Picture 8"/>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53440" y="13274040"/>
          <a:ext cx="7772400" cy="9520017"/>
        </a:xfrm>
        <a:prstGeom prst="rect">
          <a:avLst/>
        </a:prstGeom>
      </xdr:spPr>
    </xdr:pic>
    <xdr:clientData/>
  </xdr:twoCellAnchor>
  <xdr:twoCellAnchor editAs="oneCell">
    <xdr:from>
      <xdr:col>13</xdr:col>
      <xdr:colOff>0</xdr:colOff>
      <xdr:row>67</xdr:row>
      <xdr:rowOff>0</xdr:rowOff>
    </xdr:from>
    <xdr:to>
      <xdr:col>22</xdr:col>
      <xdr:colOff>91440</xdr:colOff>
      <xdr:row>114</xdr:row>
      <xdr:rowOff>186224</xdr:rowOff>
    </xdr:to>
    <xdr:pic>
      <xdr:nvPicPr>
        <xdr:cNvPr id="10" name="Picture 9"/>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1094720" y="13274040"/>
          <a:ext cx="7772400" cy="9497864"/>
        </a:xfrm>
        <a:prstGeom prst="rect">
          <a:avLst/>
        </a:prstGeom>
      </xdr:spPr>
    </xdr:pic>
    <xdr:clientData/>
  </xdr:twoCellAnchor>
  <xdr:twoCellAnchor editAs="oneCell">
    <xdr:from>
      <xdr:col>25</xdr:col>
      <xdr:colOff>0</xdr:colOff>
      <xdr:row>5</xdr:row>
      <xdr:rowOff>0</xdr:rowOff>
    </xdr:from>
    <xdr:to>
      <xdr:col>34</xdr:col>
      <xdr:colOff>91440</xdr:colOff>
      <xdr:row>53</xdr:row>
      <xdr:rowOff>14166</xdr:rowOff>
    </xdr:to>
    <xdr:pic>
      <xdr:nvPicPr>
        <xdr:cNvPr id="11" name="Picture 10"/>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1336000" y="990600"/>
          <a:ext cx="7772400" cy="952392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76200</xdr:colOff>
      <xdr:row>7</xdr:row>
      <xdr:rowOff>177800</xdr:rowOff>
    </xdr:from>
    <xdr:to>
      <xdr:col>6</xdr:col>
      <xdr:colOff>368300</xdr:colOff>
      <xdr:row>32</xdr:row>
      <xdr:rowOff>50800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88900</xdr:colOff>
      <xdr:row>42</xdr:row>
      <xdr:rowOff>114300</xdr:rowOff>
    </xdr:from>
    <xdr:to>
      <xdr:col>6</xdr:col>
      <xdr:colOff>495300</xdr:colOff>
      <xdr:row>67</xdr:row>
      <xdr:rowOff>101600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4</xdr:col>
      <xdr:colOff>31750</xdr:colOff>
      <xdr:row>1</xdr:row>
      <xdr:rowOff>31750</xdr:rowOff>
    </xdr:from>
    <xdr:to>
      <xdr:col>13</xdr:col>
      <xdr:colOff>355600</xdr:colOff>
      <xdr:row>25</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2</xdr:col>
      <xdr:colOff>527050</xdr:colOff>
      <xdr:row>0</xdr:row>
      <xdr:rowOff>996950</xdr:rowOff>
    </xdr:from>
    <xdr:to>
      <xdr:col>16</xdr:col>
      <xdr:colOff>25400</xdr:colOff>
      <xdr:row>18</xdr:row>
      <xdr:rowOff>266700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www.mpo-mag.com/issues/2015-07-01/view_features/top-30-global-medica%E2%80%A6" TargetMode="External"/><Relationship Id="rId1" Type="http://schemas.openxmlformats.org/officeDocument/2006/relationships/hyperlink" Target="http://www.pmlive.com/top_pharma_list/global_revenues" TargetMode="Externa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3"/>
  <sheetViews>
    <sheetView tabSelected="1" workbookViewId="0">
      <selection sqref="A1:C1"/>
    </sheetView>
  </sheetViews>
  <sheetFormatPr defaultColWidth="11.25" defaultRowHeight="15.75" x14ac:dyDescent="0.25"/>
  <cols>
    <col min="1" max="1" width="14" bestFit="1" customWidth="1"/>
    <col min="2" max="2" width="42" customWidth="1"/>
    <col min="3" max="3" width="24.25" customWidth="1"/>
    <col min="5" max="5" width="17.5" bestFit="1" customWidth="1"/>
    <col min="6" max="6" width="42" customWidth="1"/>
    <col min="7" max="7" width="24.25" customWidth="1"/>
    <col min="9" max="9" width="17.5" bestFit="1" customWidth="1"/>
    <col min="10" max="10" width="42" customWidth="1"/>
    <col min="11" max="11" width="24.25" customWidth="1"/>
  </cols>
  <sheetData>
    <row r="1" spans="1:11" ht="16.5" thickBot="1" x14ac:dyDescent="0.3">
      <c r="A1" s="290" t="s">
        <v>313</v>
      </c>
      <c r="B1" s="290"/>
      <c r="C1" s="290"/>
      <c r="D1" s="220"/>
      <c r="E1" s="291" t="s">
        <v>313</v>
      </c>
      <c r="F1" s="291"/>
      <c r="G1" s="291"/>
      <c r="I1" s="284" t="s">
        <v>313</v>
      </c>
      <c r="J1" s="284"/>
      <c r="K1" s="284"/>
    </row>
    <row r="2" spans="1:11" ht="16.5" thickBot="1" x14ac:dyDescent="0.3">
      <c r="A2" s="221" t="s">
        <v>346</v>
      </c>
      <c r="B2" s="222" t="s">
        <v>347</v>
      </c>
      <c r="C2" s="223" t="s">
        <v>332</v>
      </c>
      <c r="D2" s="220"/>
      <c r="E2" s="224" t="s">
        <v>346</v>
      </c>
      <c r="F2" s="222" t="s">
        <v>347</v>
      </c>
      <c r="G2" s="223" t="s">
        <v>332</v>
      </c>
      <c r="I2" s="158" t="s">
        <v>346</v>
      </c>
      <c r="J2" s="160" t="s">
        <v>347</v>
      </c>
      <c r="K2" s="159" t="s">
        <v>332</v>
      </c>
    </row>
    <row r="3" spans="1:11" ht="45.75" x14ac:dyDescent="0.25">
      <c r="A3" s="278" t="s">
        <v>330</v>
      </c>
      <c r="B3" s="249" t="s">
        <v>212</v>
      </c>
      <c r="C3" s="225" t="s">
        <v>314</v>
      </c>
      <c r="D3" s="220"/>
      <c r="E3" s="278" t="s">
        <v>355</v>
      </c>
      <c r="F3" s="226" t="s">
        <v>376</v>
      </c>
      <c r="G3" s="225" t="s">
        <v>334</v>
      </c>
      <c r="I3" s="287" t="s">
        <v>378</v>
      </c>
      <c r="J3" s="214" t="s">
        <v>222</v>
      </c>
      <c r="K3" s="285" t="s">
        <v>356</v>
      </c>
    </row>
    <row r="4" spans="1:11" x14ac:dyDescent="0.25">
      <c r="A4" s="279"/>
      <c r="B4" s="227"/>
      <c r="C4" s="227"/>
      <c r="D4" s="220"/>
      <c r="E4" s="279"/>
      <c r="F4" s="227"/>
      <c r="G4" s="227"/>
      <c r="I4" s="288"/>
      <c r="J4" s="147"/>
      <c r="K4" s="286"/>
    </row>
    <row r="5" spans="1:11" ht="60.75" x14ac:dyDescent="0.25">
      <c r="A5" s="279"/>
      <c r="B5" s="228" t="s">
        <v>315</v>
      </c>
      <c r="C5" s="276" t="s">
        <v>317</v>
      </c>
      <c r="D5" s="220"/>
      <c r="E5" s="279"/>
      <c r="F5" s="250" t="s">
        <v>214</v>
      </c>
      <c r="G5" s="229" t="s">
        <v>335</v>
      </c>
      <c r="I5" s="288"/>
      <c r="J5" s="215" t="s">
        <v>312</v>
      </c>
      <c r="K5" s="286"/>
    </row>
    <row r="6" spans="1:11" x14ac:dyDescent="0.25">
      <c r="A6" s="279"/>
      <c r="B6" s="227"/>
      <c r="C6" s="283"/>
      <c r="D6" s="220"/>
      <c r="E6" s="279"/>
      <c r="F6" s="227"/>
      <c r="G6" s="227"/>
      <c r="I6" s="288"/>
      <c r="J6" s="147"/>
      <c r="K6" s="147"/>
    </row>
    <row r="7" spans="1:11" ht="47.25" x14ac:dyDescent="0.25">
      <c r="A7" s="279"/>
      <c r="B7" s="228" t="s">
        <v>316</v>
      </c>
      <c r="C7" s="283"/>
      <c r="D7" s="220"/>
      <c r="E7" s="279"/>
      <c r="F7" s="250" t="s">
        <v>336</v>
      </c>
      <c r="G7" s="276" t="s">
        <v>338</v>
      </c>
      <c r="I7" s="288"/>
      <c r="J7" s="148" t="s">
        <v>363</v>
      </c>
      <c r="K7" s="150" t="s">
        <v>360</v>
      </c>
    </row>
    <row r="8" spans="1:11" x14ac:dyDescent="0.25">
      <c r="A8" s="279"/>
      <c r="B8" s="227"/>
      <c r="C8" s="227"/>
      <c r="D8" s="220"/>
      <c r="E8" s="279"/>
      <c r="F8" s="227"/>
      <c r="G8" s="276"/>
      <c r="I8" s="288"/>
      <c r="J8" s="147"/>
      <c r="K8" s="147"/>
    </row>
    <row r="9" spans="1:11" ht="55.15" customHeight="1" x14ac:dyDescent="0.25">
      <c r="A9" s="279"/>
      <c r="B9" s="230" t="s">
        <v>318</v>
      </c>
      <c r="C9" s="229" t="s">
        <v>319</v>
      </c>
      <c r="D9" s="220"/>
      <c r="E9" s="279"/>
      <c r="F9" s="251" t="s">
        <v>337</v>
      </c>
      <c r="G9" s="276"/>
      <c r="I9" s="288"/>
      <c r="J9" s="211" t="s">
        <v>350</v>
      </c>
      <c r="K9" s="150" t="s">
        <v>361</v>
      </c>
    </row>
    <row r="10" spans="1:11" x14ac:dyDescent="0.25">
      <c r="A10" s="279"/>
      <c r="B10" s="231"/>
      <c r="C10" s="232"/>
      <c r="D10" s="220"/>
      <c r="E10" s="279"/>
      <c r="F10" s="252"/>
      <c r="G10" s="233"/>
      <c r="I10" s="288"/>
      <c r="J10" s="147"/>
      <c r="K10" s="147"/>
    </row>
    <row r="11" spans="1:11" ht="75" x14ac:dyDescent="0.25">
      <c r="A11" s="279"/>
      <c r="B11" s="234"/>
      <c r="C11" s="232"/>
      <c r="D11" s="220"/>
      <c r="E11" s="279"/>
      <c r="F11" s="237" t="s">
        <v>351</v>
      </c>
      <c r="G11" s="233" t="s">
        <v>352</v>
      </c>
      <c r="I11" s="288"/>
      <c r="J11" s="210" t="s">
        <v>364</v>
      </c>
      <c r="K11" s="286" t="s">
        <v>365</v>
      </c>
    </row>
    <row r="12" spans="1:11" x14ac:dyDescent="0.25">
      <c r="A12" s="279"/>
      <c r="B12" s="235" t="s">
        <v>320</v>
      </c>
      <c r="C12" s="232" t="s">
        <v>321</v>
      </c>
      <c r="D12" s="220"/>
      <c r="E12" s="279"/>
      <c r="F12" s="227"/>
      <c r="G12" s="227"/>
      <c r="I12" s="288"/>
      <c r="J12" s="147"/>
      <c r="K12" s="286"/>
    </row>
    <row r="13" spans="1:11" ht="30.75" x14ac:dyDescent="0.25">
      <c r="A13" s="279"/>
      <c r="B13" s="227"/>
      <c r="C13" s="227"/>
      <c r="D13" s="220"/>
      <c r="E13" s="279"/>
      <c r="F13" s="250" t="s">
        <v>339</v>
      </c>
      <c r="G13" s="276" t="s">
        <v>340</v>
      </c>
      <c r="I13" s="288"/>
      <c r="J13" s="209" t="s">
        <v>377</v>
      </c>
      <c r="K13" s="286"/>
    </row>
    <row r="14" spans="1:11" ht="30.75" x14ac:dyDescent="0.25">
      <c r="A14" s="279"/>
      <c r="B14" s="228" t="s">
        <v>211</v>
      </c>
      <c r="C14" s="229" t="s">
        <v>322</v>
      </c>
      <c r="D14" s="220"/>
      <c r="E14" s="279"/>
      <c r="F14" s="227"/>
      <c r="G14" s="276"/>
      <c r="I14" s="288"/>
      <c r="J14" s="147"/>
      <c r="K14" s="147"/>
    </row>
    <row r="15" spans="1:11" ht="45.75" x14ac:dyDescent="0.25">
      <c r="A15" s="279"/>
      <c r="B15" s="236"/>
      <c r="C15" s="229"/>
      <c r="D15" s="220"/>
      <c r="E15" s="279"/>
      <c r="F15" s="250" t="s">
        <v>348</v>
      </c>
      <c r="G15" s="276"/>
      <c r="I15" s="288"/>
      <c r="J15" s="209" t="s">
        <v>366</v>
      </c>
      <c r="K15" s="286" t="s">
        <v>368</v>
      </c>
    </row>
    <row r="16" spans="1:11" ht="60.75" x14ac:dyDescent="0.25">
      <c r="A16" s="279"/>
      <c r="B16" s="253" t="s">
        <v>357</v>
      </c>
      <c r="C16" s="276" t="s">
        <v>359</v>
      </c>
      <c r="D16" s="220"/>
      <c r="E16" s="279"/>
      <c r="F16" s="227"/>
      <c r="G16" s="229"/>
      <c r="I16" s="288"/>
      <c r="J16" s="147"/>
      <c r="K16" s="286"/>
    </row>
    <row r="17" spans="1:11" ht="45.75" x14ac:dyDescent="0.25">
      <c r="A17" s="279"/>
      <c r="B17" s="227"/>
      <c r="C17" s="276"/>
      <c r="D17" s="220"/>
      <c r="E17" s="279"/>
      <c r="F17" s="250" t="s">
        <v>215</v>
      </c>
      <c r="G17" s="276" t="s">
        <v>341</v>
      </c>
      <c r="I17" s="288"/>
      <c r="J17" s="209" t="s">
        <v>367</v>
      </c>
      <c r="K17" s="286"/>
    </row>
    <row r="18" spans="1:11" ht="60.75" x14ac:dyDescent="0.25">
      <c r="A18" s="279"/>
      <c r="B18" s="253" t="s">
        <v>358</v>
      </c>
      <c r="C18" s="276"/>
      <c r="D18" s="220"/>
      <c r="E18" s="279"/>
      <c r="F18" s="227"/>
      <c r="G18" s="276"/>
      <c r="I18" s="288"/>
      <c r="J18" s="147"/>
      <c r="K18" s="147"/>
    </row>
    <row r="19" spans="1:11" ht="45" x14ac:dyDescent="0.25">
      <c r="A19" s="279"/>
      <c r="B19" s="227"/>
      <c r="C19" s="227"/>
      <c r="D19" s="220"/>
      <c r="E19" s="279"/>
      <c r="F19" s="251" t="s">
        <v>216</v>
      </c>
      <c r="G19" s="276"/>
      <c r="I19" s="288"/>
      <c r="J19" s="212" t="s">
        <v>226</v>
      </c>
      <c r="K19" s="286" t="s">
        <v>369</v>
      </c>
    </row>
    <row r="20" spans="1:11" x14ac:dyDescent="0.25">
      <c r="A20" s="279"/>
      <c r="B20" s="235" t="s">
        <v>323</v>
      </c>
      <c r="C20" s="232" t="s">
        <v>324</v>
      </c>
      <c r="D20" s="220"/>
      <c r="E20" s="279"/>
      <c r="F20" s="227"/>
      <c r="G20" s="227"/>
      <c r="I20" s="288"/>
      <c r="J20" s="147"/>
      <c r="K20" s="286"/>
    </row>
    <row r="21" spans="1:11" ht="45.75" x14ac:dyDescent="0.25">
      <c r="A21" s="279"/>
      <c r="B21" s="227"/>
      <c r="C21" s="227"/>
      <c r="D21" s="220"/>
      <c r="E21" s="279"/>
      <c r="F21" s="228" t="s">
        <v>123</v>
      </c>
      <c r="G21" s="276" t="s">
        <v>342</v>
      </c>
      <c r="I21" s="288"/>
      <c r="J21" s="212" t="s">
        <v>229</v>
      </c>
      <c r="K21" s="286"/>
    </row>
    <row r="22" spans="1:11" ht="30.75" x14ac:dyDescent="0.25">
      <c r="A22" s="279"/>
      <c r="B22" s="228" t="s">
        <v>213</v>
      </c>
      <c r="C22" s="229" t="s">
        <v>325</v>
      </c>
      <c r="D22" s="220"/>
      <c r="E22" s="279"/>
      <c r="F22" s="227"/>
      <c r="G22" s="276"/>
      <c r="I22" s="288"/>
      <c r="J22" s="147"/>
      <c r="K22" s="147"/>
    </row>
    <row r="23" spans="1:11" ht="45" x14ac:dyDescent="0.25">
      <c r="A23" s="279"/>
      <c r="B23" s="227"/>
      <c r="C23" s="227"/>
      <c r="D23" s="220"/>
      <c r="E23" s="279"/>
      <c r="F23" s="237" t="s">
        <v>126</v>
      </c>
      <c r="G23" s="276"/>
      <c r="I23" s="288"/>
      <c r="J23" s="209" t="s">
        <v>225</v>
      </c>
      <c r="K23" s="286" t="s">
        <v>370</v>
      </c>
    </row>
    <row r="24" spans="1:11" ht="30.75" x14ac:dyDescent="0.25">
      <c r="A24" s="279"/>
      <c r="B24" s="228" t="s">
        <v>326</v>
      </c>
      <c r="C24" s="238" t="s">
        <v>327</v>
      </c>
      <c r="D24" s="220"/>
      <c r="E24" s="279"/>
      <c r="F24" s="227"/>
      <c r="G24" s="276"/>
      <c r="I24" s="288"/>
      <c r="J24" s="147"/>
      <c r="K24" s="286"/>
    </row>
    <row r="25" spans="1:11" ht="57.75" x14ac:dyDescent="0.25">
      <c r="A25" s="279"/>
      <c r="B25" s="227"/>
      <c r="C25" s="227"/>
      <c r="D25" s="220"/>
      <c r="E25" s="279"/>
      <c r="F25" s="237" t="s">
        <v>379</v>
      </c>
      <c r="G25" s="276"/>
      <c r="I25" s="288"/>
      <c r="J25" s="209" t="s">
        <v>371</v>
      </c>
      <c r="K25" s="286"/>
    </row>
    <row r="26" spans="1:11" ht="45.75" x14ac:dyDescent="0.25">
      <c r="A26" s="279"/>
      <c r="B26" s="228" t="s">
        <v>328</v>
      </c>
      <c r="C26" s="229" t="s">
        <v>329</v>
      </c>
      <c r="D26" s="220"/>
      <c r="E26" s="279"/>
      <c r="F26" s="227"/>
      <c r="G26" s="227"/>
      <c r="I26" s="288"/>
      <c r="J26" s="147"/>
      <c r="K26" s="147"/>
    </row>
    <row r="27" spans="1:11" ht="45" x14ac:dyDescent="0.25">
      <c r="A27" s="279"/>
      <c r="B27" s="227"/>
      <c r="C27" s="227"/>
      <c r="D27" s="220"/>
      <c r="E27" s="279"/>
      <c r="F27" s="237" t="s">
        <v>227</v>
      </c>
      <c r="G27" s="276" t="s">
        <v>343</v>
      </c>
      <c r="I27" s="288"/>
      <c r="J27" s="216" t="s">
        <v>372</v>
      </c>
      <c r="K27" s="150" t="s">
        <v>373</v>
      </c>
    </row>
    <row r="28" spans="1:11" ht="60.75" x14ac:dyDescent="0.25">
      <c r="A28" s="279"/>
      <c r="B28" s="239" t="s">
        <v>269</v>
      </c>
      <c r="C28" s="229" t="s">
        <v>333</v>
      </c>
      <c r="D28" s="220"/>
      <c r="E28" s="279"/>
      <c r="F28" s="227"/>
      <c r="G28" s="276"/>
      <c r="I28" s="288"/>
      <c r="J28" s="147"/>
      <c r="K28" s="147"/>
    </row>
    <row r="29" spans="1:11" ht="45.75" x14ac:dyDescent="0.25">
      <c r="A29" s="279"/>
      <c r="B29" s="227"/>
      <c r="C29" s="227"/>
      <c r="D29" s="220"/>
      <c r="E29" s="279"/>
      <c r="F29" s="228" t="s">
        <v>228</v>
      </c>
      <c r="G29" s="276"/>
      <c r="I29" s="288"/>
      <c r="J29" s="210" t="s">
        <v>266</v>
      </c>
      <c r="K29" s="292" t="s">
        <v>374</v>
      </c>
    </row>
    <row r="30" spans="1:11" ht="46.5" thickBot="1" x14ac:dyDescent="0.3">
      <c r="A30" s="280"/>
      <c r="B30" s="240" t="s">
        <v>380</v>
      </c>
      <c r="C30" s="241" t="s">
        <v>331</v>
      </c>
      <c r="D30" s="220"/>
      <c r="E30" s="279"/>
      <c r="F30" s="227"/>
      <c r="G30" s="227"/>
      <c r="I30" s="288"/>
      <c r="J30" s="147"/>
      <c r="K30" s="292"/>
    </row>
    <row r="31" spans="1:11" ht="45.75" thickBot="1" x14ac:dyDescent="0.3">
      <c r="A31" s="242"/>
      <c r="B31" s="220"/>
      <c r="C31" s="220"/>
      <c r="D31" s="220"/>
      <c r="E31" s="279"/>
      <c r="F31" s="237" t="s">
        <v>218</v>
      </c>
      <c r="G31" s="276" t="s">
        <v>344</v>
      </c>
      <c r="I31" s="289"/>
      <c r="J31" s="213" t="s">
        <v>265</v>
      </c>
      <c r="K31" s="293"/>
    </row>
    <row r="32" spans="1:11" x14ac:dyDescent="0.25">
      <c r="A32" s="220"/>
      <c r="B32" s="281" t="s">
        <v>545</v>
      </c>
      <c r="C32" s="282"/>
      <c r="D32" s="220"/>
      <c r="E32" s="279"/>
      <c r="F32" s="227"/>
      <c r="G32" s="276"/>
    </row>
    <row r="33" spans="1:7" ht="45.75" x14ac:dyDescent="0.25">
      <c r="A33" s="220"/>
      <c r="B33" s="254" t="s">
        <v>518</v>
      </c>
      <c r="C33" s="243" t="s">
        <v>546</v>
      </c>
      <c r="D33" s="220"/>
      <c r="E33" s="279"/>
      <c r="F33" s="228" t="s">
        <v>219</v>
      </c>
      <c r="G33" s="276"/>
    </row>
    <row r="34" spans="1:7" x14ac:dyDescent="0.25">
      <c r="A34" s="220"/>
      <c r="B34" s="244" t="s">
        <v>533</v>
      </c>
      <c r="C34" s="245" t="s">
        <v>547</v>
      </c>
      <c r="D34" s="220"/>
      <c r="E34" s="279"/>
      <c r="F34" s="227"/>
      <c r="G34" s="227"/>
    </row>
    <row r="35" spans="1:7" ht="45.75" x14ac:dyDescent="0.25">
      <c r="A35" s="220"/>
      <c r="B35" s="254" t="s">
        <v>548</v>
      </c>
      <c r="C35" s="246" t="s">
        <v>544</v>
      </c>
      <c r="D35" s="220"/>
      <c r="E35" s="279"/>
      <c r="F35" s="250" t="s">
        <v>220</v>
      </c>
      <c r="G35" s="229" t="s">
        <v>345</v>
      </c>
    </row>
    <row r="36" spans="1:7" x14ac:dyDescent="0.25">
      <c r="A36" s="220"/>
      <c r="B36" s="254" t="s">
        <v>381</v>
      </c>
      <c r="C36" s="245" t="s">
        <v>549</v>
      </c>
      <c r="D36" s="220"/>
      <c r="E36" s="279"/>
      <c r="F36" s="227"/>
      <c r="G36" s="227"/>
    </row>
    <row r="37" spans="1:7" ht="45.75" x14ac:dyDescent="0.25">
      <c r="A37" s="220"/>
      <c r="B37" s="244" t="s">
        <v>568</v>
      </c>
      <c r="C37" s="246" t="s">
        <v>550</v>
      </c>
      <c r="D37" s="220"/>
      <c r="E37" s="279"/>
      <c r="F37" s="250" t="s">
        <v>221</v>
      </c>
      <c r="G37" s="276" t="s">
        <v>353</v>
      </c>
    </row>
    <row r="38" spans="1:7" ht="16.5" thickBot="1" x14ac:dyDescent="0.3">
      <c r="A38" s="220"/>
      <c r="B38" s="247" t="s">
        <v>517</v>
      </c>
      <c r="C38" s="248" t="s">
        <v>551</v>
      </c>
      <c r="D38" s="220"/>
      <c r="E38" s="279"/>
      <c r="F38" s="227"/>
      <c r="G38" s="276"/>
    </row>
    <row r="39" spans="1:7" ht="46.5" thickBot="1" x14ac:dyDescent="0.3">
      <c r="A39" s="220"/>
      <c r="B39" s="220"/>
      <c r="C39" s="220"/>
      <c r="D39" s="220"/>
      <c r="E39" s="280"/>
      <c r="F39" s="255" t="s">
        <v>354</v>
      </c>
      <c r="G39" s="277"/>
    </row>
    <row r="40" spans="1:7" x14ac:dyDescent="0.25">
      <c r="E40" s="161"/>
    </row>
    <row r="41" spans="1:7" x14ac:dyDescent="0.25">
      <c r="E41" s="161"/>
    </row>
    <row r="42" spans="1:7" x14ac:dyDescent="0.25">
      <c r="E42" s="161"/>
    </row>
    <row r="43" spans="1:7" x14ac:dyDescent="0.25">
      <c r="E43" s="161"/>
    </row>
  </sheetData>
  <mergeCells count="22">
    <mergeCell ref="I1:K1"/>
    <mergeCell ref="K3:K5"/>
    <mergeCell ref="C16:C18"/>
    <mergeCell ref="G13:G15"/>
    <mergeCell ref="G21:G25"/>
    <mergeCell ref="K11:K13"/>
    <mergeCell ref="K15:K17"/>
    <mergeCell ref="K19:K21"/>
    <mergeCell ref="K23:K25"/>
    <mergeCell ref="I3:I31"/>
    <mergeCell ref="G31:G33"/>
    <mergeCell ref="A1:C1"/>
    <mergeCell ref="E1:G1"/>
    <mergeCell ref="A3:A30"/>
    <mergeCell ref="K29:K31"/>
    <mergeCell ref="G37:G39"/>
    <mergeCell ref="E3:E39"/>
    <mergeCell ref="B32:C32"/>
    <mergeCell ref="C5:C7"/>
    <mergeCell ref="G7:G9"/>
    <mergeCell ref="G17:G19"/>
    <mergeCell ref="G27:G29"/>
  </mergeCells>
  <hyperlinks>
    <hyperlink ref="C3" location="'Biopharm &amp; Medtech'!A1" display="'Biopharm &amp; Medtech'!A1"/>
    <hyperlink ref="C5" location="'Life Sci Trends Direction'!A1" display="'Life Sci Trends Direction'!A1"/>
    <hyperlink ref="C6" location="'Life Sci Trends Direction'!A1" display="'Life Sci Trends Direction'!A1"/>
    <hyperlink ref="C7" location="'Life Sci Trends Direction'!A1" display="'Life Sci Trends Direction'!A1"/>
    <hyperlink ref="C9" location="'Emp Trend Data'!A1" display="'Emp Trend Data'!A1"/>
    <hyperlink ref="C12" location="'TO Trend Data'!A1" display="'TO Trend Data'!A1"/>
    <hyperlink ref="C14" location="'Life Sci Trends Barcharts'!A1" display="'Life Sci Trends Barcharts'!A1"/>
    <hyperlink ref="C20" location="'Tree Diagrams'!A1" display="'Tree Diagrams'!A1"/>
    <hyperlink ref="C22" location="'Life Sci regional'!A1" display="'Life Sci regional'!A1"/>
    <hyperlink ref="C24" location="Maps!A1" display="Maps!A1"/>
    <hyperlink ref="C26" location="'Top segments'!A1" display="'Top segments'!A1"/>
    <hyperlink ref="C30" location="Ownership!A1" display="Ownership!A1"/>
    <hyperlink ref="C28" location="'Births &amp; Deaths'!A1" display="'Births &amp; Deaths'!A1"/>
    <hyperlink ref="G3" location="'MT segments TO'!A1" display="'MT segments TO'!A1"/>
    <hyperlink ref="G5" location="'MT segments Emp'!A1" display="'MT segments Emp'!A1"/>
    <hyperlink ref="G7" location="'MT TO bands'!A1" display="'MT TO bands'!A1"/>
    <hyperlink ref="G13" location="'MT Emp bands'!A1" display="'MT Emp bands'!A1"/>
    <hyperlink ref="G17" location="'MT segments comp'!A1" display="'MT segments comp'!A1"/>
    <hyperlink ref="G21" location="'Digital Health'!A1" display="'Digital Health'!A1"/>
    <hyperlink ref="G27" location="'MedTech Trends TO'!A1" display="'MedTech Trends TO'!A1"/>
    <hyperlink ref="G31" location="'Medtech Emp trends'!A1" display="'Medtech Emp trends'!A1"/>
    <hyperlink ref="G35" location="'Medtech regional 1'!A1" display="'Medtech regional 1'!A1"/>
    <hyperlink ref="G11" location="'MT Supply'!A1" display="'MT Supply'!A1"/>
    <hyperlink ref="G37" location="'Medtech Regional 2'!A1" display="'Medtech Regional 2'!A1"/>
    <hyperlink ref="K3" location="'Biopharm by segment'!A1" display="'Biopharm by segment'!A1"/>
    <hyperlink ref="C16" location="'Top Pharma &amp; Medtech'!A1" display="'Top Pharma &amp; Medtech'!A1"/>
    <hyperlink ref="K7" location="'Biopharm core v supply chain'!A1" display="'Biopharm core v supply chain'!A1"/>
    <hyperlink ref="K9" location="'Biopharm supply chain'!A1" display="'Biopharm supply chain'!A1"/>
    <hyperlink ref="K11" location="'Biopharm TO band'!A1" display="'Biopharm TO band'!A1"/>
    <hyperlink ref="K15" location="'Biopharm Emp band'!A1" display="'Biopharm Emp band'!A1"/>
    <hyperlink ref="K19" location="'Biopharm Trends'!A1" display="'Biopharm Trends'!A1"/>
    <hyperlink ref="K23" location="'Biopharm region'!A1" display="'Biopharm region'!A1"/>
    <hyperlink ref="K27" location="'Biopharm supply region'!A1" display="'Biopharm supply region'!A1"/>
    <hyperlink ref="K29" location="Genomics!A1" display="Genomics!A1"/>
    <hyperlink ref="C33" location="Methodolgy!A1" display="Methodolgy!A1"/>
    <hyperlink ref="C34" location="'Data-partners'!A1" display="'Data-partners'!A1"/>
    <hyperlink ref="C35" location="'Impact of changes'!A1" display="'Impact of changes'!A1"/>
    <hyperlink ref="C36" location="'Segmentation 1'!A1" display="'Segmentation 1'!A1"/>
    <hyperlink ref="C37" location="'Segmentation 2'!A1" display="'Segmentation 2'!A1"/>
    <hyperlink ref="C38" location="'Segmentation 3'!A1" display="'Segmentation 3'!A1"/>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
  <sheetViews>
    <sheetView workbookViewId="0"/>
  </sheetViews>
  <sheetFormatPr defaultRowHeight="15.75" x14ac:dyDescent="0.25"/>
  <cols>
    <col min="1" max="1" width="19.25" customWidth="1"/>
    <col min="2" max="2" width="14.5" bestFit="1" customWidth="1"/>
    <col min="3" max="3" width="15.125" customWidth="1"/>
    <col min="4" max="4" width="14.125" customWidth="1"/>
    <col min="5" max="5" width="15.375" customWidth="1"/>
    <col min="6" max="6" width="10.375" customWidth="1"/>
  </cols>
  <sheetData>
    <row r="1" spans="1:6" ht="94.9" customHeight="1" x14ac:dyDescent="0.25">
      <c r="A1" s="274" t="s">
        <v>213</v>
      </c>
      <c r="B1" s="273"/>
      <c r="C1" s="306" t="s">
        <v>574</v>
      </c>
      <c r="D1" s="306"/>
      <c r="E1" s="306"/>
      <c r="F1" s="306"/>
    </row>
    <row r="4" spans="1:6" ht="38.25" x14ac:dyDescent="0.25">
      <c r="A4" s="272" t="s">
        <v>64</v>
      </c>
      <c r="B4" s="272" t="s">
        <v>101</v>
      </c>
      <c r="C4" s="272" t="s">
        <v>595</v>
      </c>
      <c r="D4" s="272" t="s">
        <v>103</v>
      </c>
      <c r="E4" s="272" t="s">
        <v>105</v>
      </c>
      <c r="F4" s="272" t="s">
        <v>1</v>
      </c>
    </row>
    <row r="5" spans="1:6" x14ac:dyDescent="0.25">
      <c r="A5" s="271" t="s">
        <v>8</v>
      </c>
      <c r="B5" s="271">
        <v>16784</v>
      </c>
      <c r="C5" s="271">
        <v>9552</v>
      </c>
      <c r="D5" s="271">
        <v>20958</v>
      </c>
      <c r="E5" s="271">
        <v>2254</v>
      </c>
      <c r="F5" s="271">
        <v>49548</v>
      </c>
    </row>
    <row r="6" spans="1:6" x14ac:dyDescent="0.25">
      <c r="A6" s="271" t="s">
        <v>10</v>
      </c>
      <c r="B6" s="271">
        <v>12526</v>
      </c>
      <c r="C6" s="271">
        <v>7709</v>
      </c>
      <c r="D6" s="271">
        <v>9765</v>
      </c>
      <c r="E6" s="271">
        <v>3797</v>
      </c>
      <c r="F6" s="271">
        <v>33797</v>
      </c>
    </row>
    <row r="7" spans="1:6" x14ac:dyDescent="0.25">
      <c r="A7" s="271" t="s">
        <v>13</v>
      </c>
      <c r="B7" s="271">
        <v>9556</v>
      </c>
      <c r="C7" s="271">
        <v>3924</v>
      </c>
      <c r="D7" s="271">
        <v>7252</v>
      </c>
      <c r="E7" s="271">
        <v>4980</v>
      </c>
      <c r="F7" s="271">
        <v>25712</v>
      </c>
    </row>
    <row r="8" spans="1:6" x14ac:dyDescent="0.25">
      <c r="A8" s="271" t="s">
        <v>11</v>
      </c>
      <c r="B8" s="271">
        <v>11046</v>
      </c>
      <c r="C8" s="271">
        <v>2759</v>
      </c>
      <c r="D8" s="271">
        <v>3824</v>
      </c>
      <c r="E8" s="271">
        <v>3021</v>
      </c>
      <c r="F8" s="271">
        <v>20650</v>
      </c>
    </row>
    <row r="9" spans="1:6" x14ac:dyDescent="0.25">
      <c r="A9" s="271" t="s">
        <v>15</v>
      </c>
      <c r="B9" s="271">
        <v>550</v>
      </c>
      <c r="C9" s="271">
        <v>3760</v>
      </c>
      <c r="D9" s="271">
        <v>10819</v>
      </c>
      <c r="E9" s="271">
        <v>1554</v>
      </c>
      <c r="F9" s="271">
        <v>16683</v>
      </c>
    </row>
    <row r="10" spans="1:6" ht="25.5" x14ac:dyDescent="0.25">
      <c r="A10" s="271" t="s">
        <v>66</v>
      </c>
      <c r="B10" s="271">
        <v>2111</v>
      </c>
      <c r="C10" s="271">
        <v>2058</v>
      </c>
      <c r="D10" s="271">
        <v>10745</v>
      </c>
      <c r="E10" s="271">
        <v>1044</v>
      </c>
      <c r="F10" s="271">
        <v>15958</v>
      </c>
    </row>
    <row r="11" spans="1:6" x14ac:dyDescent="0.25">
      <c r="A11" s="271" t="s">
        <v>14</v>
      </c>
      <c r="B11" s="271">
        <v>1062</v>
      </c>
      <c r="C11" s="271">
        <v>3388</v>
      </c>
      <c r="D11" s="271">
        <v>6170</v>
      </c>
      <c r="E11" s="271">
        <v>3262</v>
      </c>
      <c r="F11" s="271">
        <v>13882</v>
      </c>
    </row>
    <row r="12" spans="1:6" x14ac:dyDescent="0.25">
      <c r="A12" s="271" t="s">
        <v>16</v>
      </c>
      <c r="B12" s="271">
        <v>1952</v>
      </c>
      <c r="C12" s="271">
        <v>1205</v>
      </c>
      <c r="D12" s="271">
        <v>4330</v>
      </c>
      <c r="E12" s="271">
        <v>1090</v>
      </c>
      <c r="F12" s="271">
        <v>8577</v>
      </c>
    </row>
    <row r="13" spans="1:6" x14ac:dyDescent="0.25">
      <c r="A13" s="271" t="s">
        <v>12</v>
      </c>
      <c r="B13" s="271">
        <v>1781</v>
      </c>
      <c r="C13" s="271">
        <v>1954</v>
      </c>
      <c r="D13" s="271">
        <v>1762</v>
      </c>
      <c r="E13" s="271">
        <v>709</v>
      </c>
      <c r="F13" s="271">
        <v>6206</v>
      </c>
    </row>
    <row r="14" spans="1:6" x14ac:dyDescent="0.25">
      <c r="A14" s="270" t="s">
        <v>596</v>
      </c>
      <c r="B14" s="270">
        <v>57368</v>
      </c>
      <c r="C14" s="270">
        <v>36309</v>
      </c>
      <c r="D14" s="270">
        <v>75625</v>
      </c>
      <c r="E14" s="270">
        <v>21711</v>
      </c>
      <c r="F14" s="270">
        <v>191013</v>
      </c>
    </row>
    <row r="15" spans="1:6" x14ac:dyDescent="0.25">
      <c r="A15" s="271" t="s">
        <v>7</v>
      </c>
      <c r="B15" s="271">
        <v>1123</v>
      </c>
      <c r="C15" s="271">
        <v>4665</v>
      </c>
      <c r="D15" s="271">
        <v>6238</v>
      </c>
      <c r="E15" s="271">
        <v>1236</v>
      </c>
      <c r="F15" s="271">
        <v>13262</v>
      </c>
    </row>
    <row r="16" spans="1:6" x14ac:dyDescent="0.25">
      <c r="A16" s="271" t="s">
        <v>9</v>
      </c>
      <c r="B16" s="271">
        <v>1779</v>
      </c>
      <c r="C16" s="271">
        <v>2225</v>
      </c>
      <c r="D16" s="271">
        <v>6430</v>
      </c>
      <c r="E16" s="271">
        <v>1262</v>
      </c>
      <c r="F16" s="271">
        <v>11696</v>
      </c>
    </row>
    <row r="17" spans="1:6" x14ac:dyDescent="0.25">
      <c r="A17" s="271" t="s">
        <v>17</v>
      </c>
      <c r="B17" s="271">
        <v>2041</v>
      </c>
      <c r="C17" s="271">
        <v>1923</v>
      </c>
      <c r="D17" s="271">
        <v>1572</v>
      </c>
      <c r="E17" s="271">
        <v>396</v>
      </c>
      <c r="F17" s="271">
        <v>5932</v>
      </c>
    </row>
    <row r="18" spans="1:6" x14ac:dyDescent="0.25">
      <c r="A18" s="270" t="s">
        <v>597</v>
      </c>
      <c r="B18" s="270">
        <v>62311</v>
      </c>
      <c r="C18" s="270">
        <v>45122</v>
      </c>
      <c r="D18" s="270">
        <v>89865</v>
      </c>
      <c r="E18" s="270">
        <v>24605</v>
      </c>
      <c r="F18" s="270">
        <f>SUM(F14:F17)</f>
        <v>221903</v>
      </c>
    </row>
    <row r="19" spans="1:6" x14ac:dyDescent="0.25">
      <c r="A19" s="275"/>
      <c r="B19" s="275"/>
      <c r="C19" s="275"/>
      <c r="D19" s="275"/>
      <c r="E19" s="275"/>
      <c r="F19" s="275"/>
    </row>
    <row r="20" spans="1:6" ht="38.25" x14ac:dyDescent="0.25">
      <c r="A20" s="272" t="s">
        <v>598</v>
      </c>
      <c r="B20" s="272" t="s">
        <v>101</v>
      </c>
      <c r="C20" s="272" t="s">
        <v>595</v>
      </c>
      <c r="D20" s="272" t="s">
        <v>103</v>
      </c>
      <c r="E20" s="272" t="s">
        <v>105</v>
      </c>
      <c r="F20" s="272" t="s">
        <v>1</v>
      </c>
    </row>
    <row r="21" spans="1:6" x14ac:dyDescent="0.25">
      <c r="A21" s="272" t="s">
        <v>64</v>
      </c>
      <c r="B21" s="272"/>
      <c r="C21" s="269"/>
      <c r="D21" s="269"/>
      <c r="E21" s="269"/>
      <c r="F21" s="269"/>
    </row>
    <row r="22" spans="1:6" x14ac:dyDescent="0.25">
      <c r="A22" s="271" t="s">
        <v>8</v>
      </c>
      <c r="B22" s="268">
        <v>0.26935854022564232</v>
      </c>
      <c r="C22" s="268">
        <v>0.21169274411595232</v>
      </c>
      <c r="D22" s="268">
        <v>0.23321649140377232</v>
      </c>
      <c r="E22" s="268">
        <v>9.1607396870554761E-2</v>
      </c>
      <c r="F22" s="268">
        <v>0.22328675141841256</v>
      </c>
    </row>
    <row r="23" spans="1:6" x14ac:dyDescent="0.25">
      <c r="A23" s="271" t="s">
        <v>10</v>
      </c>
      <c r="B23" s="268">
        <v>0.20102389626229719</v>
      </c>
      <c r="C23" s="268">
        <v>0.17084792340765037</v>
      </c>
      <c r="D23" s="268">
        <v>0.10866299449173761</v>
      </c>
      <c r="E23" s="268">
        <v>0.15431822800243852</v>
      </c>
      <c r="F23" s="268">
        <v>0.15230528654412062</v>
      </c>
    </row>
    <row r="24" spans="1:6" x14ac:dyDescent="0.25">
      <c r="A24" s="271" t="s">
        <v>13</v>
      </c>
      <c r="B24" s="268">
        <v>0.15335975991397988</v>
      </c>
      <c r="C24" s="268">
        <v>8.696423030894021E-2</v>
      </c>
      <c r="D24" s="268">
        <v>8.0698826016802977E-2</v>
      </c>
      <c r="E24" s="268">
        <v>0.20239788660841293</v>
      </c>
      <c r="F24" s="268">
        <v>0.11587044789840606</v>
      </c>
    </row>
    <row r="25" spans="1:6" x14ac:dyDescent="0.25">
      <c r="A25" s="271" t="s">
        <v>11</v>
      </c>
      <c r="B25" s="268">
        <v>0.17727207074192358</v>
      </c>
      <c r="C25" s="268">
        <v>6.1145339302335892E-2</v>
      </c>
      <c r="D25" s="268">
        <v>4.2552717965837643E-2</v>
      </c>
      <c r="E25" s="268">
        <v>0.12277992277992278</v>
      </c>
      <c r="F25" s="268">
        <v>9.3058678792084834E-2</v>
      </c>
    </row>
    <row r="26" spans="1:6" x14ac:dyDescent="0.25">
      <c r="A26" s="271" t="s">
        <v>15</v>
      </c>
      <c r="B26" s="268">
        <v>8.8266919163550572E-3</v>
      </c>
      <c r="C26" s="268">
        <v>8.3329639643632825E-2</v>
      </c>
      <c r="D26" s="268">
        <v>0.12039169865909977</v>
      </c>
      <c r="E26" s="268">
        <v>6.3157894736842107E-2</v>
      </c>
      <c r="F26" s="268">
        <v>7.5181498222196191E-2</v>
      </c>
    </row>
    <row r="27" spans="1:6" ht="25.5" x14ac:dyDescent="0.25">
      <c r="A27" s="271" t="s">
        <v>66</v>
      </c>
      <c r="B27" s="268">
        <v>3.3878448428046409E-2</v>
      </c>
      <c r="C27" s="268">
        <v>4.5609680421967114E-2</v>
      </c>
      <c r="D27" s="268">
        <v>0.11956824125076504</v>
      </c>
      <c r="E27" s="268">
        <v>4.2430400325137167E-2</v>
      </c>
      <c r="F27" s="268">
        <v>7.1914304898987397E-2</v>
      </c>
    </row>
    <row r="28" spans="1:6" x14ac:dyDescent="0.25">
      <c r="A28" s="271" t="s">
        <v>14</v>
      </c>
      <c r="B28" s="268">
        <v>1.7043539663943764E-2</v>
      </c>
      <c r="C28" s="268">
        <v>7.5085324232081918E-2</v>
      </c>
      <c r="D28" s="268">
        <v>6.8658543370611474E-2</v>
      </c>
      <c r="E28" s="268">
        <v>0.13257467994310099</v>
      </c>
      <c r="F28" s="268">
        <v>6.2558865810737121E-2</v>
      </c>
    </row>
    <row r="29" spans="1:6" x14ac:dyDescent="0.25">
      <c r="A29" s="271" t="s">
        <v>16</v>
      </c>
      <c r="B29" s="268">
        <v>3.1326732037681951E-2</v>
      </c>
      <c r="C29" s="268">
        <v>2.670537653472807E-2</v>
      </c>
      <c r="D29" s="268">
        <v>4.8183386190396707E-2</v>
      </c>
      <c r="E29" s="268">
        <v>4.4299939036781144E-2</v>
      </c>
      <c r="F29" s="268">
        <v>3.8652023631947294E-2</v>
      </c>
    </row>
    <row r="30" spans="1:6" x14ac:dyDescent="0.25">
      <c r="A30" s="271" t="s">
        <v>12</v>
      </c>
      <c r="B30" s="268">
        <v>2.8582433278233378E-2</v>
      </c>
      <c r="C30" s="268">
        <v>4.3304818048845353E-2</v>
      </c>
      <c r="D30" s="268">
        <v>1.9607188560618705E-2</v>
      </c>
      <c r="E30" s="268">
        <v>2.8815281446860394E-2</v>
      </c>
      <c r="F30" s="268">
        <v>2.7967174846667237E-2</v>
      </c>
    </row>
    <row r="31" spans="1:6" x14ac:dyDescent="0.25">
      <c r="A31" s="270" t="s">
        <v>596</v>
      </c>
      <c r="B31" s="267">
        <v>0.92067211246810354</v>
      </c>
      <c r="C31" s="267">
        <v>0.80468507601613404</v>
      </c>
      <c r="D31" s="267">
        <v>0.84154008790964219</v>
      </c>
      <c r="E31" s="267">
        <v>0.88238162975005086</v>
      </c>
      <c r="F31" s="267">
        <v>0.86079503206355934</v>
      </c>
    </row>
    <row r="32" spans="1:6" x14ac:dyDescent="0.25">
      <c r="A32" s="271" t="s">
        <v>7</v>
      </c>
      <c r="B32" s="268">
        <v>1.8022500040121327E-2</v>
      </c>
      <c r="C32" s="268">
        <v>0.10338637471743274</v>
      </c>
      <c r="D32" s="268">
        <v>6.9415233962054193E-2</v>
      </c>
      <c r="E32" s="268">
        <v>5.0233692338955499E-2</v>
      </c>
      <c r="F32" s="268">
        <v>5.9764852210199955E-2</v>
      </c>
    </row>
    <row r="33" spans="1:6" x14ac:dyDescent="0.25">
      <c r="A33" s="271" t="s">
        <v>9</v>
      </c>
      <c r="B33" s="268">
        <v>2.855033621671936E-2</v>
      </c>
      <c r="C33" s="268">
        <v>4.9310757501883781E-2</v>
      </c>
      <c r="D33" s="268">
        <v>7.1551772102598346E-2</v>
      </c>
      <c r="E33" s="268">
        <v>5.1290388132493397E-2</v>
      </c>
      <c r="F33" s="268">
        <v>5.2707714632068969E-2</v>
      </c>
    </row>
    <row r="34" spans="1:6" x14ac:dyDescent="0.25">
      <c r="A34" s="271" t="s">
        <v>17</v>
      </c>
      <c r="B34" s="268">
        <v>3.275505127505577E-2</v>
      </c>
      <c r="C34" s="268">
        <v>4.2617791764549447E-2</v>
      </c>
      <c r="D34" s="268">
        <v>1.7492906025705225E-2</v>
      </c>
      <c r="E34" s="268">
        <v>1.6094289778500304E-2</v>
      </c>
      <c r="F34" s="268">
        <v>2.6732401094171777E-2</v>
      </c>
    </row>
  </sheetData>
  <mergeCells count="1">
    <mergeCell ref="C1:F1"/>
  </mergeCells>
  <pageMargins left="0.7" right="0.7" top="0.75" bottom="0.75" header="0.3" footer="0.3"/>
  <pageSetup paperSize="9" orientation="portrait" verticalDpi="4"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9"/>
  <sheetViews>
    <sheetView workbookViewId="0"/>
  </sheetViews>
  <sheetFormatPr defaultColWidth="11.25" defaultRowHeight="15.75" x14ac:dyDescent="0.25"/>
  <sheetData>
    <row r="1" spans="2:30" x14ac:dyDescent="0.25">
      <c r="B1" t="s">
        <v>590</v>
      </c>
    </row>
    <row r="4" spans="2:30" x14ac:dyDescent="0.25">
      <c r="B4" s="219" t="s">
        <v>297</v>
      </c>
      <c r="F4" s="113" t="s">
        <v>362</v>
      </c>
      <c r="N4" s="219" t="s">
        <v>298</v>
      </c>
      <c r="R4" s="113" t="s">
        <v>362</v>
      </c>
      <c r="Z4" t="s">
        <v>584</v>
      </c>
      <c r="AD4" s="113" t="s">
        <v>362</v>
      </c>
    </row>
    <row r="66" spans="2:19" x14ac:dyDescent="0.25">
      <c r="B66" t="s">
        <v>300</v>
      </c>
      <c r="G66" s="113" t="s">
        <v>362</v>
      </c>
      <c r="N66" t="s">
        <v>299</v>
      </c>
      <c r="S66" s="113" t="s">
        <v>362</v>
      </c>
    </row>
    <row r="129" spans="2:6" x14ac:dyDescent="0.25">
      <c r="B129" t="s">
        <v>301</v>
      </c>
      <c r="F129" s="113" t="s">
        <v>362</v>
      </c>
    </row>
  </sheetData>
  <hyperlinks>
    <hyperlink ref="F4" location="Index!A1" display="Back to Index"/>
    <hyperlink ref="R4" location="Index!A1" display="Back to Index"/>
    <hyperlink ref="G66" location="Index!A1" display="Back to Index"/>
    <hyperlink ref="S66" location="Index!A1" display="Back to Index"/>
    <hyperlink ref="F129" location="Index!A1" display="Back to Index"/>
    <hyperlink ref="AD4" location="Index!A1" display="Back to Index"/>
  </hyperlinks>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2"/>
  <sheetViews>
    <sheetView topLeftCell="F1" workbookViewId="0">
      <selection activeCell="D1" sqref="D1"/>
    </sheetView>
  </sheetViews>
  <sheetFormatPr defaultColWidth="11.25" defaultRowHeight="15.75" x14ac:dyDescent="0.25"/>
  <cols>
    <col min="1" max="1" width="31.5" customWidth="1"/>
    <col min="2" max="2" width="13.25" customWidth="1"/>
    <col min="4" max="4" width="24.5" customWidth="1"/>
    <col min="5" max="6" width="24.25" customWidth="1"/>
    <col min="7" max="7" width="14" customWidth="1"/>
    <col min="9" max="11" width="24.5" customWidth="1"/>
    <col min="12" max="13" width="15" bestFit="1" customWidth="1"/>
  </cols>
  <sheetData>
    <row r="1" spans="1:11" ht="47.25" x14ac:dyDescent="0.25">
      <c r="A1" s="146" t="s">
        <v>328</v>
      </c>
    </row>
    <row r="2" spans="1:11" x14ac:dyDescent="0.25">
      <c r="A2" s="113" t="s">
        <v>362</v>
      </c>
      <c r="B2" s="4"/>
      <c r="C2" s="307" t="s">
        <v>237</v>
      </c>
      <c r="D2" s="307"/>
      <c r="E2" s="307"/>
      <c r="F2" s="307"/>
      <c r="G2" s="4"/>
      <c r="H2" s="307" t="s">
        <v>236</v>
      </c>
      <c r="I2" s="307"/>
      <c r="J2" s="307"/>
      <c r="K2" s="307"/>
    </row>
    <row r="3" spans="1:11" x14ac:dyDescent="0.25">
      <c r="D3" s="102" t="s">
        <v>4</v>
      </c>
      <c r="E3" s="102" t="s">
        <v>0</v>
      </c>
      <c r="F3" s="102" t="s">
        <v>80</v>
      </c>
      <c r="I3" s="102" t="s">
        <v>4</v>
      </c>
      <c r="J3" s="102" t="s">
        <v>0</v>
      </c>
      <c r="K3" s="102" t="s">
        <v>80</v>
      </c>
    </row>
    <row r="4" spans="1:11" ht="45" customHeight="1" x14ac:dyDescent="0.25">
      <c r="C4" s="93" t="s">
        <v>230</v>
      </c>
      <c r="D4" s="94" t="s">
        <v>56</v>
      </c>
      <c r="E4" s="94" t="s">
        <v>56</v>
      </c>
      <c r="F4" s="94" t="s">
        <v>56</v>
      </c>
      <c r="H4" s="93" t="s">
        <v>230</v>
      </c>
      <c r="I4" s="94" t="s">
        <v>56</v>
      </c>
      <c r="J4" s="94" t="s">
        <v>56</v>
      </c>
      <c r="K4" s="94" t="s">
        <v>56</v>
      </c>
    </row>
    <row r="5" spans="1:11" ht="45" customHeight="1" x14ac:dyDescent="0.25">
      <c r="C5" s="93" t="s">
        <v>231</v>
      </c>
      <c r="D5" s="95" t="s">
        <v>575</v>
      </c>
      <c r="E5" s="96" t="s">
        <v>576</v>
      </c>
      <c r="F5" s="103" t="s">
        <v>24</v>
      </c>
      <c r="H5" s="93" t="s">
        <v>231</v>
      </c>
      <c r="I5" s="97" t="s">
        <v>577</v>
      </c>
      <c r="J5" s="97" t="s">
        <v>577</v>
      </c>
      <c r="K5" s="103" t="s">
        <v>24</v>
      </c>
    </row>
    <row r="6" spans="1:11" ht="45" customHeight="1" x14ac:dyDescent="0.25">
      <c r="C6" s="93" t="s">
        <v>232</v>
      </c>
      <c r="D6" s="96" t="s">
        <v>576</v>
      </c>
      <c r="E6" s="95" t="s">
        <v>575</v>
      </c>
      <c r="F6" s="101" t="s">
        <v>114</v>
      </c>
      <c r="H6" s="93" t="s">
        <v>232</v>
      </c>
      <c r="I6" s="98" t="s">
        <v>22</v>
      </c>
      <c r="J6" s="99" t="s">
        <v>5</v>
      </c>
      <c r="K6" s="101" t="s">
        <v>114</v>
      </c>
    </row>
    <row r="7" spans="1:11" ht="45" customHeight="1" x14ac:dyDescent="0.25">
      <c r="C7" s="93" t="s">
        <v>233</v>
      </c>
      <c r="D7" s="97" t="s">
        <v>577</v>
      </c>
      <c r="E7" s="97" t="s">
        <v>577</v>
      </c>
      <c r="F7" s="107" t="s">
        <v>239</v>
      </c>
      <c r="H7" s="93" t="s">
        <v>233</v>
      </c>
      <c r="I7" s="99" t="s">
        <v>5</v>
      </c>
      <c r="J7" s="100" t="s">
        <v>59</v>
      </c>
      <c r="K7" s="99" t="s">
        <v>5</v>
      </c>
    </row>
    <row r="8" spans="1:11" ht="45" customHeight="1" x14ac:dyDescent="0.25">
      <c r="C8" s="93" t="s">
        <v>234</v>
      </c>
      <c r="D8" s="98" t="s">
        <v>22</v>
      </c>
      <c r="E8" s="99" t="s">
        <v>5</v>
      </c>
      <c r="F8" s="108" t="s">
        <v>240</v>
      </c>
      <c r="H8" s="93" t="s">
        <v>234</v>
      </c>
      <c r="I8" s="101" t="s">
        <v>114</v>
      </c>
      <c r="J8" s="98" t="s">
        <v>22</v>
      </c>
      <c r="K8" s="97" t="s">
        <v>577</v>
      </c>
    </row>
    <row r="10" spans="1:11" x14ac:dyDescent="0.25">
      <c r="C10" s="307" t="s">
        <v>238</v>
      </c>
      <c r="D10" s="307"/>
      <c r="E10" s="307"/>
      <c r="F10" s="307"/>
    </row>
    <row r="11" spans="1:11" x14ac:dyDescent="0.25">
      <c r="D11" s="102" t="s">
        <v>4</v>
      </c>
      <c r="E11" s="102" t="s">
        <v>0</v>
      </c>
      <c r="F11" s="102" t="s">
        <v>80</v>
      </c>
    </row>
    <row r="12" spans="1:11" ht="45" customHeight="1" x14ac:dyDescent="0.25">
      <c r="C12" s="93" t="s">
        <v>230</v>
      </c>
      <c r="D12" s="97" t="s">
        <v>577</v>
      </c>
      <c r="E12" s="97" t="s">
        <v>577</v>
      </c>
      <c r="F12" s="103" t="s">
        <v>24</v>
      </c>
    </row>
    <row r="13" spans="1:11" ht="45" customHeight="1" x14ac:dyDescent="0.25">
      <c r="C13" s="93" t="s">
        <v>231</v>
      </c>
      <c r="D13" s="98" t="s">
        <v>22</v>
      </c>
      <c r="E13" s="99" t="s">
        <v>5</v>
      </c>
      <c r="F13" s="101" t="s">
        <v>114</v>
      </c>
    </row>
    <row r="14" spans="1:11" ht="45" customHeight="1" x14ac:dyDescent="0.25">
      <c r="C14" s="93" t="s">
        <v>232</v>
      </c>
      <c r="D14" s="99" t="s">
        <v>5</v>
      </c>
      <c r="E14" s="98" t="s">
        <v>22</v>
      </c>
      <c r="F14" s="99" t="s">
        <v>5</v>
      </c>
    </row>
    <row r="15" spans="1:11" ht="45" customHeight="1" x14ac:dyDescent="0.25">
      <c r="C15" s="93" t="s">
        <v>233</v>
      </c>
      <c r="D15" s="101" t="s">
        <v>114</v>
      </c>
      <c r="E15" s="104" t="s">
        <v>21</v>
      </c>
      <c r="F15" s="97" t="s">
        <v>577</v>
      </c>
    </row>
    <row r="16" spans="1:11" ht="45" customHeight="1" x14ac:dyDescent="0.25">
      <c r="C16" s="93" t="s">
        <v>234</v>
      </c>
      <c r="D16" s="103" t="s">
        <v>24</v>
      </c>
      <c r="E16" s="105" t="s">
        <v>27</v>
      </c>
      <c r="F16" s="106" t="s">
        <v>235</v>
      </c>
    </row>
    <row r="19" spans="1:5" x14ac:dyDescent="0.25">
      <c r="C19" s="4"/>
      <c r="D19" s="4"/>
      <c r="E19" s="4"/>
    </row>
    <row r="20" spans="1:5" x14ac:dyDescent="0.25">
      <c r="C20" s="4"/>
      <c r="D20" s="4"/>
      <c r="E20" s="4"/>
    </row>
    <row r="21" spans="1:5" x14ac:dyDescent="0.25">
      <c r="C21" s="4"/>
      <c r="D21" s="4"/>
      <c r="E21" s="4"/>
    </row>
    <row r="22" spans="1:5" x14ac:dyDescent="0.25">
      <c r="A22" s="30"/>
      <c r="C22" s="4"/>
      <c r="D22" s="4"/>
      <c r="E22" s="4"/>
    </row>
    <row r="23" spans="1:5" x14ac:dyDescent="0.25">
      <c r="A23" s="30"/>
      <c r="C23" s="4"/>
      <c r="D23" s="4"/>
      <c r="E23" s="4"/>
    </row>
    <row r="24" spans="1:5" x14ac:dyDescent="0.25">
      <c r="A24" s="30"/>
      <c r="C24" s="4"/>
      <c r="D24" s="4"/>
      <c r="E24" s="4"/>
    </row>
    <row r="25" spans="1:5" x14ac:dyDescent="0.25">
      <c r="A25" s="30"/>
      <c r="C25" s="4"/>
      <c r="D25" s="4"/>
      <c r="E25" s="4"/>
    </row>
    <row r="26" spans="1:5" x14ac:dyDescent="0.25">
      <c r="A26" s="30"/>
      <c r="C26" s="4"/>
      <c r="D26" s="4"/>
      <c r="E26" s="4"/>
    </row>
    <row r="27" spans="1:5" x14ac:dyDescent="0.25">
      <c r="C27" s="4"/>
      <c r="D27" s="4"/>
      <c r="E27" s="4"/>
    </row>
    <row r="28" spans="1:5" x14ac:dyDescent="0.25">
      <c r="C28" s="4"/>
      <c r="D28" s="4"/>
      <c r="E28" s="4"/>
    </row>
    <row r="29" spans="1:5" x14ac:dyDescent="0.25">
      <c r="C29" s="4"/>
      <c r="D29" s="4"/>
      <c r="E29" s="4"/>
    </row>
    <row r="30" spans="1:5" x14ac:dyDescent="0.25">
      <c r="C30" s="4"/>
      <c r="D30" s="4"/>
      <c r="E30" s="4"/>
    </row>
    <row r="31" spans="1:5" x14ac:dyDescent="0.25">
      <c r="C31" s="4"/>
      <c r="D31" s="4"/>
      <c r="E31" s="4"/>
    </row>
    <row r="32" spans="1:5" x14ac:dyDescent="0.25">
      <c r="C32" s="4"/>
      <c r="D32" s="4"/>
      <c r="E32" s="4"/>
    </row>
    <row r="33" spans="1:5" x14ac:dyDescent="0.25">
      <c r="C33" s="4"/>
      <c r="D33" s="4"/>
      <c r="E33" s="4"/>
    </row>
    <row r="34" spans="1:5" x14ac:dyDescent="0.25">
      <c r="A34" s="30"/>
      <c r="C34" s="4"/>
      <c r="D34" s="4"/>
      <c r="E34" s="4"/>
    </row>
    <row r="35" spans="1:5" x14ac:dyDescent="0.25">
      <c r="C35" s="4"/>
      <c r="D35" s="4"/>
      <c r="E35" s="4"/>
    </row>
    <row r="36" spans="1:5" x14ac:dyDescent="0.25">
      <c r="C36" s="4"/>
      <c r="D36" s="4"/>
      <c r="E36" s="4"/>
    </row>
    <row r="37" spans="1:5" x14ac:dyDescent="0.25">
      <c r="C37" s="4"/>
      <c r="D37" s="4"/>
      <c r="E37" s="4"/>
    </row>
    <row r="38" spans="1:5" x14ac:dyDescent="0.25">
      <c r="A38" s="30"/>
      <c r="C38" s="4"/>
      <c r="D38" s="4"/>
      <c r="E38" s="4"/>
    </row>
    <row r="39" spans="1:5" x14ac:dyDescent="0.25">
      <c r="C39" s="4"/>
      <c r="D39" s="4"/>
      <c r="E39" s="4"/>
    </row>
    <row r="40" spans="1:5" x14ac:dyDescent="0.25">
      <c r="C40" s="4"/>
      <c r="D40" s="4"/>
      <c r="E40" s="4"/>
    </row>
    <row r="41" spans="1:5" x14ac:dyDescent="0.25">
      <c r="C41" s="4"/>
      <c r="D41" s="4"/>
      <c r="E41" s="4"/>
    </row>
    <row r="42" spans="1:5" x14ac:dyDescent="0.25">
      <c r="C42" s="4"/>
      <c r="D42" s="4"/>
      <c r="E42" s="4"/>
    </row>
    <row r="43" spans="1:5" x14ac:dyDescent="0.25">
      <c r="A43" s="30"/>
      <c r="C43" s="4"/>
      <c r="D43" s="4"/>
      <c r="E43" s="4"/>
    </row>
    <row r="44" spans="1:5" x14ac:dyDescent="0.25">
      <c r="A44" s="30"/>
      <c r="C44" s="4"/>
      <c r="D44" s="4"/>
      <c r="E44" s="4"/>
    </row>
    <row r="45" spans="1:5" x14ac:dyDescent="0.25">
      <c r="A45" s="30"/>
      <c r="C45" s="4"/>
      <c r="D45" s="4"/>
      <c r="E45" s="4"/>
    </row>
    <row r="46" spans="1:5" x14ac:dyDescent="0.25">
      <c r="C46" s="4"/>
      <c r="D46" s="4"/>
      <c r="E46" s="4"/>
    </row>
    <row r="47" spans="1:5" x14ac:dyDescent="0.25">
      <c r="C47" s="4"/>
      <c r="D47" s="4"/>
      <c r="E47" s="4"/>
    </row>
    <row r="48" spans="1:5" x14ac:dyDescent="0.25">
      <c r="C48" s="4"/>
      <c r="D48" s="4"/>
      <c r="E48" s="4"/>
    </row>
    <row r="49" spans="1:5" x14ac:dyDescent="0.25">
      <c r="C49" s="4"/>
      <c r="D49" s="4"/>
      <c r="E49" s="4"/>
    </row>
    <row r="50" spans="1:5" x14ac:dyDescent="0.25">
      <c r="A50" s="30"/>
      <c r="C50" s="4"/>
      <c r="D50" s="4"/>
      <c r="E50" s="4"/>
    </row>
    <row r="51" spans="1:5" x14ac:dyDescent="0.25">
      <c r="A51" s="30"/>
      <c r="C51" s="4"/>
      <c r="D51" s="4"/>
      <c r="E51" s="4"/>
    </row>
    <row r="52" spans="1:5" x14ac:dyDescent="0.25">
      <c r="A52" s="30"/>
      <c r="C52" s="4"/>
      <c r="D52" s="4"/>
      <c r="E52" s="4"/>
    </row>
    <row r="53" spans="1:5" x14ac:dyDescent="0.25">
      <c r="A53" s="30"/>
      <c r="C53" s="4"/>
      <c r="D53" s="4"/>
      <c r="E53" s="4"/>
    </row>
    <row r="54" spans="1:5" x14ac:dyDescent="0.25">
      <c r="A54" s="30"/>
      <c r="C54" s="4"/>
      <c r="D54" s="4"/>
      <c r="E54" s="4"/>
    </row>
    <row r="55" spans="1:5" x14ac:dyDescent="0.25">
      <c r="C55" s="4"/>
      <c r="D55" s="4"/>
      <c r="E55" s="4"/>
    </row>
    <row r="56" spans="1:5" x14ac:dyDescent="0.25">
      <c r="A56" s="30"/>
      <c r="C56" s="4"/>
      <c r="D56" s="4"/>
      <c r="E56" s="4"/>
    </row>
    <row r="57" spans="1:5" x14ac:dyDescent="0.25">
      <c r="A57" s="30"/>
      <c r="C57" s="4"/>
      <c r="D57" s="4"/>
      <c r="E57" s="4"/>
    </row>
    <row r="58" spans="1:5" x14ac:dyDescent="0.25">
      <c r="A58" s="30"/>
      <c r="C58" s="4"/>
      <c r="D58" s="4"/>
      <c r="E58" s="4"/>
    </row>
    <row r="59" spans="1:5" x14ac:dyDescent="0.25">
      <c r="A59" s="30"/>
      <c r="C59" s="4"/>
      <c r="D59" s="4"/>
      <c r="E59" s="4"/>
    </row>
    <row r="60" spans="1:5" x14ac:dyDescent="0.25">
      <c r="C60" s="4"/>
      <c r="D60" s="4"/>
      <c r="E60" s="4"/>
    </row>
    <row r="61" spans="1:5" x14ac:dyDescent="0.25">
      <c r="A61" s="30"/>
      <c r="C61" s="4"/>
      <c r="D61" s="4"/>
      <c r="E61" s="4"/>
    </row>
    <row r="62" spans="1:5" x14ac:dyDescent="0.25">
      <c r="A62" s="30"/>
      <c r="C62" s="4"/>
      <c r="D62" s="4"/>
      <c r="E62" s="4"/>
    </row>
    <row r="63" spans="1:5" x14ac:dyDescent="0.25">
      <c r="A63" s="30"/>
      <c r="C63" s="4"/>
      <c r="D63" s="4"/>
      <c r="E63" s="4"/>
    </row>
    <row r="64" spans="1:5" x14ac:dyDescent="0.25">
      <c r="A64" s="30"/>
      <c r="C64" s="4"/>
      <c r="D64" s="4"/>
      <c r="E64" s="4"/>
    </row>
    <row r="65" spans="1:5" x14ac:dyDescent="0.25">
      <c r="C65" s="4"/>
      <c r="D65" s="4"/>
      <c r="E65" s="4"/>
    </row>
    <row r="66" spans="1:5" x14ac:dyDescent="0.25">
      <c r="C66" s="4"/>
      <c r="D66" s="4"/>
      <c r="E66" s="4"/>
    </row>
    <row r="67" spans="1:5" x14ac:dyDescent="0.25">
      <c r="C67" s="4"/>
      <c r="D67" s="4"/>
      <c r="E67" s="4"/>
    </row>
    <row r="68" spans="1:5" x14ac:dyDescent="0.25">
      <c r="A68" s="30"/>
      <c r="C68" s="4"/>
      <c r="D68" s="4"/>
      <c r="E68" s="4"/>
    </row>
    <row r="69" spans="1:5" x14ac:dyDescent="0.25">
      <c r="A69" s="30"/>
      <c r="C69" s="4"/>
      <c r="D69" s="4"/>
      <c r="E69" s="4"/>
    </row>
    <row r="70" spans="1:5" x14ac:dyDescent="0.25">
      <c r="A70" s="30"/>
      <c r="C70" s="4"/>
      <c r="D70" s="4"/>
      <c r="E70" s="4"/>
    </row>
    <row r="71" spans="1:5" x14ac:dyDescent="0.25">
      <c r="C71" s="4"/>
      <c r="D71" s="4"/>
      <c r="E71" s="4"/>
    </row>
    <row r="72" spans="1:5" x14ac:dyDescent="0.25">
      <c r="A72" s="30"/>
      <c r="C72" s="4"/>
      <c r="D72" s="4"/>
      <c r="E72" s="4"/>
    </row>
    <row r="73" spans="1:5" x14ac:dyDescent="0.25">
      <c r="A73" s="30"/>
      <c r="C73" s="4"/>
      <c r="D73" s="4"/>
      <c r="E73" s="4"/>
    </row>
    <row r="74" spans="1:5" x14ac:dyDescent="0.25">
      <c r="A74" s="30"/>
      <c r="C74" s="4"/>
      <c r="D74" s="4"/>
      <c r="E74" s="4"/>
    </row>
    <row r="75" spans="1:5" x14ac:dyDescent="0.25">
      <c r="A75" s="30"/>
      <c r="C75" s="4"/>
      <c r="D75" s="4"/>
      <c r="E75" s="4"/>
    </row>
    <row r="76" spans="1:5" x14ac:dyDescent="0.25">
      <c r="A76" s="30"/>
      <c r="C76" s="4"/>
      <c r="D76" s="4"/>
      <c r="E76" s="4"/>
    </row>
    <row r="77" spans="1:5" x14ac:dyDescent="0.25">
      <c r="A77" s="30"/>
      <c r="C77" s="4"/>
      <c r="D77" s="4"/>
      <c r="E77" s="4"/>
    </row>
    <row r="78" spans="1:5" x14ac:dyDescent="0.25">
      <c r="A78" s="30"/>
      <c r="C78" s="4"/>
      <c r="D78" s="4"/>
      <c r="E78" s="4"/>
    </row>
    <row r="79" spans="1:5" x14ac:dyDescent="0.25">
      <c r="C79" s="4"/>
      <c r="D79" s="4"/>
      <c r="E79" s="4"/>
    </row>
    <row r="80" spans="1:5" x14ac:dyDescent="0.25">
      <c r="A80" s="30"/>
      <c r="C80" s="4"/>
      <c r="D80" s="4"/>
      <c r="E80" s="4"/>
    </row>
    <row r="81" spans="1:5" x14ac:dyDescent="0.25">
      <c r="A81" s="30"/>
      <c r="C81" s="4"/>
      <c r="D81" s="4"/>
      <c r="E81" s="4"/>
    </row>
    <row r="82" spans="1:5" x14ac:dyDescent="0.25">
      <c r="A82" s="30"/>
      <c r="C82" s="4"/>
      <c r="D82" s="4"/>
      <c r="E82" s="4"/>
    </row>
  </sheetData>
  <sortState ref="A19:E82">
    <sortCondition descending="1" ref="C19:C82"/>
  </sortState>
  <mergeCells count="3">
    <mergeCell ref="H2:K2"/>
    <mergeCell ref="C2:F2"/>
    <mergeCell ref="C10:F10"/>
  </mergeCells>
  <hyperlinks>
    <hyperlink ref="A2" location="Index!A1" display="Back to Index"/>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8"/>
  <sheetViews>
    <sheetView workbookViewId="0"/>
  </sheetViews>
  <sheetFormatPr defaultColWidth="11.25" defaultRowHeight="15.75" x14ac:dyDescent="0.25"/>
  <cols>
    <col min="1" max="1" width="18.25" customWidth="1"/>
    <col min="2" max="2" width="41.25" bestFit="1" customWidth="1"/>
    <col min="6" max="6" width="31.25" bestFit="1" customWidth="1"/>
  </cols>
  <sheetData>
    <row r="1" spans="1:13" ht="79.5" thickBot="1" x14ac:dyDescent="0.3">
      <c r="A1" s="67" t="s">
        <v>268</v>
      </c>
      <c r="F1" s="67" t="s">
        <v>269</v>
      </c>
    </row>
    <row r="2" spans="1:13" ht="32.25" thickBot="1" x14ac:dyDescent="0.3">
      <c r="A2" s="119" t="s">
        <v>60</v>
      </c>
      <c r="B2" s="119" t="s">
        <v>578</v>
      </c>
      <c r="C2" s="119" t="s">
        <v>3</v>
      </c>
      <c r="D2" s="119" t="s">
        <v>18</v>
      </c>
      <c r="E2" s="119" t="s">
        <v>63</v>
      </c>
      <c r="F2" s="113" t="s">
        <v>362</v>
      </c>
    </row>
    <row r="3" spans="1:13" ht="31.15" customHeight="1" thickBot="1" x14ac:dyDescent="0.3">
      <c r="A3" s="310" t="s">
        <v>101</v>
      </c>
      <c r="B3" s="122" t="s">
        <v>99</v>
      </c>
      <c r="C3" s="123">
        <v>1</v>
      </c>
      <c r="D3" s="124">
        <v>0.30099999999999999</v>
      </c>
      <c r="E3" s="123">
        <v>3</v>
      </c>
      <c r="F3" s="256"/>
      <c r="G3" s="308" t="s">
        <v>3</v>
      </c>
      <c r="H3" s="309"/>
      <c r="I3" s="308" t="s">
        <v>63</v>
      </c>
      <c r="J3" s="309"/>
      <c r="K3" s="308" t="s">
        <v>18</v>
      </c>
      <c r="L3" s="309"/>
    </row>
    <row r="4" spans="1:13" ht="16.5" thickBot="1" x14ac:dyDescent="0.3">
      <c r="A4" s="311"/>
      <c r="B4" s="122" t="s">
        <v>55</v>
      </c>
      <c r="C4" s="123">
        <v>2</v>
      </c>
      <c r="D4" s="124">
        <v>0</v>
      </c>
      <c r="E4" s="123">
        <v>4</v>
      </c>
      <c r="F4" s="263"/>
      <c r="G4" s="260">
        <v>2014</v>
      </c>
      <c r="H4" s="260">
        <v>2015</v>
      </c>
      <c r="I4" s="260">
        <v>2014</v>
      </c>
      <c r="J4" s="260">
        <v>2015</v>
      </c>
      <c r="K4" s="260">
        <v>2014</v>
      </c>
      <c r="L4" s="260">
        <v>2015</v>
      </c>
    </row>
    <row r="5" spans="1:13" ht="16.5" thickBot="1" x14ac:dyDescent="0.3">
      <c r="A5" s="311"/>
      <c r="B5" s="122" t="s">
        <v>56</v>
      </c>
      <c r="C5" s="123">
        <v>3</v>
      </c>
      <c r="D5" s="124">
        <v>0.91300000000000003</v>
      </c>
      <c r="E5" s="123">
        <v>7</v>
      </c>
      <c r="F5" s="261" t="s">
        <v>101</v>
      </c>
      <c r="G5" s="262"/>
      <c r="H5" s="262">
        <v>22</v>
      </c>
      <c r="I5" s="262"/>
      <c r="J5" s="262">
        <v>266</v>
      </c>
      <c r="K5" s="262"/>
      <c r="L5" s="257">
        <v>25.376000000000001</v>
      </c>
    </row>
    <row r="6" spans="1:13" ht="16.149999999999999" customHeight="1" thickBot="1" x14ac:dyDescent="0.3">
      <c r="A6" s="312"/>
      <c r="B6" s="31" t="s">
        <v>267</v>
      </c>
      <c r="C6" s="123">
        <f>SUM(C3:C5)</f>
        <v>6</v>
      </c>
      <c r="D6" s="123">
        <f t="shared" ref="D6:E6" si="0">SUM(D3:D5)</f>
        <v>1.214</v>
      </c>
      <c r="E6" s="123">
        <f t="shared" si="0"/>
        <v>14</v>
      </c>
      <c r="F6" s="261" t="s">
        <v>102</v>
      </c>
      <c r="G6" s="262"/>
      <c r="H6" s="262">
        <v>16</v>
      </c>
      <c r="I6" s="262"/>
      <c r="J6" s="262">
        <v>65</v>
      </c>
      <c r="K6" s="262"/>
      <c r="L6" s="257">
        <v>3.968</v>
      </c>
      <c r="M6" s="22"/>
    </row>
    <row r="7" spans="1:13" ht="15" customHeight="1" thickBot="1" x14ac:dyDescent="0.3">
      <c r="A7" s="310" t="s">
        <v>102</v>
      </c>
      <c r="B7" s="122" t="s">
        <v>67</v>
      </c>
      <c r="C7" s="123">
        <v>4</v>
      </c>
      <c r="D7" s="123">
        <v>0</v>
      </c>
      <c r="E7" s="123">
        <v>5</v>
      </c>
      <c r="F7" s="261" t="s">
        <v>103</v>
      </c>
      <c r="G7" s="262"/>
      <c r="H7" s="262">
        <v>46</v>
      </c>
      <c r="I7" s="262"/>
      <c r="J7" s="265">
        <v>300</v>
      </c>
      <c r="K7" s="262"/>
      <c r="L7" s="257">
        <v>127.723</v>
      </c>
      <c r="M7" s="22"/>
    </row>
    <row r="8" spans="1:13" ht="16.5" thickBot="1" x14ac:dyDescent="0.3">
      <c r="A8" s="311"/>
      <c r="B8" s="122" t="s">
        <v>73</v>
      </c>
      <c r="C8" s="123">
        <v>3</v>
      </c>
      <c r="D8" s="123">
        <v>0.22700000000000001</v>
      </c>
      <c r="E8" s="123">
        <v>5</v>
      </c>
      <c r="F8" s="261" t="s">
        <v>104</v>
      </c>
      <c r="G8" s="262"/>
      <c r="H8" s="262">
        <v>9</v>
      </c>
      <c r="I8" s="262"/>
      <c r="J8" s="262">
        <v>26</v>
      </c>
      <c r="K8" s="262"/>
      <c r="L8" s="257">
        <v>1.9E-2</v>
      </c>
      <c r="M8" s="22"/>
    </row>
    <row r="9" spans="1:13" ht="16.5" thickBot="1" x14ac:dyDescent="0.3">
      <c r="A9" s="311"/>
      <c r="B9" s="122" t="s">
        <v>69</v>
      </c>
      <c r="C9" s="123">
        <v>1</v>
      </c>
      <c r="D9" s="123">
        <v>0</v>
      </c>
      <c r="E9" s="123">
        <v>1</v>
      </c>
      <c r="F9" s="258" t="s">
        <v>1</v>
      </c>
      <c r="G9" s="264">
        <v>160</v>
      </c>
      <c r="H9" s="264">
        <v>92</v>
      </c>
      <c r="I9" s="264">
        <v>797</v>
      </c>
      <c r="J9" s="259">
        <v>657</v>
      </c>
      <c r="K9" s="259">
        <v>54.72</v>
      </c>
      <c r="L9" s="266">
        <v>157.08600000000001</v>
      </c>
      <c r="M9" s="22"/>
    </row>
    <row r="10" spans="1:13" ht="16.149999999999999" customHeight="1" thickBot="1" x14ac:dyDescent="0.3">
      <c r="A10" s="311"/>
      <c r="B10" s="122" t="s">
        <v>107</v>
      </c>
      <c r="C10" s="123">
        <v>3</v>
      </c>
      <c r="D10" s="123">
        <v>0.14199999999999999</v>
      </c>
      <c r="E10" s="123">
        <v>3</v>
      </c>
      <c r="M10" s="22"/>
    </row>
    <row r="11" spans="1:13" ht="16.5" thickBot="1" x14ac:dyDescent="0.3">
      <c r="A11" s="311"/>
      <c r="B11" s="122" t="s">
        <v>77</v>
      </c>
      <c r="C11" s="123">
        <v>1</v>
      </c>
      <c r="D11" s="123">
        <v>0</v>
      </c>
      <c r="E11" s="123">
        <v>0</v>
      </c>
    </row>
    <row r="12" spans="1:13" ht="16.5" thickBot="1" x14ac:dyDescent="0.3">
      <c r="A12" s="311"/>
      <c r="B12" s="122" t="s">
        <v>78</v>
      </c>
      <c r="C12" s="123">
        <v>1</v>
      </c>
      <c r="D12" s="123">
        <v>0</v>
      </c>
      <c r="E12" s="123">
        <v>0</v>
      </c>
    </row>
    <row r="13" spans="1:13" ht="16.5" thickBot="1" x14ac:dyDescent="0.3">
      <c r="A13" s="311"/>
      <c r="B13" s="31" t="s">
        <v>267</v>
      </c>
      <c r="C13" s="123">
        <f>SUM(C8:C12)</f>
        <v>9</v>
      </c>
      <c r="D13" s="123">
        <f t="shared" ref="D13:E13" si="1">SUM(D8:D12)</f>
        <v>0.36899999999999999</v>
      </c>
      <c r="E13" s="123">
        <f t="shared" si="1"/>
        <v>9</v>
      </c>
    </row>
    <row r="14" spans="1:13" ht="15" customHeight="1" thickBot="1" x14ac:dyDescent="0.3">
      <c r="A14" s="310" t="s">
        <v>103</v>
      </c>
      <c r="B14" s="122" t="s">
        <v>24</v>
      </c>
      <c r="C14" s="123">
        <v>2</v>
      </c>
      <c r="D14" s="123">
        <v>0</v>
      </c>
      <c r="E14" s="123">
        <v>0</v>
      </c>
    </row>
    <row r="15" spans="1:13" ht="16.5" thickBot="1" x14ac:dyDescent="0.3">
      <c r="A15" s="311"/>
      <c r="B15" s="122" t="s">
        <v>114</v>
      </c>
      <c r="C15" s="123">
        <v>4</v>
      </c>
      <c r="D15" s="123">
        <v>0.188</v>
      </c>
      <c r="E15" s="123">
        <v>4</v>
      </c>
    </row>
    <row r="16" spans="1:13" ht="16.5" thickBot="1" x14ac:dyDescent="0.3">
      <c r="A16" s="311"/>
      <c r="B16" s="122" t="s">
        <v>5</v>
      </c>
      <c r="C16" s="123">
        <v>2</v>
      </c>
      <c r="D16" s="123">
        <v>0</v>
      </c>
      <c r="E16" s="123">
        <v>0</v>
      </c>
    </row>
    <row r="17" spans="1:5" ht="16.149999999999999" customHeight="1" thickBot="1" x14ac:dyDescent="0.3">
      <c r="A17" s="311"/>
      <c r="B17" s="122" t="s">
        <v>235</v>
      </c>
      <c r="C17" s="123">
        <v>1</v>
      </c>
      <c r="D17" s="123">
        <v>0</v>
      </c>
      <c r="E17" s="123">
        <v>1</v>
      </c>
    </row>
    <row r="18" spans="1:5" ht="16.5" thickBot="1" x14ac:dyDescent="0.3">
      <c r="A18" s="311"/>
      <c r="B18" s="122" t="s">
        <v>571</v>
      </c>
      <c r="C18" s="123">
        <v>3</v>
      </c>
      <c r="D18" s="123">
        <v>0</v>
      </c>
      <c r="E18" s="123">
        <v>1</v>
      </c>
    </row>
    <row r="19" spans="1:5" ht="16.5" thickBot="1" x14ac:dyDescent="0.3">
      <c r="A19" s="311"/>
      <c r="B19" s="122" t="s">
        <v>21</v>
      </c>
      <c r="C19" s="123">
        <v>2</v>
      </c>
      <c r="D19" s="123">
        <v>0</v>
      </c>
      <c r="E19" s="123">
        <v>7</v>
      </c>
    </row>
    <row r="20" spans="1:5" ht="16.5" thickBot="1" x14ac:dyDescent="0.3">
      <c r="A20" s="311"/>
      <c r="B20" s="31" t="s">
        <v>267</v>
      </c>
      <c r="C20" s="123">
        <f>SUM(C14:C19)</f>
        <v>14</v>
      </c>
      <c r="D20" s="123">
        <f t="shared" ref="D20:E20" si="2">SUM(D14:D19)</f>
        <v>0.188</v>
      </c>
      <c r="E20" s="123">
        <f t="shared" si="2"/>
        <v>13</v>
      </c>
    </row>
    <row r="21" spans="1:5" ht="15" customHeight="1" thickBot="1" x14ac:dyDescent="0.3">
      <c r="A21" s="310" t="s">
        <v>104</v>
      </c>
      <c r="B21" s="122" t="s">
        <v>73</v>
      </c>
      <c r="C21" s="123">
        <v>1</v>
      </c>
      <c r="D21" s="123">
        <v>0.13300000000000001</v>
      </c>
      <c r="E21" s="123">
        <v>2</v>
      </c>
    </row>
    <row r="22" spans="1:5" ht="16.5" thickBot="1" x14ac:dyDescent="0.3">
      <c r="A22" s="311"/>
      <c r="B22" s="122" t="s">
        <v>98</v>
      </c>
      <c r="C22" s="123">
        <v>2</v>
      </c>
      <c r="D22" s="123">
        <v>0</v>
      </c>
      <c r="E22" s="123">
        <v>1</v>
      </c>
    </row>
    <row r="23" spans="1:5" ht="16.5" thickBot="1" x14ac:dyDescent="0.3">
      <c r="A23" s="311"/>
      <c r="B23" s="122" t="s">
        <v>107</v>
      </c>
      <c r="C23" s="123">
        <v>2</v>
      </c>
      <c r="D23" s="123">
        <v>0</v>
      </c>
      <c r="E23" s="123">
        <v>2</v>
      </c>
    </row>
    <row r="24" spans="1:5" ht="16.149999999999999" customHeight="1" thickBot="1" x14ac:dyDescent="0.3">
      <c r="A24" s="312"/>
      <c r="B24" s="122" t="s">
        <v>77</v>
      </c>
      <c r="C24" s="123">
        <v>1</v>
      </c>
      <c r="D24" s="123">
        <v>0</v>
      </c>
      <c r="E24" s="123">
        <v>0</v>
      </c>
    </row>
    <row r="25" spans="1:5" ht="16.5" thickBot="1" x14ac:dyDescent="0.3">
      <c r="B25" s="31" t="s">
        <v>267</v>
      </c>
      <c r="C25" s="123">
        <f>SUM(C21:C24)</f>
        <v>6</v>
      </c>
      <c r="D25" s="123">
        <f t="shared" ref="D25:E25" si="3">SUM(D21:D24)</f>
        <v>0.13300000000000001</v>
      </c>
      <c r="E25" s="123">
        <f t="shared" si="3"/>
        <v>5</v>
      </c>
    </row>
    <row r="26" spans="1:5" ht="16.5" thickBot="1" x14ac:dyDescent="0.3">
      <c r="B26" s="31" t="s">
        <v>1</v>
      </c>
      <c r="C26" s="123">
        <f>C6+C13+C20+C25</f>
        <v>35</v>
      </c>
      <c r="D26" s="123">
        <f t="shared" ref="D26:E26" si="4">D6+D13+D20+D25</f>
        <v>1.9039999999999999</v>
      </c>
      <c r="E26" s="123">
        <f t="shared" si="4"/>
        <v>41</v>
      </c>
    </row>
    <row r="28" spans="1:5" x14ac:dyDescent="0.25">
      <c r="A28" t="s">
        <v>569</v>
      </c>
    </row>
  </sheetData>
  <mergeCells count="7">
    <mergeCell ref="K3:L3"/>
    <mergeCell ref="I3:J3"/>
    <mergeCell ref="A14:A20"/>
    <mergeCell ref="A21:A24"/>
    <mergeCell ref="A3:A6"/>
    <mergeCell ref="A7:A13"/>
    <mergeCell ref="G3:H3"/>
  </mergeCells>
  <hyperlinks>
    <hyperlink ref="F2" location="Index!A1" display="Back to Index"/>
  </hyperlinks>
  <pageMargins left="0.75" right="0.75" top="1" bottom="1" header="0.5" footer="0.5"/>
  <pageSetup paperSize="9" orientation="portrait" horizontalDpi="4294967292" verticalDpi="429496729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1"/>
  <sheetViews>
    <sheetView topLeftCell="A25" workbookViewId="0"/>
  </sheetViews>
  <sheetFormatPr defaultColWidth="11.25" defaultRowHeight="15.75" x14ac:dyDescent="0.25"/>
  <cols>
    <col min="1" max="1" width="38" customWidth="1"/>
    <col min="2" max="2" width="31.25" bestFit="1" customWidth="1"/>
    <col min="3" max="3" width="11.25" customWidth="1"/>
    <col min="4" max="4" width="15" bestFit="1" customWidth="1"/>
  </cols>
  <sheetData>
    <row r="1" spans="1:5" ht="48" thickBot="1" x14ac:dyDescent="0.3">
      <c r="A1" s="149" t="s">
        <v>380</v>
      </c>
      <c r="B1" s="145" t="s">
        <v>362</v>
      </c>
    </row>
    <row r="2" spans="1:5" ht="16.5" thickBot="1" x14ac:dyDescent="0.3">
      <c r="B2" s="313" t="s">
        <v>244</v>
      </c>
      <c r="C2" s="313" t="s">
        <v>244</v>
      </c>
      <c r="D2" s="313"/>
      <c r="E2" s="313"/>
    </row>
    <row r="3" spans="1:5" ht="16.5" thickBot="1" x14ac:dyDescent="0.3">
      <c r="C3" s="109" t="s">
        <v>241</v>
      </c>
      <c r="D3" s="109" t="s">
        <v>242</v>
      </c>
      <c r="E3" s="109" t="s">
        <v>243</v>
      </c>
    </row>
    <row r="4" spans="1:5" ht="16.5" thickBot="1" x14ac:dyDescent="0.3">
      <c r="B4" s="110" t="s">
        <v>101</v>
      </c>
      <c r="C4" s="111">
        <v>32822</v>
      </c>
      <c r="D4" s="111">
        <v>28398</v>
      </c>
      <c r="E4" s="111">
        <v>1101</v>
      </c>
    </row>
    <row r="5" spans="1:5" ht="16.5" thickBot="1" x14ac:dyDescent="0.3">
      <c r="B5" s="110" t="s">
        <v>207</v>
      </c>
      <c r="C5" s="111">
        <v>14172</v>
      </c>
      <c r="D5" s="111">
        <v>27031</v>
      </c>
      <c r="E5" s="111">
        <v>3920</v>
      </c>
    </row>
    <row r="6" spans="1:5" ht="16.5" thickBot="1" x14ac:dyDescent="0.3">
      <c r="B6" s="110" t="s">
        <v>103</v>
      </c>
      <c r="C6" s="111">
        <v>34491</v>
      </c>
      <c r="D6" s="111">
        <v>42408</v>
      </c>
      <c r="E6" s="111">
        <v>12971</v>
      </c>
    </row>
    <row r="7" spans="1:5" ht="16.5" thickBot="1" x14ac:dyDescent="0.3">
      <c r="B7" s="110" t="s">
        <v>208</v>
      </c>
      <c r="C7" s="111">
        <v>10707</v>
      </c>
      <c r="D7" s="111">
        <v>10506</v>
      </c>
      <c r="E7" s="111">
        <v>3392</v>
      </c>
    </row>
    <row r="36" spans="2:9" ht="16.5" thickBot="1" x14ac:dyDescent="0.3">
      <c r="B36" s="313" t="s">
        <v>245</v>
      </c>
      <c r="C36" s="313"/>
      <c r="D36" s="313"/>
      <c r="E36" s="313"/>
    </row>
    <row r="37" spans="2:9" ht="16.5" thickBot="1" x14ac:dyDescent="0.3">
      <c r="B37" s="92" t="s">
        <v>246</v>
      </c>
      <c r="C37" s="109" t="s">
        <v>241</v>
      </c>
      <c r="D37" s="109" t="s">
        <v>242</v>
      </c>
      <c r="E37" s="109" t="s">
        <v>243</v>
      </c>
    </row>
    <row r="38" spans="2:9" ht="16.5" thickBot="1" x14ac:dyDescent="0.3">
      <c r="B38" s="110" t="s">
        <v>101</v>
      </c>
      <c r="C38" s="111">
        <v>13791.677</v>
      </c>
      <c r="D38" s="111">
        <v>14929.563</v>
      </c>
      <c r="E38" s="111">
        <v>203.65600000000001</v>
      </c>
      <c r="G38" s="4"/>
      <c r="H38" s="4"/>
      <c r="I38" s="4"/>
    </row>
    <row r="39" spans="2:9" ht="16.5" thickBot="1" x14ac:dyDescent="0.3">
      <c r="B39" s="110" t="s">
        <v>207</v>
      </c>
      <c r="C39" s="111">
        <v>2907.2429999999999</v>
      </c>
      <c r="D39" s="111">
        <v>7401.5169999999998</v>
      </c>
      <c r="E39" s="111">
        <v>460.22399999999999</v>
      </c>
      <c r="G39" s="4"/>
      <c r="H39" s="4"/>
      <c r="I39" s="4"/>
    </row>
    <row r="40" spans="2:9" ht="16.5" thickBot="1" x14ac:dyDescent="0.3">
      <c r="B40" s="110" t="s">
        <v>103</v>
      </c>
      <c r="C40" s="111">
        <v>5476.5069999999996</v>
      </c>
      <c r="D40" s="111">
        <v>9965.2960000000003</v>
      </c>
      <c r="E40" s="111">
        <v>1648.7280000000001</v>
      </c>
      <c r="G40" s="4"/>
      <c r="H40" s="4"/>
      <c r="I40" s="4"/>
    </row>
    <row r="41" spans="2:9" ht="16.5" thickBot="1" x14ac:dyDescent="0.3">
      <c r="B41" s="110" t="s">
        <v>208</v>
      </c>
      <c r="C41" s="111">
        <v>1538.318</v>
      </c>
      <c r="D41" s="111">
        <v>2083.049</v>
      </c>
      <c r="E41" s="111">
        <v>303.654</v>
      </c>
      <c r="G41" s="4"/>
      <c r="H41" s="4"/>
      <c r="I41" s="4"/>
    </row>
  </sheetData>
  <mergeCells count="2">
    <mergeCell ref="B36:E36"/>
    <mergeCell ref="B2:E2"/>
  </mergeCells>
  <hyperlinks>
    <hyperlink ref="B1" location="Index!A1" display="Back to Index"/>
  </hyperlinks>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workbookViewId="0"/>
  </sheetViews>
  <sheetFormatPr defaultColWidth="0" defaultRowHeight="12.75" zeroHeight="1" x14ac:dyDescent="0.2"/>
  <cols>
    <col min="1" max="1" width="31" style="1" customWidth="1"/>
    <col min="2" max="2" width="9.75" style="1" customWidth="1"/>
    <col min="3" max="4" width="10.5" style="1" customWidth="1"/>
    <col min="5" max="5" width="29.25" style="1" customWidth="1"/>
    <col min="6" max="14" width="8.75" style="1" customWidth="1"/>
    <col min="15" max="16384" width="8.75" style="1" hidden="1"/>
  </cols>
  <sheetData>
    <row r="1" spans="1:5" ht="63.75" thickBot="1" x14ac:dyDescent="0.3">
      <c r="A1" s="67" t="s">
        <v>376</v>
      </c>
      <c r="B1" s="145" t="s">
        <v>362</v>
      </c>
    </row>
    <row r="2" spans="1:5" ht="26.25" thickBot="1" x14ac:dyDescent="0.3">
      <c r="A2" s="44" t="s">
        <v>20</v>
      </c>
      <c r="B2" s="44" t="s">
        <v>81</v>
      </c>
      <c r="E2"/>
    </row>
    <row r="3" spans="1:5" ht="16.5" thickBot="1" x14ac:dyDescent="0.3">
      <c r="A3" s="7" t="s">
        <v>571</v>
      </c>
      <c r="B3" s="12">
        <v>2060.5540000000001</v>
      </c>
      <c r="C3" s="4"/>
      <c r="E3"/>
    </row>
    <row r="4" spans="1:5" ht="16.5" thickBot="1" x14ac:dyDescent="0.3">
      <c r="A4" s="43" t="s">
        <v>5</v>
      </c>
      <c r="B4" s="12">
        <v>1871.8330000000001</v>
      </c>
      <c r="C4" s="27"/>
      <c r="E4"/>
    </row>
    <row r="5" spans="1:5" ht="16.5" thickBot="1" x14ac:dyDescent="0.3">
      <c r="A5" s="43" t="s">
        <v>22</v>
      </c>
      <c r="B5" s="12">
        <v>1725.0260000000001</v>
      </c>
      <c r="C5" s="4"/>
      <c r="E5"/>
    </row>
    <row r="6" spans="1:5" ht="16.5" thickBot="1" x14ac:dyDescent="0.3">
      <c r="A6" s="43" t="s">
        <v>21</v>
      </c>
      <c r="B6" s="12">
        <v>1259.075</v>
      </c>
      <c r="C6" s="4"/>
      <c r="E6"/>
    </row>
    <row r="7" spans="1:5" ht="16.5" thickBot="1" x14ac:dyDescent="0.3">
      <c r="A7" s="43" t="s">
        <v>27</v>
      </c>
      <c r="B7" s="12">
        <v>976.73299999999995</v>
      </c>
      <c r="C7" s="4"/>
      <c r="E7"/>
    </row>
    <row r="8" spans="1:5" ht="26.25" thickBot="1" x14ac:dyDescent="0.3">
      <c r="A8" s="43" t="s">
        <v>26</v>
      </c>
      <c r="B8" s="12">
        <v>925.101</v>
      </c>
      <c r="C8" s="4"/>
      <c r="E8"/>
    </row>
    <row r="9" spans="1:5" ht="16.5" thickBot="1" x14ac:dyDescent="0.3">
      <c r="A9" s="7" t="s">
        <v>24</v>
      </c>
      <c r="B9" s="12">
        <v>923.30799999999999</v>
      </c>
      <c r="C9" s="4"/>
      <c r="E9"/>
    </row>
    <row r="10" spans="1:5" ht="16.5" thickBot="1" x14ac:dyDescent="0.3">
      <c r="A10" s="7" t="s">
        <v>114</v>
      </c>
      <c r="B10" s="12">
        <v>885.58600000000001</v>
      </c>
      <c r="C10" s="4"/>
      <c r="E10"/>
    </row>
    <row r="11" spans="1:5" ht="16.5" thickBot="1" x14ac:dyDescent="0.3">
      <c r="A11" s="7" t="s">
        <v>570</v>
      </c>
      <c r="B11" s="12">
        <v>806.12400000000002</v>
      </c>
      <c r="C11" s="4"/>
      <c r="E11"/>
    </row>
    <row r="12" spans="1:5" ht="16.5" thickBot="1" x14ac:dyDescent="0.3">
      <c r="A12" s="43" t="s">
        <v>25</v>
      </c>
      <c r="B12" s="12">
        <v>793.52200000000005</v>
      </c>
      <c r="C12" s="4"/>
      <c r="E12"/>
    </row>
    <row r="13" spans="1:5" ht="16.5" thickBot="1" x14ac:dyDescent="0.3">
      <c r="A13" s="7" t="s">
        <v>30</v>
      </c>
      <c r="B13" s="12">
        <v>768.77599999999995</v>
      </c>
      <c r="C13" s="4"/>
      <c r="E13"/>
    </row>
    <row r="14" spans="1:5" ht="26.25" thickBot="1" x14ac:dyDescent="0.3">
      <c r="A14" s="7" t="s">
        <v>573</v>
      </c>
      <c r="B14" s="12">
        <v>682.26499999999999</v>
      </c>
      <c r="C14" s="4"/>
      <c r="E14"/>
    </row>
    <row r="15" spans="1:5" ht="16.5" thickBot="1" x14ac:dyDescent="0.3">
      <c r="A15" s="7" t="s">
        <v>23</v>
      </c>
      <c r="B15" s="12">
        <v>620.95799999999997</v>
      </c>
      <c r="C15" s="4"/>
      <c r="E15"/>
    </row>
    <row r="16" spans="1:5" ht="16.5" thickBot="1" x14ac:dyDescent="0.3">
      <c r="A16" s="7" t="s">
        <v>34</v>
      </c>
      <c r="B16" s="12">
        <v>553.28599999999994</v>
      </c>
      <c r="C16" s="4"/>
      <c r="E16"/>
    </row>
    <row r="17" spans="1:5" ht="16.5" thickBot="1" x14ac:dyDescent="0.3">
      <c r="A17" s="7" t="s">
        <v>29</v>
      </c>
      <c r="B17" s="12">
        <v>493.50400000000002</v>
      </c>
      <c r="C17" s="4"/>
      <c r="E17"/>
    </row>
    <row r="18" spans="1:5" ht="16.5" thickBot="1" x14ac:dyDescent="0.3">
      <c r="A18" s="7" t="s">
        <v>28</v>
      </c>
      <c r="B18" s="12">
        <v>453.44600000000003</v>
      </c>
      <c r="C18" s="4"/>
      <c r="E18"/>
    </row>
    <row r="19" spans="1:5" ht="16.5" thickBot="1" x14ac:dyDescent="0.3">
      <c r="A19" s="7" t="s">
        <v>572</v>
      </c>
      <c r="B19" s="12">
        <v>377.18700000000001</v>
      </c>
      <c r="C19" s="4"/>
      <c r="E19"/>
    </row>
    <row r="20" spans="1:5" ht="16.5" thickBot="1" x14ac:dyDescent="0.3">
      <c r="A20" s="7" t="s">
        <v>33</v>
      </c>
      <c r="B20" s="12">
        <v>324.58800000000002</v>
      </c>
      <c r="C20" s="4"/>
      <c r="E20"/>
    </row>
    <row r="21" spans="1:5" ht="16.5" thickBot="1" x14ac:dyDescent="0.3">
      <c r="A21" s="7" t="s">
        <v>31</v>
      </c>
      <c r="B21" s="12">
        <v>319.08999999999997</v>
      </c>
      <c r="C21" s="4"/>
      <c r="E21"/>
    </row>
    <row r="22" spans="1:5" ht="16.5" thickBot="1" x14ac:dyDescent="0.3">
      <c r="A22" s="7" t="s">
        <v>32</v>
      </c>
      <c r="B22" s="12">
        <v>246.97300000000001</v>
      </c>
      <c r="C22" s="4"/>
      <c r="E22"/>
    </row>
    <row r="23" spans="1:5" ht="15.75" x14ac:dyDescent="0.25">
      <c r="E23"/>
    </row>
    <row r="24" spans="1:5" ht="15.75" x14ac:dyDescent="0.25">
      <c r="A24" t="s">
        <v>569</v>
      </c>
      <c r="E24"/>
    </row>
    <row r="25" spans="1:5" ht="15.75" x14ac:dyDescent="0.25">
      <c r="E25"/>
    </row>
    <row r="26" spans="1:5" ht="15.75" x14ac:dyDescent="0.25">
      <c r="E26"/>
    </row>
    <row r="27" spans="1:5" x14ac:dyDescent="0.2"/>
    <row r="28" spans="1:5" hidden="1" x14ac:dyDescent="0.2"/>
    <row r="29" spans="1:5" hidden="1" x14ac:dyDescent="0.2"/>
    <row r="30" spans="1:5" ht="15.75" hidden="1" x14ac:dyDescent="0.25">
      <c r="A30" s="64"/>
      <c r="B30" s="51"/>
    </row>
    <row r="31" spans="1:5" ht="15.75" hidden="1" x14ac:dyDescent="0.25">
      <c r="A31" s="64"/>
      <c r="B31" s="51"/>
    </row>
    <row r="32" spans="1:5" ht="15.75" hidden="1" x14ac:dyDescent="0.25">
      <c r="A32" s="64"/>
      <c r="B32" s="51"/>
    </row>
    <row r="33" spans="1:2" ht="15.75" hidden="1" x14ac:dyDescent="0.25">
      <c r="A33" s="64"/>
      <c r="B33" s="51"/>
    </row>
    <row r="34" spans="1:2" ht="15.75" hidden="1" x14ac:dyDescent="0.25">
      <c r="A34" s="64"/>
      <c r="B34" s="51"/>
    </row>
    <row r="35" spans="1:2" ht="15.75" hidden="1" x14ac:dyDescent="0.25">
      <c r="A35" s="64"/>
      <c r="B35" s="51"/>
    </row>
    <row r="36" spans="1:2" ht="15.75" hidden="1" x14ac:dyDescent="0.25">
      <c r="A36" s="64"/>
      <c r="B36" s="51"/>
    </row>
    <row r="37" spans="1:2" ht="15.75" hidden="1" x14ac:dyDescent="0.25">
      <c r="A37" s="64"/>
      <c r="B37" s="51"/>
    </row>
    <row r="38" spans="1:2" ht="15.75" hidden="1" x14ac:dyDescent="0.25">
      <c r="A38" s="64"/>
      <c r="B38" s="51"/>
    </row>
    <row r="39" spans="1:2" ht="15.75" hidden="1" x14ac:dyDescent="0.25">
      <c r="A39" s="64"/>
      <c r="B39" s="51"/>
    </row>
    <row r="40" spans="1:2" ht="15.75" hidden="1" x14ac:dyDescent="0.25">
      <c r="A40" s="64"/>
      <c r="B40" s="51"/>
    </row>
    <row r="41" spans="1:2" ht="15.75" hidden="1" x14ac:dyDescent="0.25">
      <c r="A41" s="64"/>
      <c r="B41" s="51"/>
    </row>
    <row r="42" spans="1:2" ht="15.75" hidden="1" x14ac:dyDescent="0.25">
      <c r="A42" s="64"/>
      <c r="B42" s="51"/>
    </row>
    <row r="43" spans="1:2" ht="15.75" hidden="1" x14ac:dyDescent="0.25">
      <c r="A43" s="64"/>
      <c r="B43" s="51"/>
    </row>
    <row r="44" spans="1:2" ht="15.75" hidden="1" x14ac:dyDescent="0.25">
      <c r="A44" s="64"/>
      <c r="B44" s="51"/>
    </row>
    <row r="45" spans="1:2" ht="15.75" hidden="1" x14ac:dyDescent="0.25">
      <c r="A45" s="64"/>
      <c r="B45" s="51"/>
    </row>
    <row r="46" spans="1:2" ht="15.75" hidden="1" x14ac:dyDescent="0.25">
      <c r="A46" s="64"/>
      <c r="B46" s="51"/>
    </row>
    <row r="47" spans="1:2" ht="15.75" hidden="1" x14ac:dyDescent="0.25">
      <c r="A47" s="64"/>
      <c r="B47" s="51"/>
    </row>
    <row r="48" spans="1:2" ht="15.75" hidden="1" x14ac:dyDescent="0.25">
      <c r="A48" s="64"/>
      <c r="B48" s="51"/>
    </row>
    <row r="49" spans="1:2" ht="15.75" hidden="1" x14ac:dyDescent="0.25">
      <c r="A49" s="64"/>
      <c r="B49" s="51"/>
    </row>
    <row r="50" spans="1:2" ht="15.75" hidden="1" x14ac:dyDescent="0.25">
      <c r="A50" s="64"/>
      <c r="B50" s="51"/>
    </row>
    <row r="51" spans="1:2" ht="15.75" hidden="1" x14ac:dyDescent="0.25">
      <c r="A51" s="64"/>
      <c r="B51" s="51"/>
    </row>
  </sheetData>
  <sortState ref="A30:B51">
    <sortCondition descending="1" ref="B30:B51"/>
  </sortState>
  <hyperlinks>
    <hyperlink ref="B1" location="Index!A1" display="Back to Index"/>
  </hyperlinks>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4"/>
  <sheetViews>
    <sheetView workbookViewId="0"/>
  </sheetViews>
  <sheetFormatPr defaultColWidth="0" defaultRowHeight="12.75" zeroHeight="1" x14ac:dyDescent="0.2"/>
  <cols>
    <col min="1" max="1" width="24" style="1" customWidth="1"/>
    <col min="2" max="2" width="11.25" style="1" customWidth="1"/>
    <col min="3" max="17" width="8.75" style="1" customWidth="1"/>
    <col min="18" max="16384" width="8.75" style="1" hidden="1"/>
  </cols>
  <sheetData>
    <row r="1" spans="1:2" ht="86.25" thickBot="1" x14ac:dyDescent="0.25">
      <c r="A1" s="85" t="s">
        <v>214</v>
      </c>
      <c r="B1" s="145" t="s">
        <v>362</v>
      </c>
    </row>
    <row r="2" spans="1:2" ht="26.25" thickBot="1" x14ac:dyDescent="0.25">
      <c r="A2" s="44" t="s">
        <v>20</v>
      </c>
      <c r="B2" s="44" t="s">
        <v>63</v>
      </c>
    </row>
    <row r="3" spans="1:2" ht="13.15" customHeight="1" thickBot="1" x14ac:dyDescent="0.25">
      <c r="A3" s="43" t="s">
        <v>571</v>
      </c>
      <c r="B3" s="62">
        <v>9880</v>
      </c>
    </row>
    <row r="4" spans="1:2" ht="13.9" customHeight="1" thickBot="1" x14ac:dyDescent="0.25">
      <c r="A4" s="43" t="s">
        <v>22</v>
      </c>
      <c r="B4" s="62">
        <v>8340</v>
      </c>
    </row>
    <row r="5" spans="1:2" ht="21" customHeight="1" thickBot="1" x14ac:dyDescent="0.25">
      <c r="A5" s="43" t="s">
        <v>5</v>
      </c>
      <c r="B5" s="62">
        <v>7943</v>
      </c>
    </row>
    <row r="6" spans="1:2" ht="18" customHeight="1" thickBot="1" x14ac:dyDescent="0.25">
      <c r="A6" s="43" t="s">
        <v>114</v>
      </c>
      <c r="B6" s="62">
        <v>7405</v>
      </c>
    </row>
    <row r="7" spans="1:2" ht="28.15" customHeight="1" thickBot="1" x14ac:dyDescent="0.25">
      <c r="A7" s="43" t="s">
        <v>24</v>
      </c>
      <c r="B7" s="62">
        <v>7031</v>
      </c>
    </row>
    <row r="8" spans="1:2" ht="26.25" thickBot="1" x14ac:dyDescent="0.25">
      <c r="A8" s="7" t="s">
        <v>30</v>
      </c>
      <c r="B8" s="62">
        <v>6534</v>
      </c>
    </row>
    <row r="9" spans="1:2" ht="24" customHeight="1" thickBot="1" x14ac:dyDescent="0.25">
      <c r="A9" s="7" t="s">
        <v>27</v>
      </c>
      <c r="B9" s="62">
        <v>5390</v>
      </c>
    </row>
    <row r="10" spans="1:2" ht="26.25" thickBot="1" x14ac:dyDescent="0.25">
      <c r="A10" s="43" t="s">
        <v>573</v>
      </c>
      <c r="B10" s="62">
        <v>4788</v>
      </c>
    </row>
    <row r="11" spans="1:2" ht="30" customHeight="1" thickBot="1" x14ac:dyDescent="0.25">
      <c r="A11" s="7" t="s">
        <v>21</v>
      </c>
      <c r="B11" s="62">
        <v>4634</v>
      </c>
    </row>
    <row r="12" spans="1:2" ht="13.5" thickBot="1" x14ac:dyDescent="0.25">
      <c r="A12" s="7" t="s">
        <v>25</v>
      </c>
      <c r="B12" s="62">
        <v>4403</v>
      </c>
    </row>
    <row r="13" spans="1:2" ht="26.25" thickBot="1" x14ac:dyDescent="0.25">
      <c r="A13" s="7" t="s">
        <v>570</v>
      </c>
      <c r="B13" s="62">
        <v>3658</v>
      </c>
    </row>
    <row r="14" spans="1:2" ht="26.25" thickBot="1" x14ac:dyDescent="0.25">
      <c r="A14" s="7" t="s">
        <v>26</v>
      </c>
      <c r="B14" s="62">
        <v>3558</v>
      </c>
    </row>
    <row r="15" spans="1:2" ht="13.5" thickBot="1" x14ac:dyDescent="0.25">
      <c r="A15" s="7" t="s">
        <v>28</v>
      </c>
      <c r="B15" s="62">
        <v>3473</v>
      </c>
    </row>
    <row r="16" spans="1:2" ht="22.9" customHeight="1" thickBot="1" x14ac:dyDescent="0.25">
      <c r="A16" s="7" t="s">
        <v>23</v>
      </c>
      <c r="B16" s="62">
        <v>2784</v>
      </c>
    </row>
    <row r="17" spans="1:2" ht="28.15" customHeight="1" thickBot="1" x14ac:dyDescent="0.25">
      <c r="A17" s="43" t="s">
        <v>29</v>
      </c>
      <c r="B17" s="62">
        <v>2478</v>
      </c>
    </row>
    <row r="18" spans="1:2" ht="34.15" customHeight="1" thickBot="1" x14ac:dyDescent="0.25">
      <c r="A18" s="7" t="s">
        <v>32</v>
      </c>
      <c r="B18" s="62">
        <v>2230</v>
      </c>
    </row>
    <row r="19" spans="1:2" ht="25.9" customHeight="1" thickBot="1" x14ac:dyDescent="0.25">
      <c r="A19" s="7" t="s">
        <v>31</v>
      </c>
      <c r="B19" s="62">
        <v>2204</v>
      </c>
    </row>
    <row r="20" spans="1:2" ht="13.5" thickBot="1" x14ac:dyDescent="0.25">
      <c r="A20" s="7" t="s">
        <v>34</v>
      </c>
      <c r="B20" s="62">
        <v>1291</v>
      </c>
    </row>
    <row r="21" spans="1:2" ht="13.5" thickBot="1" x14ac:dyDescent="0.25">
      <c r="A21" s="7" t="s">
        <v>33</v>
      </c>
      <c r="B21" s="62">
        <v>1108</v>
      </c>
    </row>
    <row r="22" spans="1:2" ht="15.75" x14ac:dyDescent="0.25">
      <c r="A22" t="s">
        <v>569</v>
      </c>
    </row>
    <row r="23" spans="1:2" ht="15.75" hidden="1" x14ac:dyDescent="0.25">
      <c r="A23" s="64"/>
      <c r="B23" s="15"/>
    </row>
    <row r="24" spans="1:2" ht="15.75" hidden="1" x14ac:dyDescent="0.25">
      <c r="A24" s="64"/>
      <c r="B24" s="15"/>
    </row>
    <row r="25" spans="1:2" ht="15.75" hidden="1" x14ac:dyDescent="0.25">
      <c r="A25" s="64"/>
      <c r="B25" s="15"/>
    </row>
    <row r="26" spans="1:2" ht="15.75" hidden="1" x14ac:dyDescent="0.25">
      <c r="A26" s="64"/>
      <c r="B26" s="15"/>
    </row>
    <row r="27" spans="1:2" ht="15.75" hidden="1" x14ac:dyDescent="0.25">
      <c r="A27" s="64"/>
      <c r="B27" s="15"/>
    </row>
    <row r="28" spans="1:2" ht="15.75" hidden="1" x14ac:dyDescent="0.25">
      <c r="A28" s="64"/>
      <c r="B28" s="15"/>
    </row>
    <row r="29" spans="1:2" ht="15.75" hidden="1" x14ac:dyDescent="0.25">
      <c r="A29" s="64"/>
      <c r="B29" s="15"/>
    </row>
    <row r="30" spans="1:2" ht="15.75" hidden="1" x14ac:dyDescent="0.25">
      <c r="A30" s="64"/>
      <c r="B30" s="15"/>
    </row>
    <row r="31" spans="1:2" ht="15.75" hidden="1" x14ac:dyDescent="0.25">
      <c r="A31" s="64"/>
      <c r="B31" s="15"/>
    </row>
    <row r="32" spans="1:2" ht="15.75" hidden="1" x14ac:dyDescent="0.25">
      <c r="A32" s="64"/>
      <c r="B32" s="15"/>
    </row>
    <row r="33" spans="1:2" ht="15.75" hidden="1" x14ac:dyDescent="0.25">
      <c r="A33" s="64"/>
      <c r="B33" s="15"/>
    </row>
    <row r="34" spans="1:2" ht="15.75" hidden="1" x14ac:dyDescent="0.25">
      <c r="A34" s="64"/>
      <c r="B34" s="15"/>
    </row>
    <row r="35" spans="1:2" ht="15.75" hidden="1" x14ac:dyDescent="0.25">
      <c r="A35" s="64"/>
      <c r="B35" s="15"/>
    </row>
    <row r="36" spans="1:2" ht="15.75" hidden="1" x14ac:dyDescent="0.25">
      <c r="A36" s="64"/>
      <c r="B36" s="15"/>
    </row>
    <row r="37" spans="1:2" ht="15.75" hidden="1" x14ac:dyDescent="0.25">
      <c r="A37" s="64"/>
      <c r="B37" s="15"/>
    </row>
    <row r="38" spans="1:2" ht="15.75" hidden="1" x14ac:dyDescent="0.25">
      <c r="A38" s="64"/>
      <c r="B38" s="15"/>
    </row>
    <row r="39" spans="1:2" ht="15.75" hidden="1" x14ac:dyDescent="0.25">
      <c r="A39" s="64"/>
      <c r="B39" s="15"/>
    </row>
    <row r="40" spans="1:2" ht="15.75" hidden="1" x14ac:dyDescent="0.25">
      <c r="A40" s="64"/>
      <c r="B40" s="15"/>
    </row>
    <row r="41" spans="1:2" ht="15.75" hidden="1" x14ac:dyDescent="0.25">
      <c r="A41" s="64"/>
      <c r="B41" s="15"/>
    </row>
    <row r="42" spans="1:2" ht="15.75" hidden="1" x14ac:dyDescent="0.25">
      <c r="A42" s="64"/>
      <c r="B42" s="15"/>
    </row>
    <row r="43" spans="1:2" ht="15.75" hidden="1" x14ac:dyDescent="0.25">
      <c r="A43" s="64"/>
      <c r="B43" s="15"/>
    </row>
    <row r="44" spans="1:2" ht="15.75" hidden="1" x14ac:dyDescent="0.25">
      <c r="A44" s="64"/>
      <c r="B44" s="15"/>
    </row>
  </sheetData>
  <sortState ref="A23:B44">
    <sortCondition descending="1" ref="B23:B44"/>
  </sortState>
  <hyperlinks>
    <hyperlink ref="B1" location="Index!A1" display="Back to Index"/>
  </hyperlinks>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5"/>
  <sheetViews>
    <sheetView topLeftCell="A4" workbookViewId="0"/>
  </sheetViews>
  <sheetFormatPr defaultColWidth="0" defaultRowHeight="15.75" zeroHeight="1" x14ac:dyDescent="0.25"/>
  <cols>
    <col min="1" max="1" width="39.75" bestFit="1" customWidth="1"/>
    <col min="2" max="2" width="19.5" bestFit="1" customWidth="1"/>
    <col min="3" max="16" width="10.75" customWidth="1"/>
    <col min="17" max="16384" width="10.75" hidden="1"/>
  </cols>
  <sheetData>
    <row r="1" spans="1:5" ht="71.25" x14ac:dyDescent="0.25">
      <c r="A1" s="156" t="s">
        <v>351</v>
      </c>
    </row>
    <row r="2" spans="1:5" x14ac:dyDescent="0.25">
      <c r="A2" s="113" t="s">
        <v>362</v>
      </c>
    </row>
    <row r="3" spans="1:5" ht="16.5" thickBot="1" x14ac:dyDescent="0.3"/>
    <row r="4" spans="1:5" ht="39" thickBot="1" x14ac:dyDescent="0.3">
      <c r="A4" s="56" t="s">
        <v>349</v>
      </c>
      <c r="B4" s="56" t="s">
        <v>6</v>
      </c>
      <c r="C4" s="56" t="s">
        <v>53</v>
      </c>
      <c r="D4" s="56" t="s">
        <v>54</v>
      </c>
    </row>
    <row r="5" spans="1:5" ht="16.5" thickBot="1" x14ac:dyDescent="0.3">
      <c r="A5" s="34" t="s">
        <v>77</v>
      </c>
      <c r="B5" s="23">
        <v>6101</v>
      </c>
      <c r="C5" s="23">
        <v>282</v>
      </c>
      <c r="D5" s="23">
        <v>1315.624</v>
      </c>
      <c r="E5" s="22"/>
    </row>
    <row r="6" spans="1:5" ht="16.5" thickBot="1" x14ac:dyDescent="0.3">
      <c r="A6" s="34" t="s">
        <v>73</v>
      </c>
      <c r="B6" s="23">
        <v>4640</v>
      </c>
      <c r="C6" s="23">
        <v>117</v>
      </c>
      <c r="D6" s="23">
        <v>469.26900000000001</v>
      </c>
      <c r="E6" s="22"/>
    </row>
    <row r="7" spans="1:5" ht="16.5" thickBot="1" x14ac:dyDescent="0.3">
      <c r="A7" s="34" t="s">
        <v>107</v>
      </c>
      <c r="B7" s="23">
        <v>2599</v>
      </c>
      <c r="C7" s="23">
        <v>269</v>
      </c>
      <c r="D7" s="23">
        <v>395.97500000000002</v>
      </c>
      <c r="E7" s="22"/>
    </row>
    <row r="8" spans="1:5" ht="16.5" thickBot="1" x14ac:dyDescent="0.3">
      <c r="A8" s="34" t="s">
        <v>75</v>
      </c>
      <c r="B8" s="23">
        <v>2483</v>
      </c>
      <c r="C8" s="23">
        <v>31</v>
      </c>
      <c r="D8" s="23">
        <v>250.08500000000001</v>
      </c>
      <c r="E8" s="22"/>
    </row>
    <row r="9" spans="1:5" ht="16.5" thickBot="1" x14ac:dyDescent="0.3">
      <c r="A9" s="34" t="s">
        <v>67</v>
      </c>
      <c r="B9" s="23">
        <v>1850</v>
      </c>
      <c r="C9" s="23">
        <v>12</v>
      </c>
      <c r="D9" s="23">
        <v>298.68200000000002</v>
      </c>
      <c r="E9" s="22"/>
    </row>
    <row r="10" spans="1:5" ht="16.5" thickBot="1" x14ac:dyDescent="0.3">
      <c r="A10" s="34" t="s">
        <v>68</v>
      </c>
      <c r="B10" s="23">
        <v>1645</v>
      </c>
      <c r="C10" s="23">
        <v>26</v>
      </c>
      <c r="D10" s="23">
        <v>177.82400000000001</v>
      </c>
      <c r="E10" s="22"/>
    </row>
    <row r="11" spans="1:5" ht="16.5" thickBot="1" x14ac:dyDescent="0.3">
      <c r="A11" s="34" t="s">
        <v>71</v>
      </c>
      <c r="B11" s="23">
        <v>1351</v>
      </c>
      <c r="C11" s="23">
        <v>29</v>
      </c>
      <c r="D11" s="23">
        <v>444.64699999999999</v>
      </c>
      <c r="E11" s="22"/>
    </row>
    <row r="12" spans="1:5" ht="16.5" thickBot="1" x14ac:dyDescent="0.3">
      <c r="A12" s="34" t="s">
        <v>79</v>
      </c>
      <c r="B12" s="23">
        <v>998</v>
      </c>
      <c r="C12" s="23">
        <v>25</v>
      </c>
      <c r="D12" s="23">
        <v>178.571</v>
      </c>
      <c r="E12" s="22"/>
    </row>
    <row r="13" spans="1:5" ht="16.5" thickBot="1" x14ac:dyDescent="0.3">
      <c r="A13" s="34" t="s">
        <v>98</v>
      </c>
      <c r="B13" s="23">
        <v>959</v>
      </c>
      <c r="C13" s="23">
        <v>37</v>
      </c>
      <c r="D13" s="23">
        <v>171.31200000000001</v>
      </c>
      <c r="E13" s="22"/>
    </row>
    <row r="14" spans="1:5" ht="16.5" thickBot="1" x14ac:dyDescent="0.3">
      <c r="A14" s="34" t="s">
        <v>70</v>
      </c>
      <c r="B14" s="23">
        <v>899</v>
      </c>
      <c r="C14" s="23">
        <v>68</v>
      </c>
      <c r="D14" s="23">
        <v>118.431</v>
      </c>
      <c r="E14" s="22"/>
    </row>
    <row r="15" spans="1:5" ht="16.5" thickBot="1" x14ac:dyDescent="0.3">
      <c r="A15" s="34" t="s">
        <v>69</v>
      </c>
      <c r="B15" s="23">
        <v>265</v>
      </c>
      <c r="C15" s="23">
        <v>14</v>
      </c>
      <c r="D15" s="23">
        <v>33.49</v>
      </c>
      <c r="E15" s="22"/>
    </row>
    <row r="16" spans="1:5" ht="16.5" thickBot="1" x14ac:dyDescent="0.3">
      <c r="A16" s="34" t="s">
        <v>72</v>
      </c>
      <c r="B16" s="23">
        <v>215</v>
      </c>
      <c r="C16" s="23">
        <v>12</v>
      </c>
      <c r="D16" s="23">
        <v>13.554</v>
      </c>
      <c r="E16" s="22"/>
    </row>
    <row r="17" spans="1:5" ht="16.5" thickBot="1" x14ac:dyDescent="0.3">
      <c r="A17" s="34" t="s">
        <v>78</v>
      </c>
      <c r="B17" s="23">
        <v>167</v>
      </c>
      <c r="C17" s="23">
        <v>26</v>
      </c>
      <c r="D17" s="23">
        <v>10.448</v>
      </c>
      <c r="E17" s="22"/>
    </row>
    <row r="18" spans="1:5" ht="16.5" thickBot="1" x14ac:dyDescent="0.3">
      <c r="A18" s="34" t="s">
        <v>106</v>
      </c>
      <c r="B18" s="23">
        <v>144</v>
      </c>
      <c r="C18" s="23">
        <v>26</v>
      </c>
      <c r="D18" s="23">
        <v>16.189</v>
      </c>
      <c r="E18" s="22"/>
    </row>
    <row r="19" spans="1:5" ht="16.5" thickBot="1" x14ac:dyDescent="0.3">
      <c r="A19" s="34" t="s">
        <v>76</v>
      </c>
      <c r="B19" s="23">
        <v>96</v>
      </c>
      <c r="C19" s="23">
        <v>14</v>
      </c>
      <c r="D19" s="23">
        <v>6.4809999999999999</v>
      </c>
      <c r="E19" s="22"/>
    </row>
    <row r="20" spans="1:5" ht="16.5" thickBot="1" x14ac:dyDescent="0.3">
      <c r="A20" s="34" t="s">
        <v>74</v>
      </c>
      <c r="B20" s="23">
        <v>89</v>
      </c>
      <c r="C20" s="23">
        <v>4</v>
      </c>
      <c r="D20" s="23">
        <v>5.9279999999999999</v>
      </c>
      <c r="E20" s="22"/>
    </row>
    <row r="21" spans="1:5" ht="16.5" thickBot="1" x14ac:dyDescent="0.3">
      <c r="A21" s="34" t="s">
        <v>129</v>
      </c>
      <c r="B21" s="23">
        <v>74</v>
      </c>
      <c r="C21" s="23">
        <v>7</v>
      </c>
      <c r="D21" s="23">
        <v>7.819</v>
      </c>
      <c r="E21" s="22"/>
    </row>
    <row r="22" spans="1:5" ht="16.5" thickBot="1" x14ac:dyDescent="0.3">
      <c r="A22" s="34" t="s">
        <v>130</v>
      </c>
      <c r="B22" s="23">
        <v>30</v>
      </c>
      <c r="C22" s="23">
        <v>3</v>
      </c>
      <c r="D22" s="23">
        <v>10.692</v>
      </c>
      <c r="E22" s="22"/>
    </row>
    <row r="23" spans="1:5" x14ac:dyDescent="0.25"/>
    <row r="24" spans="1:5" x14ac:dyDescent="0.25"/>
    <row r="25" spans="1:5" x14ac:dyDescent="0.25"/>
    <row r="26" spans="1:5" x14ac:dyDescent="0.25"/>
    <row r="27" spans="1:5" x14ac:dyDescent="0.25"/>
    <row r="28" spans="1:5" x14ac:dyDescent="0.25"/>
    <row r="29" spans="1:5" x14ac:dyDescent="0.25"/>
    <row r="30" spans="1:5" x14ac:dyDescent="0.25"/>
    <row r="31" spans="1:5" x14ac:dyDescent="0.25"/>
    <row r="32" spans="1:5" x14ac:dyDescent="0.25"/>
    <row r="33" x14ac:dyDescent="0.25"/>
    <row r="34" x14ac:dyDescent="0.25"/>
    <row r="35" x14ac:dyDescent="0.25"/>
  </sheetData>
  <sortState ref="A5:D22">
    <sortCondition descending="1" ref="B5:B22"/>
  </sortState>
  <hyperlinks>
    <hyperlink ref="A2" location="Index!A1" display="Back to Index"/>
  </hyperlinks>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9"/>
  <sheetViews>
    <sheetView workbookViewId="0"/>
  </sheetViews>
  <sheetFormatPr defaultColWidth="0" defaultRowHeight="12.75" zeroHeight="1" x14ac:dyDescent="0.2"/>
  <cols>
    <col min="1" max="1" width="19.5" style="1" customWidth="1"/>
    <col min="2" max="12" width="10.75" style="1" customWidth="1"/>
    <col min="13" max="16384" width="10.75" style="1" hidden="1"/>
  </cols>
  <sheetData>
    <row r="1" spans="1:2" ht="57.75" thickBot="1" x14ac:dyDescent="0.25">
      <c r="A1" s="85" t="s">
        <v>336</v>
      </c>
      <c r="B1" s="145" t="s">
        <v>362</v>
      </c>
    </row>
    <row r="2" spans="1:2" ht="26.25" thickBot="1" x14ac:dyDescent="0.25">
      <c r="A2" s="55" t="s">
        <v>36</v>
      </c>
      <c r="B2" s="56" t="s">
        <v>3</v>
      </c>
    </row>
    <row r="3" spans="1:2" ht="13.5" thickBot="1" x14ac:dyDescent="0.25">
      <c r="A3" s="7" t="s">
        <v>37</v>
      </c>
      <c r="B3" s="7">
        <v>352</v>
      </c>
    </row>
    <row r="4" spans="1:2" ht="13.5" thickBot="1" x14ac:dyDescent="0.25">
      <c r="A4" s="7" t="s">
        <v>39</v>
      </c>
      <c r="B4" s="7">
        <v>195</v>
      </c>
    </row>
    <row r="5" spans="1:2" ht="13.5" thickBot="1" x14ac:dyDescent="0.25">
      <c r="A5" s="7" t="s">
        <v>41</v>
      </c>
      <c r="B5" s="7">
        <v>386</v>
      </c>
    </row>
    <row r="6" spans="1:2" ht="13.5" thickBot="1" x14ac:dyDescent="0.25">
      <c r="A6" s="7" t="s">
        <v>42</v>
      </c>
      <c r="B6" s="7">
        <v>385</v>
      </c>
    </row>
    <row r="7" spans="1:2" ht="13.5" thickBot="1" x14ac:dyDescent="0.25">
      <c r="A7" s="7" t="s">
        <v>43</v>
      </c>
      <c r="B7" s="7">
        <v>318</v>
      </c>
    </row>
    <row r="8" spans="1:2" ht="13.5" thickBot="1" x14ac:dyDescent="0.25">
      <c r="A8" s="7" t="s">
        <v>44</v>
      </c>
      <c r="B8" s="7">
        <v>534</v>
      </c>
    </row>
    <row r="9" spans="1:2" ht="13.5" thickBot="1" x14ac:dyDescent="0.25">
      <c r="A9" s="7" t="s">
        <v>45</v>
      </c>
      <c r="B9" s="7">
        <v>513</v>
      </c>
    </row>
    <row r="10" spans="1:2" ht="15.75" x14ac:dyDescent="0.25">
      <c r="B10" s="9"/>
    </row>
    <row r="11" spans="1:2" x14ac:dyDescent="0.2"/>
    <row r="12" spans="1:2" x14ac:dyDescent="0.2"/>
    <row r="13" spans="1:2" x14ac:dyDescent="0.2"/>
    <row r="14" spans="1:2" x14ac:dyDescent="0.2"/>
    <row r="15" spans="1:2" x14ac:dyDescent="0.2"/>
    <row r="16" spans="1:2" ht="15.75" x14ac:dyDescent="0.25">
      <c r="A16" s="64"/>
      <c r="B16" s="15"/>
    </row>
    <row r="17" spans="1:2" ht="15.75" x14ac:dyDescent="0.25">
      <c r="A17" s="64"/>
      <c r="B17" s="15"/>
    </row>
    <row r="18" spans="1:2" ht="15.75" x14ac:dyDescent="0.25">
      <c r="A18" s="64"/>
      <c r="B18" s="15"/>
    </row>
    <row r="19" spans="1:2" ht="15.75" x14ac:dyDescent="0.25">
      <c r="A19" s="64"/>
      <c r="B19" s="15"/>
    </row>
    <row r="20" spans="1:2" ht="15.75" x14ac:dyDescent="0.25">
      <c r="A20" s="64"/>
      <c r="B20" s="15"/>
    </row>
    <row r="21" spans="1:2" ht="15.75" x14ac:dyDescent="0.25">
      <c r="A21" s="64"/>
      <c r="B21" s="15"/>
    </row>
    <row r="22" spans="1:2" ht="15.75" x14ac:dyDescent="0.25">
      <c r="A22" s="64"/>
      <c r="B22" s="15"/>
    </row>
    <row r="23" spans="1:2" x14ac:dyDescent="0.2"/>
    <row r="24" spans="1:2" x14ac:dyDescent="0.2"/>
    <row r="25" spans="1:2" x14ac:dyDescent="0.2"/>
    <row r="26" spans="1:2" x14ac:dyDescent="0.2"/>
    <row r="27" spans="1:2" x14ac:dyDescent="0.2"/>
    <row r="28" spans="1:2" x14ac:dyDescent="0.2"/>
    <row r="29" spans="1:2" x14ac:dyDescent="0.2"/>
    <row r="30" spans="1:2" x14ac:dyDescent="0.2"/>
    <row r="31" spans="1:2" x14ac:dyDescent="0.2"/>
    <row r="32" spans="1:2" x14ac:dyDescent="0.2"/>
    <row r="33" spans="1:2" x14ac:dyDescent="0.2"/>
    <row r="34" spans="1:2" x14ac:dyDescent="0.2"/>
    <row r="35" spans="1:2" ht="57.75" thickBot="1" x14ac:dyDescent="0.25">
      <c r="A35" s="85" t="s">
        <v>337</v>
      </c>
    </row>
    <row r="36" spans="1:2" ht="26.25" thickBot="1" x14ac:dyDescent="0.25">
      <c r="A36" s="55" t="s">
        <v>36</v>
      </c>
      <c r="B36" s="56" t="s">
        <v>3</v>
      </c>
    </row>
    <row r="37" spans="1:2" ht="13.5" thickBot="1" x14ac:dyDescent="0.25">
      <c r="A37" s="7" t="s">
        <v>37</v>
      </c>
      <c r="B37" s="7">
        <v>159</v>
      </c>
    </row>
    <row r="38" spans="1:2" ht="13.5" thickBot="1" x14ac:dyDescent="0.25">
      <c r="A38" s="7" t="s">
        <v>39</v>
      </c>
      <c r="B38" s="7">
        <v>97</v>
      </c>
    </row>
    <row r="39" spans="1:2" ht="13.5" thickBot="1" x14ac:dyDescent="0.25">
      <c r="A39" s="7" t="s">
        <v>41</v>
      </c>
      <c r="B39" s="7">
        <v>199</v>
      </c>
    </row>
    <row r="40" spans="1:2" ht="13.5" thickBot="1" x14ac:dyDescent="0.25">
      <c r="A40" s="7" t="s">
        <v>42</v>
      </c>
      <c r="B40" s="7">
        <v>135</v>
      </c>
    </row>
    <row r="41" spans="1:2" ht="13.5" thickBot="1" x14ac:dyDescent="0.25">
      <c r="A41" s="7" t="s">
        <v>43</v>
      </c>
      <c r="B41" s="7">
        <v>97</v>
      </c>
    </row>
    <row r="42" spans="1:2" ht="13.5" thickBot="1" x14ac:dyDescent="0.25">
      <c r="A42" s="7" t="s">
        <v>44</v>
      </c>
      <c r="B42" s="7">
        <v>180</v>
      </c>
    </row>
    <row r="43" spans="1:2" ht="13.5" thickBot="1" x14ac:dyDescent="0.25">
      <c r="A43" s="7" t="s">
        <v>45</v>
      </c>
      <c r="B43" s="7">
        <v>135</v>
      </c>
    </row>
    <row r="44" spans="1:2" x14ac:dyDescent="0.2"/>
    <row r="45" spans="1:2" x14ac:dyDescent="0.2"/>
    <row r="46" spans="1:2" ht="15.75" x14ac:dyDescent="0.25">
      <c r="A46" s="64"/>
      <c r="B46" s="15"/>
    </row>
    <row r="47" spans="1:2" ht="15.75" x14ac:dyDescent="0.25">
      <c r="A47" s="64"/>
      <c r="B47" s="15"/>
    </row>
    <row r="48" spans="1:2" ht="15.75" x14ac:dyDescent="0.25">
      <c r="A48" s="64"/>
      <c r="B48" s="15"/>
    </row>
    <row r="49" spans="1:2" ht="15.75" x14ac:dyDescent="0.25">
      <c r="A49" s="64"/>
      <c r="B49" s="15"/>
    </row>
    <row r="50" spans="1:2" ht="15.75" x14ac:dyDescent="0.25">
      <c r="A50" s="64"/>
      <c r="B50" s="15"/>
    </row>
    <row r="51" spans="1:2" ht="15.75" x14ac:dyDescent="0.25">
      <c r="A51" s="64"/>
      <c r="B51" s="15"/>
    </row>
    <row r="52" spans="1:2" ht="15.75" x14ac:dyDescent="0.25">
      <c r="A52" s="64"/>
      <c r="B52" s="15"/>
    </row>
    <row r="53" spans="1:2" x14ac:dyDescent="0.2"/>
    <row r="54" spans="1:2" x14ac:dyDescent="0.2"/>
    <row r="55" spans="1:2" x14ac:dyDescent="0.2"/>
    <row r="56" spans="1:2" x14ac:dyDescent="0.2"/>
    <row r="57" spans="1:2" x14ac:dyDescent="0.2"/>
    <row r="58" spans="1:2" x14ac:dyDescent="0.2"/>
    <row r="59" spans="1:2" x14ac:dyDescent="0.2"/>
    <row r="60" spans="1:2" x14ac:dyDescent="0.2"/>
    <row r="61" spans="1:2" x14ac:dyDescent="0.2"/>
    <row r="62" spans="1:2" x14ac:dyDescent="0.2"/>
    <row r="63" spans="1:2" x14ac:dyDescent="0.2"/>
    <row r="64" spans="1:2" x14ac:dyDescent="0.2"/>
    <row r="65" x14ac:dyDescent="0.2"/>
    <row r="66" x14ac:dyDescent="0.2"/>
    <row r="67" x14ac:dyDescent="0.2"/>
    <row r="68" x14ac:dyDescent="0.2"/>
    <row r="69" x14ac:dyDescent="0.2"/>
  </sheetData>
  <hyperlinks>
    <hyperlink ref="B1" location="Index!A1" display="Back to Index"/>
  </hyperlinks>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9"/>
  <sheetViews>
    <sheetView topLeftCell="A22" workbookViewId="0"/>
  </sheetViews>
  <sheetFormatPr defaultColWidth="0" defaultRowHeight="12.75" zeroHeight="1" x14ac:dyDescent="0.2"/>
  <cols>
    <col min="1" max="1" width="19.75" style="1" customWidth="1"/>
    <col min="2" max="2" width="10.75" style="1" customWidth="1"/>
    <col min="3" max="3" width="11" style="1" bestFit="1" customWidth="1"/>
    <col min="4" max="11" width="10.75" style="1" customWidth="1"/>
    <col min="12" max="16384" width="10.75" style="1" hidden="1"/>
  </cols>
  <sheetData>
    <row r="1" spans="1:3" ht="72" thickBot="1" x14ac:dyDescent="0.25">
      <c r="A1" s="85" t="s">
        <v>339</v>
      </c>
      <c r="B1" s="145" t="s">
        <v>362</v>
      </c>
    </row>
    <row r="2" spans="1:3" ht="26.25" thickBot="1" x14ac:dyDescent="0.25">
      <c r="A2" s="55" t="s">
        <v>46</v>
      </c>
      <c r="B2" s="56" t="s">
        <v>47</v>
      </c>
    </row>
    <row r="3" spans="1:3" ht="13.5" thickBot="1" x14ac:dyDescent="0.25">
      <c r="A3" s="7" t="s">
        <v>48</v>
      </c>
      <c r="B3" s="7">
        <v>1129</v>
      </c>
      <c r="C3" s="8"/>
    </row>
    <row r="4" spans="1:3" ht="13.5" thickBot="1" x14ac:dyDescent="0.25">
      <c r="A4" s="7" t="s">
        <v>49</v>
      </c>
      <c r="B4" s="7">
        <v>438</v>
      </c>
    </row>
    <row r="5" spans="1:3" ht="13.5" thickBot="1" x14ac:dyDescent="0.25">
      <c r="A5" s="7" t="s">
        <v>50</v>
      </c>
      <c r="B5" s="7">
        <v>335</v>
      </c>
    </row>
    <row r="6" spans="1:3" ht="13.5" thickBot="1" x14ac:dyDescent="0.25">
      <c r="A6" s="7" t="s">
        <v>51</v>
      </c>
      <c r="B6" s="7">
        <v>390</v>
      </c>
    </row>
    <row r="7" spans="1:3" ht="13.5" thickBot="1" x14ac:dyDescent="0.25">
      <c r="A7" s="7" t="s">
        <v>38</v>
      </c>
      <c r="B7" s="7">
        <v>199</v>
      </c>
    </row>
    <row r="8" spans="1:3" ht="13.5" thickBot="1" x14ac:dyDescent="0.25">
      <c r="A8" s="7" t="s">
        <v>40</v>
      </c>
      <c r="B8" s="7">
        <v>122</v>
      </c>
    </row>
    <row r="9" spans="1:3" ht="13.5" thickBot="1" x14ac:dyDescent="0.25">
      <c r="A9" s="7" t="s">
        <v>52</v>
      </c>
      <c r="B9" s="7">
        <v>70</v>
      </c>
    </row>
    <row r="10" spans="1:3" x14ac:dyDescent="0.2">
      <c r="B10" s="8"/>
    </row>
    <row r="11" spans="1:3" x14ac:dyDescent="0.2"/>
    <row r="12" spans="1:3" x14ac:dyDescent="0.2"/>
    <row r="13" spans="1:3" x14ac:dyDescent="0.2"/>
    <row r="14" spans="1:3" x14ac:dyDescent="0.2"/>
    <row r="15" spans="1:3" x14ac:dyDescent="0.2"/>
    <row r="16" spans="1:3" x14ac:dyDescent="0.2"/>
    <row r="17" spans="1:2" x14ac:dyDescent="0.2"/>
    <row r="18" spans="1:2" x14ac:dyDescent="0.2"/>
    <row r="19" spans="1:2" x14ac:dyDescent="0.2"/>
    <row r="20" spans="1:2" x14ac:dyDescent="0.2"/>
    <row r="21" spans="1:2" x14ac:dyDescent="0.2"/>
    <row r="22" spans="1:2" x14ac:dyDescent="0.2"/>
    <row r="23" spans="1:2" x14ac:dyDescent="0.2"/>
    <row r="24" spans="1:2" x14ac:dyDescent="0.2"/>
    <row r="25" spans="1:2" x14ac:dyDescent="0.2"/>
    <row r="26" spans="1:2" x14ac:dyDescent="0.2"/>
    <row r="27" spans="1:2" x14ac:dyDescent="0.2"/>
    <row r="28" spans="1:2" x14ac:dyDescent="0.2"/>
    <row r="29" spans="1:2" x14ac:dyDescent="0.2"/>
    <row r="30" spans="1:2" ht="15.75" x14ac:dyDescent="0.25">
      <c r="A30" s="64"/>
      <c r="B30" s="15"/>
    </row>
    <row r="31" spans="1:2" ht="72" thickBot="1" x14ac:dyDescent="0.25">
      <c r="A31" s="85" t="s">
        <v>348</v>
      </c>
    </row>
    <row r="32" spans="1:2" ht="26.25" thickBot="1" x14ac:dyDescent="0.25">
      <c r="A32" s="55" t="s">
        <v>46</v>
      </c>
      <c r="B32" s="56" t="s">
        <v>47</v>
      </c>
    </row>
    <row r="33" spans="1:2" ht="13.5" thickBot="1" x14ac:dyDescent="0.25">
      <c r="A33" s="7" t="s">
        <v>48</v>
      </c>
      <c r="B33" s="7">
        <v>532</v>
      </c>
    </row>
    <row r="34" spans="1:2" ht="13.5" thickBot="1" x14ac:dyDescent="0.25">
      <c r="A34" s="7" t="s">
        <v>49</v>
      </c>
      <c r="B34" s="7">
        <v>135</v>
      </c>
    </row>
    <row r="35" spans="1:2" ht="13.5" thickBot="1" x14ac:dyDescent="0.25">
      <c r="A35" s="7" t="s">
        <v>50</v>
      </c>
      <c r="B35" s="7">
        <v>119</v>
      </c>
    </row>
    <row r="36" spans="1:2" ht="13.5" thickBot="1" x14ac:dyDescent="0.25">
      <c r="A36" s="7" t="s">
        <v>51</v>
      </c>
      <c r="B36" s="7">
        <v>114</v>
      </c>
    </row>
    <row r="37" spans="1:2" ht="13.5" thickBot="1" x14ac:dyDescent="0.25">
      <c r="A37" s="7" t="s">
        <v>38</v>
      </c>
      <c r="B37" s="7">
        <v>54</v>
      </c>
    </row>
    <row r="38" spans="1:2" ht="13.5" thickBot="1" x14ac:dyDescent="0.25">
      <c r="A38" s="7" t="s">
        <v>40</v>
      </c>
      <c r="B38" s="7">
        <v>31</v>
      </c>
    </row>
    <row r="39" spans="1:2" ht="13.5" thickBot="1" x14ac:dyDescent="0.25">
      <c r="A39" s="7" t="s">
        <v>52</v>
      </c>
      <c r="B39" s="7">
        <v>17</v>
      </c>
    </row>
    <row r="40" spans="1:2" x14ac:dyDescent="0.2"/>
    <row r="41" spans="1:2" x14ac:dyDescent="0.2"/>
    <row r="42" spans="1:2" ht="15.75" x14ac:dyDescent="0.25">
      <c r="A42" s="64"/>
      <c r="B42" s="15"/>
    </row>
    <row r="43" spans="1:2" ht="15.75" x14ac:dyDescent="0.25">
      <c r="A43" s="64"/>
      <c r="B43" s="15"/>
    </row>
    <row r="44" spans="1:2" ht="15.75" x14ac:dyDescent="0.25">
      <c r="A44" s="64"/>
      <c r="B44" s="15"/>
    </row>
    <row r="45" spans="1:2" ht="15.75" x14ac:dyDescent="0.25">
      <c r="A45" s="64"/>
      <c r="B45" s="15"/>
    </row>
    <row r="46" spans="1:2" ht="15.75" x14ac:dyDescent="0.25">
      <c r="A46" s="64"/>
      <c r="B46" s="15"/>
    </row>
    <row r="47" spans="1:2" ht="15.75" x14ac:dyDescent="0.25">
      <c r="A47" s="64"/>
      <c r="B47" s="15"/>
    </row>
    <row r="48" spans="1:2" ht="15.75" x14ac:dyDescent="0.25">
      <c r="A48" s="64"/>
      <c r="B48" s="15"/>
    </row>
    <row r="49" x14ac:dyDescent="0.2"/>
    <row r="50" x14ac:dyDescent="0.2"/>
    <row r="51" x14ac:dyDescent="0.2"/>
    <row r="52" x14ac:dyDescent="0.2"/>
    <row r="53" x14ac:dyDescent="0.2"/>
    <row r="54" x14ac:dyDescent="0.2"/>
    <row r="55" x14ac:dyDescent="0.2"/>
    <row r="56" x14ac:dyDescent="0.2"/>
    <row r="57" x14ac:dyDescent="0.2"/>
    <row r="58" x14ac:dyDescent="0.2"/>
    <row r="59" x14ac:dyDescent="0.2"/>
  </sheetData>
  <hyperlinks>
    <hyperlink ref="B1" location="Index!A1" display="Back to Index"/>
  </hyperlinks>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18"/>
  <sheetViews>
    <sheetView workbookViewId="0">
      <selection activeCell="C16" sqref="C16"/>
    </sheetView>
  </sheetViews>
  <sheetFormatPr defaultColWidth="0" defaultRowHeight="12.75" zeroHeight="1" x14ac:dyDescent="0.2"/>
  <cols>
    <col min="1" max="1" width="27.75" style="1" customWidth="1"/>
    <col min="2" max="2" width="13.75" style="1" bestFit="1" customWidth="1"/>
    <col min="3" max="3" width="11" style="1" bestFit="1" customWidth="1"/>
    <col min="4" max="23" width="10.75" style="1" customWidth="1"/>
    <col min="24" max="16384" width="10.75" style="1" hidden="1"/>
  </cols>
  <sheetData>
    <row r="1" spans="1:3" ht="57" x14ac:dyDescent="0.2">
      <c r="A1" s="86" t="s">
        <v>212</v>
      </c>
      <c r="B1" s="145" t="s">
        <v>362</v>
      </c>
    </row>
    <row r="2" spans="1:3" ht="13.5" thickBot="1" x14ac:dyDescent="0.25"/>
    <row r="3" spans="1:3" ht="13.5" thickBot="1" x14ac:dyDescent="0.25">
      <c r="A3" s="54" t="s">
        <v>60</v>
      </c>
      <c r="B3" s="54" t="s">
        <v>2</v>
      </c>
    </row>
    <row r="4" spans="1:3" x14ac:dyDescent="0.2">
      <c r="A4" s="1" t="s">
        <v>101</v>
      </c>
      <c r="B4" s="151">
        <v>62321</v>
      </c>
      <c r="C4" s="48"/>
    </row>
    <row r="5" spans="1:3" x14ac:dyDescent="0.2">
      <c r="A5" s="1" t="s">
        <v>102</v>
      </c>
      <c r="B5" s="151">
        <v>45123</v>
      </c>
      <c r="C5" s="48"/>
    </row>
    <row r="6" spans="1:3" x14ac:dyDescent="0.2">
      <c r="A6" s="1" t="s">
        <v>103</v>
      </c>
      <c r="B6" s="151">
        <v>89870</v>
      </c>
      <c r="C6" s="48"/>
    </row>
    <row r="7" spans="1:3" ht="26.25" thickBot="1" x14ac:dyDescent="0.25">
      <c r="A7" s="1" t="s">
        <v>104</v>
      </c>
      <c r="B7" s="151">
        <v>24605</v>
      </c>
      <c r="C7" s="48"/>
    </row>
    <row r="8" spans="1:3" ht="13.5" thickBot="1" x14ac:dyDescent="0.25">
      <c r="A8" s="2" t="s">
        <v>1</v>
      </c>
      <c r="B8" s="153">
        <f>SUM(B4:B7)</f>
        <v>221919</v>
      </c>
      <c r="C8" s="51"/>
    </row>
    <row r="9" spans="1:3" ht="15.75" x14ac:dyDescent="0.25">
      <c r="A9"/>
      <c r="B9" s="3"/>
    </row>
    <row r="10" spans="1:3" ht="13.5" thickBot="1" x14ac:dyDescent="0.25"/>
    <row r="11" spans="1:3" ht="13.5" thickBot="1" x14ac:dyDescent="0.25">
      <c r="A11" s="54" t="s">
        <v>60</v>
      </c>
      <c r="B11" s="54" t="s">
        <v>18</v>
      </c>
    </row>
    <row r="12" spans="1:3" ht="15.75" x14ac:dyDescent="0.25">
      <c r="A12" s="1" t="s">
        <v>101</v>
      </c>
      <c r="B12" s="152">
        <v>28924.896000000001</v>
      </c>
      <c r="C12" s="15"/>
    </row>
    <row r="13" spans="1:3" ht="15.75" x14ac:dyDescent="0.25">
      <c r="A13" s="1" t="s">
        <v>102</v>
      </c>
      <c r="B13" s="152">
        <v>10768.984</v>
      </c>
      <c r="C13" s="15"/>
    </row>
    <row r="14" spans="1:3" ht="15.75" x14ac:dyDescent="0.25">
      <c r="A14" s="1" t="s">
        <v>103</v>
      </c>
      <c r="B14" s="152">
        <v>17090.530999999999</v>
      </c>
      <c r="C14" s="15"/>
    </row>
    <row r="15" spans="1:3" ht="27" thickBot="1" x14ac:dyDescent="0.3">
      <c r="A15" s="1" t="s">
        <v>104</v>
      </c>
      <c r="B15" s="152">
        <v>3925.0210000000002</v>
      </c>
      <c r="C15" s="15"/>
    </row>
    <row r="16" spans="1:3" ht="13.5" thickBot="1" x14ac:dyDescent="0.25">
      <c r="A16" s="2" t="s">
        <v>1</v>
      </c>
      <c r="B16" s="2">
        <f>SUM(B12:B15)</f>
        <v>60709.432000000008</v>
      </c>
      <c r="C16" s="48"/>
    </row>
    <row r="17" spans="1:2" x14ac:dyDescent="0.2"/>
    <row r="18" spans="1:2" ht="13.5" thickBot="1" x14ac:dyDescent="0.25"/>
    <row r="19" spans="1:2" ht="26.25" thickBot="1" x14ac:dyDescent="0.25">
      <c r="A19" s="32" t="s">
        <v>60</v>
      </c>
      <c r="B19" s="54" t="s">
        <v>3</v>
      </c>
    </row>
    <row r="20" spans="1:2" x14ac:dyDescent="0.2">
      <c r="A20" s="1" t="s">
        <v>101</v>
      </c>
      <c r="B20" s="152">
        <v>664</v>
      </c>
    </row>
    <row r="21" spans="1:2" x14ac:dyDescent="0.2">
      <c r="A21" s="1" t="s">
        <v>102</v>
      </c>
      <c r="B21" s="152">
        <v>1284</v>
      </c>
    </row>
    <row r="22" spans="1:2" x14ac:dyDescent="0.2">
      <c r="A22" s="1" t="s">
        <v>103</v>
      </c>
      <c r="B22" s="152">
        <v>2683</v>
      </c>
    </row>
    <row r="23" spans="1:2" ht="26.25" thickBot="1" x14ac:dyDescent="0.25">
      <c r="A23" s="1" t="s">
        <v>104</v>
      </c>
      <c r="B23" s="152">
        <v>1002</v>
      </c>
    </row>
    <row r="24" spans="1:2" ht="22.9" customHeight="1" thickBot="1" x14ac:dyDescent="0.25">
      <c r="A24" s="2" t="s">
        <v>1</v>
      </c>
      <c r="B24" s="153">
        <f>SUM(B20:B23)</f>
        <v>5633</v>
      </c>
    </row>
    <row r="25" spans="1:2" ht="25.15" customHeight="1" x14ac:dyDescent="0.2"/>
    <row r="26" spans="1:2" x14ac:dyDescent="0.2"/>
    <row r="27" spans="1:2" x14ac:dyDescent="0.2">
      <c r="B27" s="21"/>
    </row>
    <row r="28" spans="1:2" x14ac:dyDescent="0.2">
      <c r="B28" s="21"/>
    </row>
    <row r="29" spans="1:2" x14ac:dyDescent="0.2"/>
    <row r="30" spans="1:2" x14ac:dyDescent="0.2"/>
    <row r="31" spans="1:2" x14ac:dyDescent="0.2"/>
    <row r="32" spans="1:2" x14ac:dyDescent="0.2"/>
    <row r="33" spans="1:2" x14ac:dyDescent="0.2"/>
    <row r="34" spans="1:2" x14ac:dyDescent="0.2"/>
    <row r="35" spans="1:2" x14ac:dyDescent="0.2"/>
    <row r="36" spans="1:2" ht="15.75" x14ac:dyDescent="0.25">
      <c r="A36"/>
      <c r="B36"/>
    </row>
    <row r="37" spans="1:2" ht="15.75" x14ac:dyDescent="0.25">
      <c r="A37"/>
      <c r="B37"/>
    </row>
    <row r="38" spans="1:2" x14ac:dyDescent="0.2"/>
    <row r="39" spans="1:2" x14ac:dyDescent="0.2"/>
    <row r="40" spans="1:2" ht="15.75" x14ac:dyDescent="0.25">
      <c r="B40" s="4"/>
    </row>
    <row r="41" spans="1:2" ht="10.9" customHeight="1" x14ac:dyDescent="0.2">
      <c r="B41" s="63"/>
    </row>
    <row r="42" spans="1:2" x14ac:dyDescent="0.2"/>
    <row r="43" spans="1:2" x14ac:dyDescent="0.2"/>
    <row r="44" spans="1:2" hidden="1" x14ac:dyDescent="0.2"/>
    <row r="45" spans="1:2" hidden="1" x14ac:dyDescent="0.2"/>
    <row r="46" spans="1:2" hidden="1" x14ac:dyDescent="0.2"/>
    <row r="47" spans="1:2" hidden="1" x14ac:dyDescent="0.2"/>
    <row r="48" spans="1:2"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sheetData>
  <hyperlinks>
    <hyperlink ref="B1" location="Index!A1" display="Back to Index"/>
  </hyperlinks>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6"/>
  <sheetViews>
    <sheetView workbookViewId="0"/>
  </sheetViews>
  <sheetFormatPr defaultColWidth="0" defaultRowHeight="12.75" zeroHeight="1" x14ac:dyDescent="0.2"/>
  <cols>
    <col min="1" max="1" width="23.75" style="1" customWidth="1"/>
    <col min="2" max="15" width="10.75" style="1" customWidth="1"/>
    <col min="16" max="16384" width="10.75" style="1" hidden="1"/>
  </cols>
  <sheetData>
    <row r="1" spans="1:2" ht="57.75" thickBot="1" x14ac:dyDescent="0.25">
      <c r="A1" s="85" t="s">
        <v>215</v>
      </c>
      <c r="B1" s="145" t="s">
        <v>362</v>
      </c>
    </row>
    <row r="2" spans="1:2" ht="26.25" thickBot="1" x14ac:dyDescent="0.25">
      <c r="A2" s="44" t="s">
        <v>20</v>
      </c>
      <c r="B2" s="44" t="s">
        <v>3</v>
      </c>
    </row>
    <row r="3" spans="1:2" ht="16.5" thickBot="1" x14ac:dyDescent="0.3">
      <c r="A3" s="7" t="s">
        <v>24</v>
      </c>
      <c r="B3" s="15">
        <v>350</v>
      </c>
    </row>
    <row r="4" spans="1:2" ht="13.5" thickBot="1" x14ac:dyDescent="0.25">
      <c r="A4" s="7" t="s">
        <v>114</v>
      </c>
      <c r="B4" s="7">
        <v>289</v>
      </c>
    </row>
    <row r="5" spans="1:2" ht="13.5" thickBot="1" x14ac:dyDescent="0.25">
      <c r="A5" s="7" t="s">
        <v>5</v>
      </c>
      <c r="B5" s="7">
        <v>219</v>
      </c>
    </row>
    <row r="6" spans="1:2" ht="16.5" thickBot="1" x14ac:dyDescent="0.3">
      <c r="A6" s="7" t="s">
        <v>571</v>
      </c>
      <c r="B6" s="15">
        <v>219</v>
      </c>
    </row>
    <row r="7" spans="1:2" ht="26.25" thickBot="1" x14ac:dyDescent="0.3">
      <c r="A7" s="7" t="s">
        <v>573</v>
      </c>
      <c r="B7" s="15">
        <v>189</v>
      </c>
    </row>
    <row r="8" spans="1:2" ht="26.25" thickBot="1" x14ac:dyDescent="0.25">
      <c r="A8" s="7" t="s">
        <v>30</v>
      </c>
      <c r="B8" s="7">
        <v>179</v>
      </c>
    </row>
    <row r="9" spans="1:2" ht="16.5" thickBot="1" x14ac:dyDescent="0.3">
      <c r="A9" s="7" t="s">
        <v>28</v>
      </c>
      <c r="B9" s="15">
        <v>152</v>
      </c>
    </row>
    <row r="10" spans="1:2" ht="13.5" thickBot="1" x14ac:dyDescent="0.25">
      <c r="A10" s="7" t="s">
        <v>22</v>
      </c>
      <c r="B10" s="7">
        <v>151</v>
      </c>
    </row>
    <row r="11" spans="1:2" ht="26.25" thickBot="1" x14ac:dyDescent="0.25">
      <c r="A11" s="7" t="s">
        <v>32</v>
      </c>
      <c r="B11" s="7">
        <v>137</v>
      </c>
    </row>
    <row r="12" spans="1:2" ht="13.5" thickBot="1" x14ac:dyDescent="0.25">
      <c r="A12" s="7" t="s">
        <v>21</v>
      </c>
      <c r="B12" s="7">
        <v>114</v>
      </c>
    </row>
    <row r="13" spans="1:2" ht="13.5" thickBot="1" x14ac:dyDescent="0.25">
      <c r="A13" s="7" t="s">
        <v>31</v>
      </c>
      <c r="B13" s="7">
        <v>113</v>
      </c>
    </row>
    <row r="14" spans="1:2" ht="26.25" thickBot="1" x14ac:dyDescent="0.25">
      <c r="A14" s="7" t="s">
        <v>570</v>
      </c>
      <c r="B14" s="7">
        <v>109</v>
      </c>
    </row>
    <row r="15" spans="1:2" ht="26.25" thickBot="1" x14ac:dyDescent="0.3">
      <c r="A15" s="7" t="s">
        <v>26</v>
      </c>
      <c r="B15" s="15">
        <v>100</v>
      </c>
    </row>
    <row r="16" spans="1:2" ht="13.5" thickBot="1" x14ac:dyDescent="0.25">
      <c r="A16" s="7" t="s">
        <v>27</v>
      </c>
      <c r="B16" s="7">
        <v>88</v>
      </c>
    </row>
    <row r="17" spans="1:2" ht="26.25" thickBot="1" x14ac:dyDescent="0.25">
      <c r="A17" s="7" t="s">
        <v>23</v>
      </c>
      <c r="B17" s="7">
        <v>78</v>
      </c>
    </row>
    <row r="18" spans="1:2" ht="26.25" thickBot="1" x14ac:dyDescent="0.25">
      <c r="A18" s="7" t="s">
        <v>29</v>
      </c>
      <c r="B18" s="7">
        <v>58</v>
      </c>
    </row>
    <row r="19" spans="1:2" ht="13.5" thickBot="1" x14ac:dyDescent="0.25">
      <c r="A19" s="7" t="s">
        <v>25</v>
      </c>
      <c r="B19" s="7">
        <v>50</v>
      </c>
    </row>
    <row r="20" spans="1:2" x14ac:dyDescent="0.2"/>
    <row r="21" spans="1:2" ht="15.75" x14ac:dyDescent="0.25">
      <c r="A21" t="s">
        <v>569</v>
      </c>
    </row>
    <row r="22" spans="1:2" x14ac:dyDescent="0.2"/>
    <row r="23" spans="1:2" x14ac:dyDescent="0.2"/>
    <row r="24" spans="1:2" x14ac:dyDescent="0.2"/>
    <row r="25" spans="1:2" x14ac:dyDescent="0.2"/>
    <row r="26" spans="1:2" x14ac:dyDescent="0.2"/>
    <row r="27" spans="1:2" x14ac:dyDescent="0.2"/>
    <row r="28" spans="1:2" x14ac:dyDescent="0.2"/>
    <row r="29" spans="1:2" x14ac:dyDescent="0.2"/>
    <row r="30" spans="1:2" x14ac:dyDescent="0.2"/>
    <row r="31" spans="1:2" x14ac:dyDescent="0.2"/>
    <row r="32" spans="1:2" ht="86.25" thickBot="1" x14ac:dyDescent="0.25">
      <c r="A32" s="154" t="s">
        <v>216</v>
      </c>
    </row>
    <row r="33" spans="1:2" ht="26.25" thickBot="1" x14ac:dyDescent="0.25">
      <c r="A33" s="44" t="s">
        <v>20</v>
      </c>
      <c r="B33" s="44" t="s">
        <v>3</v>
      </c>
    </row>
    <row r="34" spans="1:2" ht="26.25" thickBot="1" x14ac:dyDescent="0.3">
      <c r="A34" s="7" t="s">
        <v>77</v>
      </c>
      <c r="B34" s="15">
        <v>282</v>
      </c>
    </row>
    <row r="35" spans="1:2" ht="13.5" thickBot="1" x14ac:dyDescent="0.25">
      <c r="A35" s="7" t="s">
        <v>107</v>
      </c>
      <c r="B35" s="7">
        <v>269</v>
      </c>
    </row>
    <row r="36" spans="1:2" ht="39" thickBot="1" x14ac:dyDescent="0.25">
      <c r="A36" s="7" t="s">
        <v>73</v>
      </c>
      <c r="B36" s="7">
        <v>117</v>
      </c>
    </row>
    <row r="37" spans="1:2" ht="16.5" thickBot="1" x14ac:dyDescent="0.3">
      <c r="A37" s="7" t="s">
        <v>70</v>
      </c>
      <c r="B37" s="15">
        <v>68</v>
      </c>
    </row>
    <row r="38" spans="1:2" ht="16.5" thickBot="1" x14ac:dyDescent="0.3">
      <c r="A38" s="7" t="s">
        <v>98</v>
      </c>
      <c r="B38" s="15">
        <v>37</v>
      </c>
    </row>
    <row r="39" spans="1:2" ht="13.5" thickBot="1" x14ac:dyDescent="0.25">
      <c r="A39" s="7" t="s">
        <v>75</v>
      </c>
      <c r="B39" s="7">
        <v>31</v>
      </c>
    </row>
    <row r="40" spans="1:2" ht="16.5" thickBot="1" x14ac:dyDescent="0.3">
      <c r="A40" s="7" t="s">
        <v>71</v>
      </c>
      <c r="B40" s="15">
        <v>29</v>
      </c>
    </row>
    <row r="41" spans="1:2" ht="13.5" thickBot="1" x14ac:dyDescent="0.25">
      <c r="A41" s="7" t="s">
        <v>68</v>
      </c>
      <c r="B41" s="7">
        <v>26</v>
      </c>
    </row>
    <row r="42" spans="1:2" ht="13.5" thickBot="1" x14ac:dyDescent="0.25">
      <c r="A42" s="7" t="s">
        <v>78</v>
      </c>
      <c r="B42" s="7">
        <v>26</v>
      </c>
    </row>
    <row r="43" spans="1:2" ht="13.5" thickBot="1" x14ac:dyDescent="0.25">
      <c r="A43" s="7" t="s">
        <v>106</v>
      </c>
      <c r="B43" s="7">
        <v>26</v>
      </c>
    </row>
    <row r="44" spans="1:2" ht="13.5" thickBot="1" x14ac:dyDescent="0.25">
      <c r="A44" s="7" t="s">
        <v>79</v>
      </c>
      <c r="B44" s="7">
        <v>25</v>
      </c>
    </row>
    <row r="45" spans="1:2" x14ac:dyDescent="0.2"/>
    <row r="46" spans="1:2" x14ac:dyDescent="0.2"/>
    <row r="47" spans="1:2" x14ac:dyDescent="0.2"/>
    <row r="48" spans="1:2"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x14ac:dyDescent="0.2"/>
    <row r="62" x14ac:dyDescent="0.2"/>
    <row r="63" x14ac:dyDescent="0.2"/>
    <row r="64" x14ac:dyDescent="0.2"/>
    <row r="65" x14ac:dyDescent="0.2"/>
    <row r="66" x14ac:dyDescent="0.2"/>
  </sheetData>
  <sortState ref="A52:B69">
    <sortCondition descending="1" ref="B52:B69"/>
  </sortState>
  <hyperlinks>
    <hyperlink ref="B1" location="Index!A1" display="Back to Index"/>
  </hyperlinks>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8"/>
  <sheetViews>
    <sheetView workbookViewId="0"/>
  </sheetViews>
  <sheetFormatPr defaultColWidth="0" defaultRowHeight="15.75" zeroHeight="1" x14ac:dyDescent="0.25"/>
  <cols>
    <col min="1" max="1" width="31.75" customWidth="1"/>
    <col min="2" max="3" width="11.75" customWidth="1"/>
    <col min="4" max="4" width="12" customWidth="1"/>
    <col min="5" max="5" width="10.75" customWidth="1"/>
    <col min="6" max="6" width="13.25" customWidth="1"/>
    <col min="7" max="17" width="10.75" customWidth="1"/>
    <col min="18" max="16384" width="10.75" hidden="1"/>
  </cols>
  <sheetData>
    <row r="1" spans="1:4" ht="63" x14ac:dyDescent="0.25">
      <c r="A1" s="67" t="s">
        <v>123</v>
      </c>
      <c r="B1" s="145" t="s">
        <v>362</v>
      </c>
    </row>
    <row r="2" spans="1:4" ht="16.5" thickBot="1" x14ac:dyDescent="0.3"/>
    <row r="3" spans="1:4" ht="39" thickBot="1" x14ac:dyDescent="0.3">
      <c r="A3" s="33" t="s">
        <v>594</v>
      </c>
      <c r="B3" s="44" t="s">
        <v>6</v>
      </c>
      <c r="C3" s="44" t="s">
        <v>53</v>
      </c>
      <c r="D3" s="44" t="s">
        <v>62</v>
      </c>
    </row>
    <row r="4" spans="1:4" ht="16.5" thickBot="1" x14ac:dyDescent="0.3">
      <c r="A4" s="16" t="s">
        <v>119</v>
      </c>
      <c r="B4" s="16">
        <v>2947</v>
      </c>
      <c r="C4" s="16">
        <v>68</v>
      </c>
      <c r="D4" s="16">
        <v>339.94499999999999</v>
      </c>
    </row>
    <row r="5" spans="1:4" ht="16.5" thickBot="1" x14ac:dyDescent="0.3">
      <c r="A5" s="16" t="s">
        <v>127</v>
      </c>
      <c r="B5" s="16">
        <v>1462</v>
      </c>
      <c r="C5" s="16">
        <v>9</v>
      </c>
      <c r="D5" s="16">
        <v>123.202</v>
      </c>
    </row>
    <row r="6" spans="1:4" ht="16.5" thickBot="1" x14ac:dyDescent="0.3">
      <c r="A6" s="16" t="s">
        <v>118</v>
      </c>
      <c r="B6" s="16">
        <v>1087</v>
      </c>
      <c r="C6" s="16">
        <v>47</v>
      </c>
      <c r="D6" s="16">
        <v>136.685</v>
      </c>
    </row>
    <row r="7" spans="1:4" ht="16.5" thickBot="1" x14ac:dyDescent="0.3">
      <c r="A7" s="16" t="s">
        <v>125</v>
      </c>
      <c r="B7" s="16">
        <v>902</v>
      </c>
      <c r="C7" s="16">
        <v>50</v>
      </c>
      <c r="D7" s="16">
        <v>109.634</v>
      </c>
    </row>
    <row r="8" spans="1:4" ht="16.5" thickBot="1" x14ac:dyDescent="0.3">
      <c r="A8" s="16" t="s">
        <v>124</v>
      </c>
      <c r="B8" s="16">
        <v>478</v>
      </c>
      <c r="C8" s="18">
        <v>50</v>
      </c>
      <c r="D8" s="16">
        <v>55.826000000000001</v>
      </c>
    </row>
    <row r="9" spans="1:4" ht="16.5" thickBot="1" x14ac:dyDescent="0.3">
      <c r="A9" s="16" t="s">
        <v>116</v>
      </c>
      <c r="B9" s="16">
        <v>176</v>
      </c>
      <c r="C9" s="16">
        <v>9</v>
      </c>
      <c r="D9" s="16">
        <v>91.826999999999998</v>
      </c>
    </row>
    <row r="10" spans="1:4" ht="16.5" thickBot="1" x14ac:dyDescent="0.3">
      <c r="A10" s="16" t="s">
        <v>122</v>
      </c>
      <c r="B10" s="16">
        <v>135</v>
      </c>
      <c r="C10" s="16">
        <v>26</v>
      </c>
      <c r="D10" s="16">
        <v>11.156000000000001</v>
      </c>
    </row>
    <row r="11" spans="1:4" ht="16.5" thickBot="1" x14ac:dyDescent="0.3">
      <c r="A11" s="16" t="s">
        <v>120</v>
      </c>
      <c r="B11" s="16">
        <v>116</v>
      </c>
      <c r="C11" s="16">
        <v>11</v>
      </c>
      <c r="D11" s="16">
        <v>11.753</v>
      </c>
    </row>
    <row r="12" spans="1:4" ht="16.5" thickBot="1" x14ac:dyDescent="0.3">
      <c r="A12" s="2" t="s">
        <v>117</v>
      </c>
      <c r="B12" s="2">
        <v>58</v>
      </c>
      <c r="C12" s="2">
        <v>6</v>
      </c>
      <c r="D12" s="2">
        <v>3.617</v>
      </c>
    </row>
    <row r="13" spans="1:4" ht="16.5" thickBot="1" x14ac:dyDescent="0.3">
      <c r="A13" s="2" t="s">
        <v>115</v>
      </c>
      <c r="B13" s="2">
        <v>31</v>
      </c>
      <c r="C13" s="2">
        <v>6</v>
      </c>
      <c r="D13" s="2">
        <v>1.091</v>
      </c>
    </row>
    <row r="14" spans="1:4" ht="16.5" thickBot="1" x14ac:dyDescent="0.3">
      <c r="A14" s="2" t="s">
        <v>121</v>
      </c>
      <c r="B14" s="2">
        <v>13</v>
      </c>
      <c r="C14" s="2">
        <v>7</v>
      </c>
      <c r="D14" s="2">
        <v>0.85</v>
      </c>
    </row>
    <row r="15" spans="1:4" x14ac:dyDescent="0.25">
      <c r="A15" s="22"/>
      <c r="B15" s="22"/>
      <c r="C15" s="22"/>
      <c r="D15" s="22"/>
    </row>
    <row r="16" spans="1:4" x14ac:dyDescent="0.25">
      <c r="C16" s="22"/>
    </row>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spans="1:4" x14ac:dyDescent="0.25"/>
    <row r="34" spans="1:4" ht="48" thickBot="1" x14ac:dyDescent="0.3">
      <c r="A34" s="67" t="s">
        <v>126</v>
      </c>
      <c r="B34" s="145" t="s">
        <v>362</v>
      </c>
    </row>
    <row r="35" spans="1:4" ht="48" thickBot="1" x14ac:dyDescent="0.3">
      <c r="A35" s="33" t="s">
        <v>64</v>
      </c>
      <c r="B35" s="60" t="s">
        <v>61</v>
      </c>
      <c r="C35" s="60" t="s">
        <v>62</v>
      </c>
      <c r="D35" s="60" t="s">
        <v>53</v>
      </c>
    </row>
    <row r="36" spans="1:4" ht="16.5" thickBot="1" x14ac:dyDescent="0.3">
      <c r="A36" s="16" t="s">
        <v>11</v>
      </c>
      <c r="B36" s="16">
        <v>1745</v>
      </c>
      <c r="C36" s="16">
        <v>291.91000000000003</v>
      </c>
      <c r="D36" s="16">
        <v>36</v>
      </c>
    </row>
    <row r="37" spans="1:4" ht="16.5" thickBot="1" x14ac:dyDescent="0.3">
      <c r="A37" s="16" t="s">
        <v>66</v>
      </c>
      <c r="B37" s="16">
        <v>1603</v>
      </c>
      <c r="C37" s="16">
        <v>159.24799999999999</v>
      </c>
      <c r="D37" s="16">
        <v>20</v>
      </c>
    </row>
    <row r="38" spans="1:4" ht="16.5" thickBot="1" x14ac:dyDescent="0.3">
      <c r="A38" s="16" t="s">
        <v>8</v>
      </c>
      <c r="B38" s="16">
        <v>1391</v>
      </c>
      <c r="C38" s="16">
        <v>120.319</v>
      </c>
      <c r="D38" s="16">
        <v>44</v>
      </c>
    </row>
    <row r="39" spans="1:4" ht="16.5" thickBot="1" x14ac:dyDescent="0.3">
      <c r="A39" s="16" t="s">
        <v>7</v>
      </c>
      <c r="B39" s="16">
        <v>584</v>
      </c>
      <c r="C39" s="16">
        <v>89.102000000000004</v>
      </c>
      <c r="D39" s="16">
        <v>31</v>
      </c>
    </row>
    <row r="40" spans="1:4" ht="16.5" thickBot="1" x14ac:dyDescent="0.3">
      <c r="A40" s="16" t="s">
        <v>13</v>
      </c>
      <c r="B40" s="16">
        <v>526</v>
      </c>
      <c r="C40" s="16">
        <v>50.756</v>
      </c>
      <c r="D40" s="16">
        <v>20</v>
      </c>
    </row>
    <row r="41" spans="1:4" ht="16.5" thickBot="1" x14ac:dyDescent="0.3">
      <c r="A41" s="16" t="s">
        <v>14</v>
      </c>
      <c r="B41" s="16">
        <v>445</v>
      </c>
      <c r="C41" s="16">
        <v>45.040999999999997</v>
      </c>
      <c r="D41" s="16">
        <v>37</v>
      </c>
    </row>
    <row r="42" spans="1:4" ht="16.5" thickBot="1" x14ac:dyDescent="0.3">
      <c r="A42" s="16" t="s">
        <v>15</v>
      </c>
      <c r="B42" s="16">
        <v>368</v>
      </c>
      <c r="C42" s="16">
        <v>41.253999999999998</v>
      </c>
      <c r="D42" s="16">
        <v>35</v>
      </c>
    </row>
    <row r="43" spans="1:4" ht="16.5" thickBot="1" x14ac:dyDescent="0.3">
      <c r="A43" s="16" t="s">
        <v>10</v>
      </c>
      <c r="B43" s="16">
        <v>268</v>
      </c>
      <c r="C43" s="16">
        <v>48.640999999999998</v>
      </c>
      <c r="D43" s="16">
        <v>24</v>
      </c>
    </row>
    <row r="44" spans="1:4" ht="16.5" thickBot="1" x14ac:dyDescent="0.3">
      <c r="A44" s="16" t="s">
        <v>12</v>
      </c>
      <c r="B44" s="16">
        <v>238</v>
      </c>
      <c r="C44" s="16">
        <v>13.313000000000001</v>
      </c>
      <c r="D44" s="16">
        <v>7</v>
      </c>
    </row>
    <row r="45" spans="1:4" ht="16.5" thickBot="1" x14ac:dyDescent="0.3">
      <c r="A45" s="16" t="s">
        <v>17</v>
      </c>
      <c r="B45" s="16">
        <v>155</v>
      </c>
      <c r="C45" s="16">
        <v>12.097</v>
      </c>
      <c r="D45" s="16">
        <v>14</v>
      </c>
    </row>
    <row r="46" spans="1:4" ht="16.5" thickBot="1" x14ac:dyDescent="0.3">
      <c r="A46" s="16" t="s">
        <v>16</v>
      </c>
      <c r="B46" s="16">
        <v>51</v>
      </c>
      <c r="C46" s="16">
        <v>11.82</v>
      </c>
      <c r="D46" s="16">
        <v>12</v>
      </c>
    </row>
    <row r="47" spans="1:4" ht="16.5" thickBot="1" x14ac:dyDescent="0.3">
      <c r="A47" s="2" t="s">
        <v>9</v>
      </c>
      <c r="B47" s="2">
        <v>31</v>
      </c>
      <c r="C47" s="2">
        <v>2.085</v>
      </c>
      <c r="D47" s="2">
        <v>9</v>
      </c>
    </row>
    <row r="48" spans="1:4" x14ac:dyDescent="0.25"/>
    <row r="49" spans="1:4" x14ac:dyDescent="0.25">
      <c r="A49" s="64"/>
      <c r="B49" s="15"/>
      <c r="C49" s="15"/>
      <c r="D49" s="65"/>
    </row>
    <row r="50" spans="1:4" x14ac:dyDescent="0.25">
      <c r="A50" s="64"/>
      <c r="B50" s="15"/>
      <c r="C50" s="15"/>
      <c r="D50" s="65"/>
    </row>
    <row r="51" spans="1:4" x14ac:dyDescent="0.25">
      <c r="A51" s="64"/>
      <c r="B51" s="15"/>
      <c r="C51" s="15"/>
      <c r="D51" s="65"/>
    </row>
    <row r="52" spans="1:4" x14ac:dyDescent="0.25">
      <c r="A52" s="64"/>
      <c r="B52" s="15"/>
      <c r="C52" s="15"/>
      <c r="D52" s="65"/>
    </row>
    <row r="53" spans="1:4" x14ac:dyDescent="0.25"/>
    <row r="54" spans="1:4" x14ac:dyDescent="0.25"/>
    <row r="55" spans="1:4" x14ac:dyDescent="0.25"/>
    <row r="56" spans="1:4" x14ac:dyDescent="0.25"/>
    <row r="57" spans="1:4" x14ac:dyDescent="0.25"/>
    <row r="58" spans="1:4" x14ac:dyDescent="0.25"/>
    <row r="59" spans="1:4" x14ac:dyDescent="0.25"/>
    <row r="60" spans="1:4" x14ac:dyDescent="0.25"/>
    <row r="61" spans="1:4" x14ac:dyDescent="0.25"/>
    <row r="62" spans="1:4" x14ac:dyDescent="0.25"/>
    <row r="63" spans="1:4" x14ac:dyDescent="0.25"/>
    <row r="64" spans="1:4" ht="63.75" thickBot="1" x14ac:dyDescent="0.3">
      <c r="A64" s="155" t="s">
        <v>379</v>
      </c>
      <c r="B64" s="145" t="s">
        <v>362</v>
      </c>
    </row>
    <row r="65" spans="1:7" ht="48" thickBot="1" x14ac:dyDescent="0.3">
      <c r="A65" s="33" t="s">
        <v>64</v>
      </c>
      <c r="B65" s="60" t="s">
        <v>118</v>
      </c>
      <c r="C65" s="60" t="s">
        <v>127</v>
      </c>
      <c r="D65" s="60" t="s">
        <v>119</v>
      </c>
      <c r="E65" s="60" t="s">
        <v>124</v>
      </c>
      <c r="F65" s="60" t="s">
        <v>125</v>
      </c>
    </row>
    <row r="66" spans="1:7" ht="16.5" thickBot="1" x14ac:dyDescent="0.3">
      <c r="A66" s="16" t="s">
        <v>66</v>
      </c>
      <c r="B66" s="16">
        <v>357</v>
      </c>
      <c r="C66" s="16">
        <v>1112</v>
      </c>
      <c r="D66" s="16">
        <v>41</v>
      </c>
      <c r="E66" s="16">
        <v>18</v>
      </c>
      <c r="F66" s="16">
        <v>18</v>
      </c>
      <c r="G66" s="4"/>
    </row>
    <row r="67" spans="1:7" ht="16.5" thickBot="1" x14ac:dyDescent="0.3">
      <c r="A67" s="16" t="s">
        <v>11</v>
      </c>
      <c r="B67" s="16">
        <v>181</v>
      </c>
      <c r="C67" s="16">
        <v>25</v>
      </c>
      <c r="D67" s="16">
        <v>1302</v>
      </c>
      <c r="E67" s="16">
        <v>2</v>
      </c>
      <c r="F67" s="16">
        <v>11</v>
      </c>
      <c r="G67" s="4"/>
    </row>
    <row r="68" spans="1:7" ht="16.5" thickBot="1" x14ac:dyDescent="0.3">
      <c r="A68" s="16" t="s">
        <v>8</v>
      </c>
      <c r="B68" s="16">
        <v>63</v>
      </c>
      <c r="C68" s="16"/>
      <c r="D68" s="16">
        <v>1026</v>
      </c>
      <c r="E68" s="16">
        <v>94</v>
      </c>
      <c r="F68" s="16">
        <v>91</v>
      </c>
      <c r="G68" s="4"/>
    </row>
    <row r="69" spans="1:7" ht="16.5" thickBot="1" x14ac:dyDescent="0.3">
      <c r="A69" s="16" t="s">
        <v>7</v>
      </c>
      <c r="B69" s="16">
        <v>29</v>
      </c>
      <c r="C69" s="16">
        <v>7</v>
      </c>
      <c r="D69" s="16">
        <v>22</v>
      </c>
      <c r="E69" s="16">
        <v>17</v>
      </c>
      <c r="F69" s="16">
        <v>502</v>
      </c>
      <c r="G69" s="4"/>
    </row>
    <row r="70" spans="1:7" ht="16.5" thickBot="1" x14ac:dyDescent="0.3">
      <c r="A70" s="16" t="s">
        <v>13</v>
      </c>
      <c r="B70" s="16"/>
      <c r="C70" s="16">
        <v>291</v>
      </c>
      <c r="D70" s="16">
        <v>53</v>
      </c>
      <c r="E70" s="16">
        <v>132</v>
      </c>
      <c r="F70" s="16">
        <v>19</v>
      </c>
      <c r="G70" s="4"/>
    </row>
    <row r="71" spans="1:7" ht="16.5" thickBot="1" x14ac:dyDescent="0.3">
      <c r="A71" s="16" t="s">
        <v>14</v>
      </c>
      <c r="B71" s="16">
        <v>155</v>
      </c>
      <c r="C71" s="16">
        <v>3</v>
      </c>
      <c r="D71" s="16">
        <v>156</v>
      </c>
      <c r="E71" s="16">
        <v>90</v>
      </c>
      <c r="F71" s="16">
        <v>2</v>
      </c>
      <c r="G71" s="4"/>
    </row>
    <row r="72" spans="1:7" ht="16.5" thickBot="1" x14ac:dyDescent="0.3">
      <c r="A72" s="16" t="s">
        <v>15</v>
      </c>
      <c r="B72" s="16">
        <v>60</v>
      </c>
      <c r="C72" s="16"/>
      <c r="D72" s="16">
        <v>224</v>
      </c>
      <c r="E72" s="16">
        <v>39</v>
      </c>
      <c r="F72" s="16">
        <v>32</v>
      </c>
      <c r="G72" s="4"/>
    </row>
    <row r="73" spans="1:7" ht="16.5" thickBot="1" x14ac:dyDescent="0.3">
      <c r="A73" s="16" t="s">
        <v>10</v>
      </c>
      <c r="B73" s="16">
        <v>122</v>
      </c>
      <c r="C73" s="16"/>
      <c r="D73" s="16">
        <v>23</v>
      </c>
      <c r="E73" s="16">
        <v>8</v>
      </c>
      <c r="F73" s="16">
        <v>102</v>
      </c>
      <c r="G73" s="4"/>
    </row>
    <row r="74" spans="1:7" ht="16.5" thickBot="1" x14ac:dyDescent="0.3">
      <c r="A74" s="16" t="s">
        <v>12</v>
      </c>
      <c r="B74" s="16">
        <v>40</v>
      </c>
      <c r="C74" s="16"/>
      <c r="D74" s="16">
        <v>48</v>
      </c>
      <c r="E74" s="16">
        <v>62</v>
      </c>
      <c r="F74" s="16">
        <v>88</v>
      </c>
      <c r="G74" s="4"/>
    </row>
    <row r="75" spans="1:7" ht="16.5" thickBot="1" x14ac:dyDescent="0.3">
      <c r="A75" s="16" t="s">
        <v>17</v>
      </c>
      <c r="B75" s="16">
        <v>31</v>
      </c>
      <c r="C75" s="16">
        <v>24</v>
      </c>
      <c r="D75" s="16">
        <v>37</v>
      </c>
      <c r="E75" s="16">
        <v>10</v>
      </c>
      <c r="F75" s="16">
        <v>27</v>
      </c>
      <c r="G75" s="4"/>
    </row>
    <row r="76" spans="1:7" ht="16.5" thickBot="1" x14ac:dyDescent="0.3">
      <c r="A76" s="16" t="s">
        <v>16</v>
      </c>
      <c r="B76" s="16">
        <v>43</v>
      </c>
      <c r="C76" s="16"/>
      <c r="D76" s="16">
        <v>3</v>
      </c>
      <c r="E76" s="16">
        <v>3</v>
      </c>
      <c r="F76" s="16"/>
      <c r="G76" s="4"/>
    </row>
    <row r="77" spans="1:7" x14ac:dyDescent="0.25">
      <c r="A77" s="16" t="s">
        <v>9</v>
      </c>
      <c r="B77" s="16">
        <v>6</v>
      </c>
      <c r="C77" s="16"/>
      <c r="D77" s="16">
        <v>12</v>
      </c>
      <c r="E77" s="16">
        <v>3</v>
      </c>
      <c r="F77" s="16">
        <v>10</v>
      </c>
      <c r="G77" s="4"/>
    </row>
    <row r="78" spans="1:7" x14ac:dyDescent="0.25"/>
    <row r="79" spans="1:7" x14ac:dyDescent="0.25"/>
    <row r="80" spans="1:7"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ht="13.9" hidden="1" customHeight="1" x14ac:dyDescent="0.25"/>
    <row r="101" ht="13.9" hidden="1" customHeight="1" x14ac:dyDescent="0.25"/>
    <row r="102" ht="13.9" hidden="1" customHeight="1" x14ac:dyDescent="0.25"/>
    <row r="103" ht="13.9" hidden="1" customHeight="1" x14ac:dyDescent="0.25"/>
    <row r="104" ht="13.9" hidden="1" customHeight="1" x14ac:dyDescent="0.25"/>
    <row r="105" ht="13.9" hidden="1" customHeight="1" x14ac:dyDescent="0.25"/>
    <row r="106" ht="13.9" hidden="1" customHeight="1" x14ac:dyDescent="0.25"/>
    <row r="107" ht="13.9" hidden="1" customHeight="1" x14ac:dyDescent="0.25"/>
    <row r="108" ht="13.9" hidden="1" customHeight="1" x14ac:dyDescent="0.25"/>
    <row r="109" ht="13.9" hidden="1" customHeight="1" x14ac:dyDescent="0.25"/>
    <row r="110" ht="13.9" hidden="1" customHeight="1" x14ac:dyDescent="0.25"/>
    <row r="111" ht="13.9" hidden="1" customHeight="1" x14ac:dyDescent="0.25"/>
    <row r="112" ht="13.9" hidden="1" customHeight="1" x14ac:dyDescent="0.25"/>
    <row r="113" ht="13.9" hidden="1" customHeight="1" x14ac:dyDescent="0.25"/>
    <row r="114" ht="13.9" hidden="1" customHeight="1" x14ac:dyDescent="0.25"/>
    <row r="115" ht="13.9" hidden="1" customHeight="1" x14ac:dyDescent="0.25"/>
    <row r="116" ht="13.9" hidden="1" customHeight="1" x14ac:dyDescent="0.25"/>
    <row r="117" ht="13.9" hidden="1" customHeight="1" x14ac:dyDescent="0.25"/>
    <row r="118" ht="13.9" hidden="1" customHeight="1" x14ac:dyDescent="0.25"/>
    <row r="119" ht="13.9" hidden="1" customHeight="1" x14ac:dyDescent="0.25"/>
    <row r="120" ht="13.9" hidden="1" customHeight="1" x14ac:dyDescent="0.25"/>
    <row r="121" ht="13.9" hidden="1" customHeight="1" x14ac:dyDescent="0.25"/>
    <row r="122" ht="13.9" hidden="1" customHeight="1" x14ac:dyDescent="0.25"/>
    <row r="123" ht="13.9" hidden="1" customHeight="1" x14ac:dyDescent="0.25"/>
    <row r="124" ht="13.9" hidden="1" customHeight="1" x14ac:dyDescent="0.25"/>
    <row r="125" ht="13.9" hidden="1" customHeight="1" x14ac:dyDescent="0.25"/>
    <row r="126" ht="13.9" hidden="1" customHeight="1" x14ac:dyDescent="0.25"/>
    <row r="127" ht="13.9" hidden="1" customHeight="1" x14ac:dyDescent="0.25"/>
    <row r="128" ht="13.9" hidden="1" customHeight="1" x14ac:dyDescent="0.25"/>
    <row r="129" ht="13.9" hidden="1" customHeight="1" x14ac:dyDescent="0.25"/>
    <row r="130" ht="13.9" hidden="1" customHeight="1" x14ac:dyDescent="0.25"/>
    <row r="131" ht="13.9" hidden="1" customHeight="1" x14ac:dyDescent="0.25"/>
    <row r="132" ht="13.9" hidden="1" customHeight="1" x14ac:dyDescent="0.25"/>
    <row r="133" ht="13.9" hidden="1" customHeight="1" x14ac:dyDescent="0.25"/>
    <row r="134" ht="13.9" hidden="1" customHeight="1" x14ac:dyDescent="0.25"/>
    <row r="135" ht="13.9" hidden="1" customHeight="1" x14ac:dyDescent="0.25"/>
    <row r="136" ht="13.9" hidden="1" customHeight="1" x14ac:dyDescent="0.25"/>
    <row r="137" ht="13.9" hidden="1" customHeight="1" x14ac:dyDescent="0.25"/>
    <row r="138" ht="13.9" hidden="1" customHeight="1" x14ac:dyDescent="0.25"/>
  </sheetData>
  <sortState ref="A66:G77">
    <sortCondition descending="1" ref="G66:G77"/>
  </sortState>
  <hyperlinks>
    <hyperlink ref="B1" location="Index!A1" display="Back to Index"/>
    <hyperlink ref="B34" location="Index!A1" display="Back to Index"/>
    <hyperlink ref="B64" location="Index!A1" display="Back to Index"/>
  </hyperlinks>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6"/>
  <sheetViews>
    <sheetView topLeftCell="C1" workbookViewId="0"/>
  </sheetViews>
  <sheetFormatPr defaultColWidth="8.75" defaultRowHeight="15" x14ac:dyDescent="0.25"/>
  <cols>
    <col min="1" max="1" width="43.25" style="11" customWidth="1"/>
    <col min="2" max="2" width="24.75" style="11" bestFit="1" customWidth="1"/>
    <col min="3" max="3" width="45.5" style="11" bestFit="1" customWidth="1"/>
    <col min="4" max="4" width="31.75" style="11" customWidth="1"/>
    <col min="5" max="5" width="10.25" style="11" customWidth="1"/>
    <col min="6" max="6" width="8.75" style="11" customWidth="1"/>
    <col min="7" max="9" width="9.75" style="11" bestFit="1" customWidth="1"/>
    <col min="10" max="11" width="9.75" style="11" customWidth="1"/>
    <col min="12" max="12" width="8.75" style="11" customWidth="1"/>
    <col min="13" max="13" width="10.75" style="11" customWidth="1"/>
    <col min="14" max="14" width="16.25" style="11" customWidth="1"/>
    <col min="15" max="15" width="12.25" style="11" customWidth="1"/>
    <col min="16" max="18" width="10.75" style="11" customWidth="1"/>
    <col min="19" max="16384" width="8.75" style="11"/>
  </cols>
  <sheetData>
    <row r="1" spans="1:12" ht="44.25" thickBot="1" x14ac:dyDescent="0.3">
      <c r="A1" s="156" t="s">
        <v>227</v>
      </c>
      <c r="D1" s="88" t="s">
        <v>228</v>
      </c>
      <c r="L1" s="28"/>
    </row>
    <row r="2" spans="1:12" ht="19.149999999999999" customHeight="1" thickBot="1" x14ac:dyDescent="0.3">
      <c r="A2" s="113" t="s">
        <v>362</v>
      </c>
      <c r="D2" s="113" t="s">
        <v>362</v>
      </c>
      <c r="E2" s="314" t="s">
        <v>82</v>
      </c>
      <c r="F2" s="315"/>
      <c r="G2" s="315"/>
      <c r="H2" s="316"/>
    </row>
    <row r="3" spans="1:12" ht="26.25" thickBot="1" x14ac:dyDescent="0.3">
      <c r="A3" s="44" t="s">
        <v>60</v>
      </c>
      <c r="B3" s="44" t="s">
        <v>217</v>
      </c>
      <c r="D3" s="44" t="s">
        <v>60</v>
      </c>
      <c r="E3" s="39" t="s">
        <v>83</v>
      </c>
      <c r="F3" s="39" t="s">
        <v>84</v>
      </c>
      <c r="G3" s="39" t="s">
        <v>85</v>
      </c>
      <c r="H3" s="39" t="s">
        <v>139</v>
      </c>
    </row>
    <row r="4" spans="1:12" ht="16.5" thickBot="1" x14ac:dyDescent="0.3">
      <c r="A4" s="43" t="s">
        <v>22</v>
      </c>
      <c r="B4" s="87">
        <v>-0.10016335308064084</v>
      </c>
      <c r="D4" s="43" t="s">
        <v>22</v>
      </c>
      <c r="E4" s="46" t="s">
        <v>91</v>
      </c>
      <c r="F4" s="46" t="s">
        <v>91</v>
      </c>
      <c r="G4" s="46" t="s">
        <v>91</v>
      </c>
      <c r="H4" s="46" t="s">
        <v>91</v>
      </c>
    </row>
    <row r="5" spans="1:12" ht="16.5" thickBot="1" x14ac:dyDescent="0.3">
      <c r="A5" s="43" t="s">
        <v>27</v>
      </c>
      <c r="B5" s="87">
        <v>-3.5412453333577454E-2</v>
      </c>
      <c r="D5" s="43" t="s">
        <v>27</v>
      </c>
      <c r="E5" s="45" t="s">
        <v>90</v>
      </c>
      <c r="F5" s="45" t="s">
        <v>90</v>
      </c>
      <c r="G5" s="46" t="s">
        <v>91</v>
      </c>
      <c r="H5" s="45" t="s">
        <v>90</v>
      </c>
    </row>
    <row r="6" spans="1:12" ht="16.5" thickBot="1" x14ac:dyDescent="0.3">
      <c r="A6" s="43" t="s">
        <v>21</v>
      </c>
      <c r="B6" s="87">
        <v>-6.3447784717028943E-3</v>
      </c>
      <c r="D6" s="43" t="s">
        <v>21</v>
      </c>
      <c r="E6" s="46" t="s">
        <v>91</v>
      </c>
      <c r="F6" s="46" t="s">
        <v>91</v>
      </c>
      <c r="G6" s="46" t="s">
        <v>91</v>
      </c>
      <c r="H6" s="45" t="s">
        <v>90</v>
      </c>
    </row>
    <row r="7" spans="1:12" ht="16.5" thickBot="1" x14ac:dyDescent="0.3">
      <c r="A7" s="43" t="s">
        <v>89</v>
      </c>
      <c r="B7" s="87">
        <v>3.5270908846487314E-2</v>
      </c>
      <c r="D7" s="43" t="s">
        <v>89</v>
      </c>
      <c r="E7" s="45" t="s">
        <v>90</v>
      </c>
      <c r="F7" s="45" t="s">
        <v>90</v>
      </c>
      <c r="G7" s="45" t="s">
        <v>90</v>
      </c>
      <c r="H7" s="45" t="s">
        <v>90</v>
      </c>
    </row>
    <row r="8" spans="1:12" ht="16.5" thickBot="1" x14ac:dyDescent="0.3">
      <c r="A8" s="43" t="s">
        <v>5</v>
      </c>
      <c r="B8" s="87">
        <v>7.4407629542594833E-2</v>
      </c>
      <c r="D8" s="43" t="s">
        <v>5</v>
      </c>
      <c r="E8" s="45" t="s">
        <v>90</v>
      </c>
      <c r="F8" s="45" t="s">
        <v>90</v>
      </c>
      <c r="G8" s="45" t="s">
        <v>90</v>
      </c>
      <c r="H8" s="45" t="s">
        <v>90</v>
      </c>
    </row>
    <row r="46" ht="15" customHeight="1" x14ac:dyDescent="0.25"/>
  </sheetData>
  <sortState ref="A4:B8">
    <sortCondition ref="B4:B8"/>
  </sortState>
  <mergeCells count="1">
    <mergeCell ref="E2:H2"/>
  </mergeCells>
  <hyperlinks>
    <hyperlink ref="A2" location="Index!A1" display="Back to Index"/>
    <hyperlink ref="D2" location="Index!A1" display="Back to Index"/>
  </hyperlinks>
  <pageMargins left="0.75" right="0.75" top="1" bottom="1" header="0.5" footer="0.5"/>
  <pageSetup paperSize="9" orientation="portrait" horizontalDpi="4294967292" verticalDpi="4294967292"/>
  <headerFooter alignWithMargins="0"/>
  <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6"/>
  <sheetViews>
    <sheetView topLeftCell="B1" workbookViewId="0"/>
  </sheetViews>
  <sheetFormatPr defaultColWidth="0" defaultRowHeight="15.75" zeroHeight="1" x14ac:dyDescent="0.25"/>
  <cols>
    <col min="1" max="1" width="26" customWidth="1"/>
    <col min="2" max="2" width="25.25" customWidth="1"/>
    <col min="3" max="3" width="10.5" bestFit="1" customWidth="1"/>
    <col min="4" max="5" width="10.75" customWidth="1"/>
    <col min="6" max="6" width="20.25" customWidth="1"/>
    <col min="7" max="11" width="10.75" customWidth="1"/>
    <col min="12" max="12" width="0" hidden="1" customWidth="1"/>
    <col min="13" max="16384" width="10.75" hidden="1"/>
  </cols>
  <sheetData>
    <row r="1" spans="1:10" ht="87" thickBot="1" x14ac:dyDescent="0.3">
      <c r="A1" s="156" t="s">
        <v>218</v>
      </c>
      <c r="F1" s="88" t="s">
        <v>219</v>
      </c>
    </row>
    <row r="2" spans="1:10" ht="22.15" customHeight="1" thickBot="1" x14ac:dyDescent="0.3">
      <c r="A2" s="113" t="s">
        <v>362</v>
      </c>
      <c r="F2" s="113" t="s">
        <v>362</v>
      </c>
      <c r="G2" s="317" t="s">
        <v>88</v>
      </c>
      <c r="H2" s="318"/>
      <c r="I2" s="318"/>
      <c r="J2" s="319"/>
    </row>
    <row r="3" spans="1:10" ht="39" thickBot="1" x14ac:dyDescent="0.3">
      <c r="B3" s="36" t="s">
        <v>60</v>
      </c>
      <c r="C3" s="44" t="s">
        <v>217</v>
      </c>
      <c r="D3" s="37"/>
      <c r="E3" s="37"/>
      <c r="F3" s="36" t="s">
        <v>60</v>
      </c>
      <c r="G3" s="39" t="s">
        <v>83</v>
      </c>
      <c r="H3" s="39" t="s">
        <v>84</v>
      </c>
      <c r="I3" s="39" t="s">
        <v>85</v>
      </c>
      <c r="J3" s="39" t="s">
        <v>139</v>
      </c>
    </row>
    <row r="4" spans="1:10" ht="28.15" customHeight="1" thickBot="1" x14ac:dyDescent="0.3">
      <c r="B4" s="38" t="s">
        <v>5</v>
      </c>
      <c r="C4" s="49">
        <v>2.5399999999999999E-2</v>
      </c>
      <c r="D4" s="37"/>
      <c r="E4" s="37"/>
      <c r="F4" s="38" t="s">
        <v>5</v>
      </c>
      <c r="G4" s="40" t="s">
        <v>86</v>
      </c>
      <c r="H4" s="41" t="s">
        <v>87</v>
      </c>
      <c r="I4" s="41" t="s">
        <v>87</v>
      </c>
      <c r="J4" s="40" t="s">
        <v>86</v>
      </c>
    </row>
    <row r="5" spans="1:10" ht="16.5" thickBot="1" x14ac:dyDescent="0.3">
      <c r="B5" s="38" t="s">
        <v>24</v>
      </c>
      <c r="C5" s="49">
        <v>0.11899999999999999</v>
      </c>
      <c r="D5" s="37"/>
      <c r="E5" s="37"/>
      <c r="F5" s="38" t="s">
        <v>24</v>
      </c>
      <c r="G5" s="40" t="s">
        <v>86</v>
      </c>
      <c r="H5" s="41" t="s">
        <v>87</v>
      </c>
      <c r="I5" s="40" t="s">
        <v>86</v>
      </c>
      <c r="J5" s="40" t="s">
        <v>86</v>
      </c>
    </row>
    <row r="6" spans="1:10" ht="16.5" thickBot="1" x14ac:dyDescent="0.3">
      <c r="B6" s="38" t="s">
        <v>22</v>
      </c>
      <c r="C6" s="49">
        <v>0.1245</v>
      </c>
      <c r="D6" s="37"/>
      <c r="E6" s="37"/>
      <c r="F6" s="38" t="s">
        <v>22</v>
      </c>
      <c r="G6" s="40" t="s">
        <v>86</v>
      </c>
      <c r="H6" s="41" t="s">
        <v>87</v>
      </c>
      <c r="I6" s="41" t="s">
        <v>87</v>
      </c>
      <c r="J6" s="41" t="s">
        <v>87</v>
      </c>
    </row>
    <row r="7" spans="1:10" ht="16.5" thickBot="1" x14ac:dyDescent="0.3">
      <c r="B7" s="38" t="s">
        <v>92</v>
      </c>
      <c r="C7" s="49">
        <v>0.22789999999999999</v>
      </c>
      <c r="D7" s="37"/>
      <c r="E7" s="37"/>
      <c r="F7" s="38" t="s">
        <v>92</v>
      </c>
      <c r="G7" s="41" t="s">
        <v>87</v>
      </c>
      <c r="H7" s="41" t="s">
        <v>87</v>
      </c>
      <c r="I7" s="41" t="s">
        <v>87</v>
      </c>
      <c r="J7" s="41" t="s">
        <v>87</v>
      </c>
    </row>
    <row r="8" spans="1:10" ht="22.15" customHeight="1" thickBot="1" x14ac:dyDescent="0.3">
      <c r="B8" s="38" t="s">
        <v>114</v>
      </c>
      <c r="C8" s="49">
        <v>0.28339999999999999</v>
      </c>
      <c r="D8" s="37"/>
      <c r="E8" s="37"/>
      <c r="F8" s="38" t="s">
        <v>114</v>
      </c>
      <c r="G8" s="41" t="s">
        <v>87</v>
      </c>
      <c r="H8" s="41" t="s">
        <v>87</v>
      </c>
      <c r="I8" s="41" t="s">
        <v>87</v>
      </c>
      <c r="J8" s="40" t="s">
        <v>86</v>
      </c>
    </row>
    <row r="9" spans="1:10" x14ac:dyDescent="0.25"/>
    <row r="10" spans="1:10" x14ac:dyDescent="0.25"/>
    <row r="11" spans="1:10" x14ac:dyDescent="0.25"/>
    <row r="12" spans="1:10" x14ac:dyDescent="0.25"/>
    <row r="13" spans="1:10" x14ac:dyDescent="0.25"/>
    <row r="14" spans="1:10" x14ac:dyDescent="0.25"/>
    <row r="15" spans="1:10" x14ac:dyDescent="0.25"/>
    <row r="16" spans="1:10"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sheetData>
  <sortState ref="B4:C8">
    <sortCondition ref="C4:C8"/>
  </sortState>
  <mergeCells count="1">
    <mergeCell ref="G2:J2"/>
  </mergeCells>
  <hyperlinks>
    <hyperlink ref="A2" location="Index!A1" display="Back to Index"/>
    <hyperlink ref="F2" location="Index!A1" display="Back to Index"/>
  </hyperlinks>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8"/>
  <sheetViews>
    <sheetView workbookViewId="0"/>
  </sheetViews>
  <sheetFormatPr defaultColWidth="0" defaultRowHeight="15.75" zeroHeight="1" x14ac:dyDescent="0.25"/>
  <cols>
    <col min="1" max="1" width="29.25" customWidth="1"/>
    <col min="2" max="2" width="21.75" customWidth="1"/>
    <col min="3" max="3" width="28.25" bestFit="1" customWidth="1"/>
    <col min="4" max="4" width="19.75" bestFit="1" customWidth="1"/>
    <col min="5" max="5" width="20.5" customWidth="1"/>
    <col min="6" max="6" width="9.25" customWidth="1"/>
    <col min="7" max="7" width="16.75" hidden="1" customWidth="1"/>
    <col min="8" max="8" width="23.75" hidden="1" customWidth="1"/>
    <col min="9" max="16384" width="10.75" hidden="1"/>
  </cols>
  <sheetData>
    <row r="1" spans="1:6" ht="72.75" thickBot="1" x14ac:dyDescent="0.3">
      <c r="A1" s="85" t="s">
        <v>563</v>
      </c>
      <c r="B1" s="145" t="s">
        <v>362</v>
      </c>
      <c r="C1" s="320" t="s">
        <v>564</v>
      </c>
      <c r="D1" s="320"/>
      <c r="E1" s="320"/>
      <c r="F1" s="320"/>
    </row>
    <row r="2" spans="1:6" ht="26.25" thickBot="1" x14ac:dyDescent="0.3">
      <c r="A2" s="56" t="s">
        <v>64</v>
      </c>
      <c r="B2" s="56" t="s">
        <v>6</v>
      </c>
      <c r="C2" s="56" t="s">
        <v>53</v>
      </c>
      <c r="D2" s="56" t="s">
        <v>54</v>
      </c>
    </row>
    <row r="3" spans="1:6" ht="16.5" thickBot="1" x14ac:dyDescent="0.3">
      <c r="A3" s="20" t="s">
        <v>8</v>
      </c>
      <c r="B3" s="57">
        <v>23212</v>
      </c>
      <c r="C3" s="57">
        <v>573</v>
      </c>
      <c r="D3" s="57">
        <v>5522.97</v>
      </c>
    </row>
    <row r="4" spans="1:6" ht="16.5" thickBot="1" x14ac:dyDescent="0.3">
      <c r="A4" s="20" t="s">
        <v>10</v>
      </c>
      <c r="B4" s="57">
        <v>13562</v>
      </c>
      <c r="C4" s="57">
        <v>392</v>
      </c>
      <c r="D4" s="57">
        <v>2834.57</v>
      </c>
    </row>
    <row r="5" spans="1:6" ht="16.5" thickBot="1" x14ac:dyDescent="0.3">
      <c r="A5" s="20" t="s">
        <v>15</v>
      </c>
      <c r="B5" s="57">
        <v>12373</v>
      </c>
      <c r="C5" s="57">
        <v>532</v>
      </c>
      <c r="D5" s="57">
        <v>1838.61</v>
      </c>
    </row>
    <row r="6" spans="1:6" ht="16.5" thickBot="1" x14ac:dyDescent="0.3">
      <c r="A6" s="20" t="s">
        <v>13</v>
      </c>
      <c r="B6" s="57">
        <v>12232</v>
      </c>
      <c r="C6" s="57">
        <v>344</v>
      </c>
      <c r="D6" s="57">
        <v>2185.3110000000001</v>
      </c>
    </row>
    <row r="7" spans="1:6" ht="16.5" thickBot="1" x14ac:dyDescent="0.3">
      <c r="A7" s="20" t="s">
        <v>66</v>
      </c>
      <c r="B7" s="57">
        <v>11789</v>
      </c>
      <c r="C7" s="57">
        <v>370</v>
      </c>
      <c r="D7" s="57">
        <v>1687.5150000000001</v>
      </c>
    </row>
    <row r="8" spans="1:6" ht="16.5" thickBot="1" x14ac:dyDescent="0.3">
      <c r="A8" s="20" t="s">
        <v>14</v>
      </c>
      <c r="B8" s="57">
        <v>9432</v>
      </c>
      <c r="C8" s="57">
        <v>467</v>
      </c>
      <c r="D8" s="57">
        <v>1465.5129999999999</v>
      </c>
    </row>
    <row r="9" spans="1:6" ht="16.5" thickBot="1" x14ac:dyDescent="0.3">
      <c r="A9" s="20" t="s">
        <v>9</v>
      </c>
      <c r="B9" s="57">
        <v>7692</v>
      </c>
      <c r="C9" s="57">
        <v>217</v>
      </c>
      <c r="D9" s="57">
        <v>1209.1959999999999</v>
      </c>
    </row>
    <row r="10" spans="1:6" ht="16.5" thickBot="1" x14ac:dyDescent="0.3">
      <c r="A10" s="20" t="s">
        <v>7</v>
      </c>
      <c r="B10" s="57">
        <v>7474</v>
      </c>
      <c r="C10" s="57">
        <v>217</v>
      </c>
      <c r="D10" s="57">
        <v>1242</v>
      </c>
    </row>
    <row r="11" spans="1:6" ht="16.5" thickBot="1" x14ac:dyDescent="0.3">
      <c r="A11" s="20" t="s">
        <v>11</v>
      </c>
      <c r="B11" s="57">
        <v>6845</v>
      </c>
      <c r="C11" s="57">
        <v>202</v>
      </c>
      <c r="D11" s="57">
        <v>1407.0920000000001</v>
      </c>
    </row>
    <row r="12" spans="1:6" ht="16.5" thickBot="1" x14ac:dyDescent="0.3">
      <c r="A12" s="20" t="s">
        <v>16</v>
      </c>
      <c r="B12" s="57">
        <v>5420</v>
      </c>
      <c r="C12" s="57">
        <v>203</v>
      </c>
      <c r="D12" s="57">
        <v>904.06100000000004</v>
      </c>
    </row>
    <row r="13" spans="1:6" ht="16.5" thickBot="1" x14ac:dyDescent="0.3">
      <c r="A13" s="20" t="s">
        <v>12</v>
      </c>
      <c r="B13" s="57">
        <v>2471</v>
      </c>
      <c r="C13" s="57">
        <v>90</v>
      </c>
      <c r="D13" s="57">
        <v>482.005</v>
      </c>
    </row>
    <row r="14" spans="1:6" ht="16.5" thickBot="1" x14ac:dyDescent="0.3">
      <c r="A14" s="20" t="s">
        <v>17</v>
      </c>
      <c r="B14" s="57">
        <v>1968</v>
      </c>
      <c r="C14" s="57">
        <v>75</v>
      </c>
      <c r="D14" s="57">
        <v>236.232</v>
      </c>
    </row>
    <row r="15" spans="1:6" x14ac:dyDescent="0.25">
      <c r="B15" s="6"/>
      <c r="C15" s="6"/>
      <c r="D15" s="6"/>
    </row>
    <row r="16" spans="1:6" x14ac:dyDescent="0.25">
      <c r="B16" s="6"/>
      <c r="C16" s="6"/>
    </row>
    <row r="17" spans="2:3" x14ac:dyDescent="0.25">
      <c r="B17" s="6"/>
      <c r="C17" s="6"/>
    </row>
    <row r="18" spans="2:3" x14ac:dyDescent="0.25"/>
    <row r="19" spans="2:3" x14ac:dyDescent="0.25"/>
    <row r="20" spans="2:3" x14ac:dyDescent="0.25"/>
    <row r="21" spans="2:3" x14ac:dyDescent="0.25"/>
    <row r="22" spans="2:3" x14ac:dyDescent="0.25"/>
    <row r="23" spans="2:3" x14ac:dyDescent="0.25"/>
    <row r="24" spans="2:3" x14ac:dyDescent="0.25"/>
    <row r="25" spans="2:3" x14ac:dyDescent="0.25"/>
    <row r="26" spans="2:3" x14ac:dyDescent="0.25"/>
    <row r="27" spans="2:3" x14ac:dyDescent="0.25"/>
    <row r="28" spans="2:3" x14ac:dyDescent="0.25"/>
    <row r="29" spans="2:3" x14ac:dyDescent="0.25"/>
    <row r="30" spans="2:3" x14ac:dyDescent="0.25"/>
    <row r="31" spans="2:3" x14ac:dyDescent="0.25"/>
    <row r="32" spans="2:3" x14ac:dyDescent="0.25"/>
    <row r="33" spans="1:4" x14ac:dyDescent="0.25"/>
    <row r="34" spans="1:4" x14ac:dyDescent="0.25"/>
    <row r="35" spans="1:4" x14ac:dyDescent="0.25"/>
    <row r="36" spans="1:4" x14ac:dyDescent="0.25"/>
    <row r="37" spans="1:4" x14ac:dyDescent="0.25"/>
    <row r="38" spans="1:4" x14ac:dyDescent="0.25"/>
    <row r="39" spans="1:4" x14ac:dyDescent="0.25"/>
    <row r="40" spans="1:4" x14ac:dyDescent="0.25"/>
    <row r="41" spans="1:4" x14ac:dyDescent="0.25"/>
    <row r="42" spans="1:4" x14ac:dyDescent="0.25"/>
    <row r="43" spans="1:4" x14ac:dyDescent="0.25"/>
    <row r="44" spans="1:4" x14ac:dyDescent="0.25"/>
    <row r="45" spans="1:4" x14ac:dyDescent="0.25"/>
    <row r="46" spans="1:4" hidden="1" x14ac:dyDescent="0.25"/>
    <row r="47" spans="1:4" hidden="1" x14ac:dyDescent="0.25">
      <c r="A47" s="64"/>
      <c r="B47" s="15"/>
      <c r="C47" s="15"/>
      <c r="D47" s="65"/>
    </row>
    <row r="48" spans="1:4" hidden="1" x14ac:dyDescent="0.25">
      <c r="A48" s="64"/>
      <c r="B48" s="15"/>
      <c r="C48" s="15"/>
      <c r="D48" s="65"/>
    </row>
    <row r="49" spans="1:4" hidden="1" x14ac:dyDescent="0.25">
      <c r="A49" s="64"/>
      <c r="B49" s="15"/>
      <c r="C49" s="15"/>
      <c r="D49" s="65"/>
    </row>
    <row r="50" spans="1:4" hidden="1" x14ac:dyDescent="0.25">
      <c r="A50" s="64"/>
      <c r="B50" s="15"/>
      <c r="C50" s="15"/>
      <c r="D50" s="65"/>
    </row>
    <row r="51" spans="1:4" hidden="1" x14ac:dyDescent="0.25">
      <c r="A51" s="64"/>
      <c r="B51" s="15"/>
      <c r="C51" s="15"/>
      <c r="D51" s="65"/>
    </row>
    <row r="52" spans="1:4" hidden="1" x14ac:dyDescent="0.25">
      <c r="A52" s="64"/>
      <c r="B52" s="15"/>
      <c r="C52" s="15"/>
      <c r="D52" s="65"/>
    </row>
    <row r="53" spans="1:4" hidden="1" x14ac:dyDescent="0.25">
      <c r="A53" s="64"/>
      <c r="B53" s="15"/>
      <c r="C53" s="15"/>
      <c r="D53" s="65"/>
    </row>
    <row r="54" spans="1:4" hidden="1" x14ac:dyDescent="0.25">
      <c r="A54" s="64"/>
      <c r="B54" s="15"/>
      <c r="C54" s="15"/>
      <c r="D54" s="65"/>
    </row>
    <row r="55" spans="1:4" hidden="1" x14ac:dyDescent="0.25">
      <c r="A55" s="64"/>
      <c r="B55" s="15"/>
      <c r="C55" s="15"/>
      <c r="D55" s="65"/>
    </row>
    <row r="56" spans="1:4" hidden="1" x14ac:dyDescent="0.25">
      <c r="A56" s="64"/>
      <c r="B56" s="15"/>
      <c r="C56" s="15"/>
      <c r="D56" s="65"/>
    </row>
    <row r="57" spans="1:4" hidden="1" x14ac:dyDescent="0.25">
      <c r="A57" s="64"/>
      <c r="B57" s="15"/>
      <c r="C57" s="15"/>
      <c r="D57" s="65"/>
    </row>
    <row r="58" spans="1:4" hidden="1" x14ac:dyDescent="0.25">
      <c r="A58" s="64"/>
      <c r="B58" s="15"/>
      <c r="C58" s="15"/>
      <c r="D58" s="65"/>
    </row>
  </sheetData>
  <sortState ref="A3:D14">
    <sortCondition descending="1" ref="B3:B14"/>
  </sortState>
  <mergeCells count="1">
    <mergeCell ref="C1:F1"/>
  </mergeCells>
  <hyperlinks>
    <hyperlink ref="B1" location="Index!A1" display="Back to Index"/>
  </hyperlinks>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1"/>
  <sheetViews>
    <sheetView workbookViewId="0"/>
  </sheetViews>
  <sheetFormatPr defaultColWidth="0" defaultRowHeight="15.75" zeroHeight="1" x14ac:dyDescent="0.25"/>
  <cols>
    <col min="1" max="1" width="33.5" customWidth="1"/>
    <col min="2" max="2" width="17.25" customWidth="1"/>
    <col min="3" max="3" width="14.75" customWidth="1"/>
    <col min="4" max="15" width="10.75" customWidth="1"/>
    <col min="16" max="16384" width="10.75" hidden="1"/>
  </cols>
  <sheetData>
    <row r="1" spans="1:7" ht="58.15" customHeight="1" thickBot="1" x14ac:dyDescent="0.3">
      <c r="A1" s="85" t="s">
        <v>221</v>
      </c>
      <c r="B1" s="145" t="s">
        <v>362</v>
      </c>
      <c r="C1" s="320" t="s">
        <v>565</v>
      </c>
      <c r="D1" s="320"/>
      <c r="E1" s="320"/>
      <c r="F1" s="320"/>
      <c r="G1" s="320"/>
    </row>
    <row r="2" spans="1:7" ht="39" thickBot="1" x14ac:dyDescent="0.3">
      <c r="A2" s="56" t="s">
        <v>64</v>
      </c>
      <c r="B2" s="56" t="s">
        <v>6</v>
      </c>
      <c r="C2" s="56" t="s">
        <v>53</v>
      </c>
      <c r="D2" s="56" t="s">
        <v>54</v>
      </c>
    </row>
    <row r="3" spans="1:7" ht="16.5" thickBot="1" x14ac:dyDescent="0.3">
      <c r="A3" s="58" t="s">
        <v>13</v>
      </c>
      <c r="B3" s="16">
        <v>4980</v>
      </c>
      <c r="C3" s="16">
        <v>107</v>
      </c>
      <c r="D3" s="16">
        <v>771.11599999999999</v>
      </c>
    </row>
    <row r="4" spans="1:7" ht="16.5" thickBot="1" x14ac:dyDescent="0.3">
      <c r="A4" s="58" t="s">
        <v>10</v>
      </c>
      <c r="B4" s="16">
        <v>3797</v>
      </c>
      <c r="C4" s="16">
        <v>114</v>
      </c>
      <c r="D4" s="16">
        <v>407.88</v>
      </c>
    </row>
    <row r="5" spans="1:7" ht="16.5" thickBot="1" x14ac:dyDescent="0.3">
      <c r="A5" s="58" t="s">
        <v>14</v>
      </c>
      <c r="B5" s="16">
        <v>3262</v>
      </c>
      <c r="C5" s="16">
        <v>171</v>
      </c>
      <c r="D5" s="16">
        <v>489.40499999999997</v>
      </c>
    </row>
    <row r="6" spans="1:7" ht="16.5" thickBot="1" x14ac:dyDescent="0.3">
      <c r="A6" s="58" t="s">
        <v>11</v>
      </c>
      <c r="B6" s="16">
        <v>3021</v>
      </c>
      <c r="C6" s="16">
        <v>68</v>
      </c>
      <c r="D6" s="16">
        <v>685.40899999999999</v>
      </c>
    </row>
    <row r="7" spans="1:7" ht="16.5" thickBot="1" x14ac:dyDescent="0.3">
      <c r="A7" s="58" t="s">
        <v>8</v>
      </c>
      <c r="B7" s="16">
        <v>2254</v>
      </c>
      <c r="C7" s="16">
        <v>135</v>
      </c>
      <c r="D7" s="16">
        <v>369.09500000000003</v>
      </c>
    </row>
    <row r="8" spans="1:7" ht="16.5" thickBot="1" x14ac:dyDescent="0.3">
      <c r="A8" s="58" t="s">
        <v>15</v>
      </c>
      <c r="B8" s="16">
        <v>1554</v>
      </c>
      <c r="C8" s="16">
        <v>120</v>
      </c>
      <c r="D8" s="16">
        <v>201.17</v>
      </c>
    </row>
    <row r="9" spans="1:7" ht="16.5" thickBot="1" x14ac:dyDescent="0.3">
      <c r="A9" s="58" t="s">
        <v>9</v>
      </c>
      <c r="B9" s="16">
        <v>1262</v>
      </c>
      <c r="C9" s="16">
        <v>58</v>
      </c>
      <c r="D9" s="16">
        <v>201.93299999999999</v>
      </c>
    </row>
    <row r="10" spans="1:7" ht="16.5" thickBot="1" x14ac:dyDescent="0.3">
      <c r="A10" s="58" t="s">
        <v>7</v>
      </c>
      <c r="B10" s="16">
        <v>1236</v>
      </c>
      <c r="C10" s="16">
        <v>71</v>
      </c>
      <c r="D10" s="16">
        <v>198.09700000000001</v>
      </c>
    </row>
    <row r="11" spans="1:7" ht="16.5" thickBot="1" x14ac:dyDescent="0.3">
      <c r="A11" s="58" t="s">
        <v>16</v>
      </c>
      <c r="B11" s="16">
        <v>1090</v>
      </c>
      <c r="C11" s="16">
        <v>41</v>
      </c>
      <c r="D11" s="16">
        <v>190.13800000000001</v>
      </c>
    </row>
    <row r="12" spans="1:7" ht="16.5" thickBot="1" x14ac:dyDescent="0.3">
      <c r="A12" s="58" t="s">
        <v>66</v>
      </c>
      <c r="B12" s="16">
        <v>1044</v>
      </c>
      <c r="C12" s="16">
        <v>84</v>
      </c>
      <c r="D12" s="16">
        <v>171.072</v>
      </c>
    </row>
    <row r="13" spans="1:7" ht="16.5" thickBot="1" x14ac:dyDescent="0.3">
      <c r="A13" s="58" t="s">
        <v>12</v>
      </c>
      <c r="B13" s="16">
        <v>709</v>
      </c>
      <c r="C13" s="16">
        <v>19</v>
      </c>
      <c r="D13" s="16">
        <v>204.411</v>
      </c>
    </row>
    <row r="14" spans="1:7" ht="16.5" thickBot="1" x14ac:dyDescent="0.3">
      <c r="A14" s="58" t="s">
        <v>17</v>
      </c>
      <c r="B14" s="2">
        <v>396</v>
      </c>
      <c r="C14" s="2">
        <v>13</v>
      </c>
      <c r="D14" s="2">
        <v>35.262</v>
      </c>
    </row>
    <row r="15" spans="1:7" x14ac:dyDescent="0.25"/>
    <row r="16" spans="1:7" x14ac:dyDescent="0.25"/>
    <row r="17" spans="1:4" x14ac:dyDescent="0.25"/>
    <row r="18" spans="1:4" x14ac:dyDescent="0.25"/>
    <row r="19" spans="1:4" x14ac:dyDescent="0.25"/>
    <row r="20" spans="1:4" x14ac:dyDescent="0.25"/>
    <row r="21" spans="1:4" x14ac:dyDescent="0.25"/>
    <row r="22" spans="1:4" x14ac:dyDescent="0.25"/>
    <row r="23" spans="1:4" x14ac:dyDescent="0.25"/>
    <row r="24" spans="1:4" x14ac:dyDescent="0.25"/>
    <row r="25" spans="1:4" x14ac:dyDescent="0.25"/>
    <row r="26" spans="1:4" x14ac:dyDescent="0.25"/>
    <row r="27" spans="1:4" x14ac:dyDescent="0.25"/>
    <row r="28" spans="1:4" x14ac:dyDescent="0.25"/>
    <row r="29" spans="1:4" x14ac:dyDescent="0.25"/>
    <row r="30" spans="1:4" x14ac:dyDescent="0.25"/>
    <row r="31" spans="1:4" x14ac:dyDescent="0.25">
      <c r="A31" s="64"/>
      <c r="B31" s="15"/>
      <c r="C31" s="15"/>
      <c r="D31" s="65"/>
    </row>
    <row r="32" spans="1:4" x14ac:dyDescent="0.25">
      <c r="A32" s="64"/>
      <c r="B32" s="15"/>
      <c r="C32" s="15"/>
      <c r="D32" s="65"/>
    </row>
    <row r="33" spans="1:7" ht="46.15" customHeight="1" thickBot="1" x14ac:dyDescent="0.3">
      <c r="A33" s="85" t="s">
        <v>354</v>
      </c>
      <c r="B33" s="145" t="s">
        <v>362</v>
      </c>
      <c r="C33" s="320" t="s">
        <v>566</v>
      </c>
      <c r="D33" s="320"/>
      <c r="E33" s="320"/>
      <c r="F33" s="320"/>
      <c r="G33" s="320"/>
    </row>
    <row r="34" spans="1:7" ht="39" thickBot="1" x14ac:dyDescent="0.3">
      <c r="A34" s="56" t="s">
        <v>64</v>
      </c>
      <c r="B34" s="56" t="s">
        <v>6</v>
      </c>
      <c r="C34" s="56" t="s">
        <v>53</v>
      </c>
      <c r="D34" s="56" t="s">
        <v>54</v>
      </c>
    </row>
    <row r="35" spans="1:7" ht="16.5" thickBot="1" x14ac:dyDescent="0.3">
      <c r="A35" s="58" t="s">
        <v>8</v>
      </c>
      <c r="B35" s="16">
        <v>20958</v>
      </c>
      <c r="C35" s="16">
        <v>438</v>
      </c>
      <c r="D35" s="16">
        <v>5153.875</v>
      </c>
    </row>
    <row r="36" spans="1:7" ht="16.5" thickBot="1" x14ac:dyDescent="0.3">
      <c r="A36" s="58" t="s">
        <v>15</v>
      </c>
      <c r="B36" s="16">
        <v>10819</v>
      </c>
      <c r="C36" s="16">
        <v>412</v>
      </c>
      <c r="D36" s="16">
        <v>1637.44</v>
      </c>
    </row>
    <row r="37" spans="1:7" ht="16.5" thickBot="1" x14ac:dyDescent="0.3">
      <c r="A37" s="58" t="s">
        <v>66</v>
      </c>
      <c r="B37" s="16">
        <v>10745</v>
      </c>
      <c r="C37" s="16">
        <v>286</v>
      </c>
      <c r="D37" s="16">
        <v>1516.443</v>
      </c>
    </row>
    <row r="38" spans="1:7" ht="16.5" thickBot="1" x14ac:dyDescent="0.3">
      <c r="A38" s="58" t="s">
        <v>10</v>
      </c>
      <c r="B38" s="16">
        <v>9765</v>
      </c>
      <c r="C38" s="16">
        <v>278</v>
      </c>
      <c r="D38" s="16">
        <v>2426.69</v>
      </c>
    </row>
    <row r="39" spans="1:7" ht="16.5" thickBot="1" x14ac:dyDescent="0.3">
      <c r="A39" s="58" t="s">
        <v>13</v>
      </c>
      <c r="B39" s="16">
        <v>7252</v>
      </c>
      <c r="C39" s="16">
        <v>237</v>
      </c>
      <c r="D39" s="16">
        <v>1414.1949999999999</v>
      </c>
    </row>
    <row r="40" spans="1:7" ht="16.5" thickBot="1" x14ac:dyDescent="0.3">
      <c r="A40" s="58" t="s">
        <v>9</v>
      </c>
      <c r="B40" s="16">
        <v>6430</v>
      </c>
      <c r="C40" s="16">
        <v>159</v>
      </c>
      <c r="D40" s="16">
        <v>1007.263</v>
      </c>
    </row>
    <row r="41" spans="1:7" ht="16.5" thickBot="1" x14ac:dyDescent="0.3">
      <c r="A41" s="58" t="s">
        <v>7</v>
      </c>
      <c r="B41" s="16">
        <v>6238</v>
      </c>
      <c r="C41" s="16">
        <v>146</v>
      </c>
      <c r="D41" s="16">
        <v>1043.903</v>
      </c>
    </row>
    <row r="42" spans="1:7" ht="16.5" thickBot="1" x14ac:dyDescent="0.3">
      <c r="A42" s="58" t="s">
        <v>14</v>
      </c>
      <c r="B42" s="16">
        <v>6170</v>
      </c>
      <c r="C42" s="16">
        <v>296</v>
      </c>
      <c r="D42" s="16">
        <v>976.10799999999995</v>
      </c>
    </row>
    <row r="43" spans="1:7" ht="16.5" thickBot="1" x14ac:dyDescent="0.3">
      <c r="A43" s="58" t="s">
        <v>16</v>
      </c>
      <c r="B43" s="16">
        <v>4330</v>
      </c>
      <c r="C43" s="16">
        <v>162</v>
      </c>
      <c r="D43" s="16">
        <v>713.923</v>
      </c>
    </row>
    <row r="44" spans="1:7" ht="16.5" thickBot="1" x14ac:dyDescent="0.3">
      <c r="A44" s="58" t="s">
        <v>11</v>
      </c>
      <c r="B44" s="16">
        <v>3824</v>
      </c>
      <c r="C44" s="16">
        <v>134</v>
      </c>
      <c r="D44" s="16">
        <v>721.68299999999999</v>
      </c>
    </row>
    <row r="45" spans="1:7" ht="16.5" thickBot="1" x14ac:dyDescent="0.3">
      <c r="A45" s="58" t="s">
        <v>12</v>
      </c>
      <c r="B45" s="16">
        <v>1762</v>
      </c>
      <c r="C45" s="16">
        <v>71</v>
      </c>
      <c r="D45" s="16">
        <v>277.59399999999999</v>
      </c>
    </row>
    <row r="46" spans="1:7" ht="16.5" thickBot="1" x14ac:dyDescent="0.3">
      <c r="A46" s="58" t="s">
        <v>17</v>
      </c>
      <c r="B46" s="2">
        <v>1572</v>
      </c>
      <c r="C46" s="2">
        <v>62</v>
      </c>
      <c r="D46" s="2">
        <v>200.97</v>
      </c>
    </row>
    <row r="47" spans="1:7" x14ac:dyDescent="0.25"/>
    <row r="48" spans="1:7" x14ac:dyDescent="0.25"/>
    <row r="49" spans="1:4" x14ac:dyDescent="0.25"/>
    <row r="50" spans="1:4" x14ac:dyDescent="0.25">
      <c r="A50" s="64"/>
      <c r="B50" s="15"/>
      <c r="C50" s="15"/>
      <c r="D50" s="65"/>
    </row>
    <row r="51" spans="1:4" x14ac:dyDescent="0.25">
      <c r="A51" s="64"/>
      <c r="B51" s="15"/>
      <c r="C51" s="15"/>
      <c r="D51" s="65"/>
    </row>
    <row r="52" spans="1:4" x14ac:dyDescent="0.25">
      <c r="A52" s="64"/>
      <c r="B52" s="15"/>
      <c r="C52" s="15"/>
      <c r="D52" s="65"/>
    </row>
    <row r="53" spans="1:4" x14ac:dyDescent="0.25">
      <c r="A53" s="64"/>
      <c r="B53" s="15"/>
      <c r="C53" s="15"/>
      <c r="D53" s="65"/>
    </row>
    <row r="54" spans="1:4" x14ac:dyDescent="0.25">
      <c r="A54" s="64"/>
      <c r="B54" s="15"/>
      <c r="C54" s="15"/>
      <c r="D54" s="65"/>
    </row>
    <row r="55" spans="1:4" x14ac:dyDescent="0.25">
      <c r="A55" s="64"/>
      <c r="B55" s="15"/>
      <c r="C55" s="15"/>
      <c r="D55" s="65"/>
    </row>
    <row r="56" spans="1:4" x14ac:dyDescent="0.25">
      <c r="A56" s="64"/>
      <c r="B56" s="15"/>
      <c r="C56" s="15"/>
      <c r="D56" s="65"/>
    </row>
    <row r="57" spans="1:4" x14ac:dyDescent="0.25">
      <c r="A57" s="64"/>
      <c r="B57" s="15"/>
      <c r="C57" s="15"/>
      <c r="D57" s="65"/>
    </row>
    <row r="58" spans="1:4" x14ac:dyDescent="0.25">
      <c r="A58" s="64"/>
      <c r="B58" s="15"/>
      <c r="C58" s="15"/>
      <c r="D58" s="65"/>
    </row>
    <row r="59" spans="1:4" hidden="1" x14ac:dyDescent="0.25">
      <c r="A59" s="64"/>
      <c r="B59" s="15"/>
      <c r="C59" s="15"/>
      <c r="D59" s="65"/>
    </row>
    <row r="60" spans="1:4" hidden="1" x14ac:dyDescent="0.25">
      <c r="A60" s="64"/>
      <c r="B60" s="15"/>
      <c r="C60" s="15"/>
      <c r="D60" s="65"/>
    </row>
    <row r="61" spans="1:4" hidden="1" x14ac:dyDescent="0.25">
      <c r="A61" s="64"/>
      <c r="B61" s="15"/>
      <c r="C61" s="15"/>
      <c r="D61" s="65"/>
    </row>
  </sheetData>
  <sortState ref="A35:D46">
    <sortCondition descending="1" ref="B35:B46"/>
  </sortState>
  <mergeCells count="2">
    <mergeCell ref="C1:G1"/>
    <mergeCell ref="C33:G33"/>
  </mergeCells>
  <hyperlinks>
    <hyperlink ref="B1" location="Index!A1" display="Back to Index"/>
    <hyperlink ref="B33" location="Index!A1" display="Back to Index"/>
  </hyperlinks>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6"/>
  <sheetViews>
    <sheetView workbookViewId="0"/>
  </sheetViews>
  <sheetFormatPr defaultColWidth="0" defaultRowHeight="12.75" zeroHeight="1" x14ac:dyDescent="0.2"/>
  <cols>
    <col min="1" max="1" width="25.25" style="1" customWidth="1"/>
    <col min="2" max="2" width="19.75" style="1" customWidth="1"/>
    <col min="3" max="3" width="15.25" style="1" customWidth="1"/>
    <col min="4" max="15" width="10.75" style="1" customWidth="1"/>
    <col min="16" max="16384" width="10.75" style="1" hidden="1"/>
  </cols>
  <sheetData>
    <row r="1" spans="1:4" ht="87" customHeight="1" thickBot="1" x14ac:dyDescent="0.25">
      <c r="A1" s="89" t="s">
        <v>222</v>
      </c>
      <c r="B1" s="145" t="s">
        <v>362</v>
      </c>
    </row>
    <row r="2" spans="1:4" ht="37.9" customHeight="1" thickBot="1" x14ac:dyDescent="0.25">
      <c r="A2" s="56" t="s">
        <v>60</v>
      </c>
      <c r="B2" s="56" t="s">
        <v>63</v>
      </c>
      <c r="C2" s="56" t="s">
        <v>53</v>
      </c>
      <c r="D2" s="56" t="s">
        <v>18</v>
      </c>
    </row>
    <row r="3" spans="1:4" ht="16.5" thickBot="1" x14ac:dyDescent="0.3">
      <c r="A3" s="13" t="s">
        <v>56</v>
      </c>
      <c r="B3" s="47">
        <v>51048</v>
      </c>
      <c r="C3" s="66">
        <v>447</v>
      </c>
      <c r="D3" s="24">
        <v>23856.008999999998</v>
      </c>
    </row>
    <row r="4" spans="1:4" ht="16.5" thickBot="1" x14ac:dyDescent="0.3">
      <c r="A4" s="13" t="s">
        <v>58</v>
      </c>
      <c r="B4" s="47">
        <v>4029</v>
      </c>
      <c r="C4" s="47">
        <v>70</v>
      </c>
      <c r="D4" s="24">
        <v>1508.394</v>
      </c>
    </row>
    <row r="5" spans="1:4" ht="16.149999999999999" customHeight="1" thickBot="1" x14ac:dyDescent="0.3">
      <c r="A5" s="13" t="s">
        <v>55</v>
      </c>
      <c r="B5" s="47">
        <v>3014</v>
      </c>
      <c r="C5" s="47">
        <v>43</v>
      </c>
      <c r="D5" s="24">
        <v>1224.011</v>
      </c>
    </row>
    <row r="6" spans="1:4" ht="16.5" thickBot="1" x14ac:dyDescent="0.3">
      <c r="A6" s="13" t="s">
        <v>59</v>
      </c>
      <c r="B6" s="47">
        <v>2957</v>
      </c>
      <c r="C6" s="47">
        <v>29</v>
      </c>
      <c r="D6" s="24">
        <v>1829.4169999999999</v>
      </c>
    </row>
    <row r="7" spans="1:4" ht="26.25" thickBot="1" x14ac:dyDescent="0.3">
      <c r="A7" s="13" t="s">
        <v>99</v>
      </c>
      <c r="B7" s="47">
        <v>841</v>
      </c>
      <c r="C7" s="25">
        <v>62</v>
      </c>
      <c r="D7" s="24">
        <v>155.834</v>
      </c>
    </row>
    <row r="8" spans="1:4" ht="16.5" thickBot="1" x14ac:dyDescent="0.3">
      <c r="A8" s="13" t="s">
        <v>57</v>
      </c>
      <c r="B8" s="47">
        <v>432</v>
      </c>
      <c r="C8" s="47">
        <v>13</v>
      </c>
      <c r="D8" s="24">
        <v>351.23099999999999</v>
      </c>
    </row>
    <row r="9" spans="1:4" ht="16.5" thickBot="1" x14ac:dyDescent="0.3">
      <c r="A9" s="13"/>
      <c r="B9" s="47"/>
      <c r="C9" s="47"/>
      <c r="D9" s="24"/>
    </row>
    <row r="10" spans="1:4" x14ac:dyDescent="0.2"/>
    <row r="11" spans="1:4" x14ac:dyDescent="0.2"/>
    <row r="12" spans="1:4" x14ac:dyDescent="0.2"/>
    <row r="13" spans="1:4" x14ac:dyDescent="0.2"/>
    <row r="14" spans="1:4" x14ac:dyDescent="0.2"/>
    <row r="15" spans="1:4" x14ac:dyDescent="0.2"/>
    <row r="16" spans="1:4" x14ac:dyDescent="0.2"/>
    <row r="17" x14ac:dyDescent="0.2"/>
    <row r="18" x14ac:dyDescent="0.2"/>
    <row r="19" x14ac:dyDescent="0.2"/>
    <row r="20" x14ac:dyDescent="0.2"/>
    <row r="21" ht="10.9" customHeight="1" x14ac:dyDescent="0.2"/>
    <row r="22" x14ac:dyDescent="0.2"/>
    <row r="23" x14ac:dyDescent="0.2"/>
    <row r="24" x14ac:dyDescent="0.2"/>
    <row r="25" x14ac:dyDescent="0.2"/>
    <row r="26" x14ac:dyDescent="0.2"/>
    <row r="27" x14ac:dyDescent="0.2"/>
    <row r="28" x14ac:dyDescent="0.2"/>
    <row r="29" x14ac:dyDescent="0.2"/>
    <row r="30" x14ac:dyDescent="0.2"/>
    <row r="31" x14ac:dyDescent="0.2"/>
    <row r="32" x14ac:dyDescent="0.2"/>
    <row r="33" spans="1:4" x14ac:dyDescent="0.2"/>
    <row r="34" spans="1:4" x14ac:dyDescent="0.2"/>
    <row r="35" spans="1:4" x14ac:dyDescent="0.2"/>
    <row r="36" spans="1:4" x14ac:dyDescent="0.2"/>
    <row r="37" spans="1:4" x14ac:dyDescent="0.2"/>
    <row r="38" spans="1:4" ht="15.75" x14ac:dyDescent="0.25">
      <c r="A38" s="64"/>
      <c r="B38" s="15"/>
      <c r="C38" s="15"/>
      <c r="D38" s="65"/>
    </row>
    <row r="39" spans="1:4" x14ac:dyDescent="0.2"/>
    <row r="40" spans="1:4" ht="57.75" thickBot="1" x14ac:dyDescent="0.25">
      <c r="A40" s="89" t="s">
        <v>312</v>
      </c>
    </row>
    <row r="41" spans="1:4" ht="39" thickBot="1" x14ac:dyDescent="0.25">
      <c r="A41" s="56" t="s">
        <v>60</v>
      </c>
      <c r="B41" s="56" t="s">
        <v>224</v>
      </c>
      <c r="C41" s="56" t="s">
        <v>223</v>
      </c>
    </row>
    <row r="42" spans="1:4" ht="16.5" thickBot="1" x14ac:dyDescent="0.3">
      <c r="A42" s="13" t="s">
        <v>56</v>
      </c>
      <c r="B42" s="47">
        <v>16688</v>
      </c>
      <c r="C42" s="47">
        <v>34360</v>
      </c>
    </row>
    <row r="43" spans="1:4" ht="16.5" thickBot="1" x14ac:dyDescent="0.3">
      <c r="A43" s="13" t="s">
        <v>58</v>
      </c>
      <c r="B43" s="47">
        <v>758</v>
      </c>
      <c r="C43" s="47">
        <v>3271</v>
      </c>
    </row>
    <row r="44" spans="1:4" ht="16.5" thickBot="1" x14ac:dyDescent="0.3">
      <c r="A44" s="13" t="s">
        <v>59</v>
      </c>
      <c r="B44" s="47">
        <v>363</v>
      </c>
      <c r="C44" s="47">
        <v>2594</v>
      </c>
    </row>
    <row r="45" spans="1:4" ht="16.5" thickBot="1" x14ac:dyDescent="0.3">
      <c r="A45" s="13" t="s">
        <v>55</v>
      </c>
      <c r="B45" s="47">
        <v>1858</v>
      </c>
      <c r="C45" s="47">
        <v>1156</v>
      </c>
    </row>
    <row r="46" spans="1:4" ht="26.25" thickBot="1" x14ac:dyDescent="0.3">
      <c r="A46" s="13" t="s">
        <v>99</v>
      </c>
      <c r="B46" s="47">
        <v>833</v>
      </c>
      <c r="C46" s="47">
        <v>8</v>
      </c>
    </row>
    <row r="47" spans="1:4" ht="16.5" thickBot="1" x14ac:dyDescent="0.3">
      <c r="A47" s="13" t="s">
        <v>57</v>
      </c>
      <c r="B47" s="47">
        <v>432</v>
      </c>
      <c r="C47" s="47">
        <v>0</v>
      </c>
    </row>
    <row r="48" spans="1:4"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x14ac:dyDescent="0.2"/>
    <row r="62" x14ac:dyDescent="0.2"/>
    <row r="63" x14ac:dyDescent="0.2"/>
    <row r="64"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sheetData>
  <sortState ref="A60:C65">
    <sortCondition descending="1" ref="C60:C65"/>
  </sortState>
  <hyperlinks>
    <hyperlink ref="B1" location="Index!A1" display="Back to Index"/>
  </hyperlinks>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0"/>
  <sheetViews>
    <sheetView workbookViewId="0"/>
  </sheetViews>
  <sheetFormatPr defaultColWidth="0" defaultRowHeight="15.75" zeroHeight="1" x14ac:dyDescent="0.25"/>
  <cols>
    <col min="1" max="1" width="21.75" customWidth="1"/>
    <col min="2" max="2" width="10.75" customWidth="1"/>
    <col min="3" max="3" width="23.25" customWidth="1"/>
    <col min="4" max="4" width="24.5" customWidth="1"/>
    <col min="5" max="5" width="18.25" customWidth="1"/>
    <col min="6" max="6" width="10.75" customWidth="1"/>
    <col min="7" max="7" width="14" customWidth="1"/>
    <col min="8" max="8" width="10.75" customWidth="1"/>
    <col min="9" max="16384" width="10.75" hidden="1"/>
  </cols>
  <sheetData>
    <row r="1" spans="1:8" ht="111" thickBot="1" x14ac:dyDescent="0.3">
      <c r="A1" s="67" t="s">
        <v>363</v>
      </c>
      <c r="B1" s="145" t="s">
        <v>362</v>
      </c>
    </row>
    <row r="2" spans="1:8" ht="26.25" thickBot="1" x14ac:dyDescent="0.3">
      <c r="C2" s="56" t="s">
        <v>112</v>
      </c>
      <c r="D2" s="56" t="s">
        <v>113</v>
      </c>
    </row>
    <row r="3" spans="1:8" ht="16.5" thickBot="1" x14ac:dyDescent="0.3">
      <c r="B3" s="13" t="s">
        <v>35</v>
      </c>
      <c r="C3" s="24">
        <v>62321</v>
      </c>
      <c r="D3" s="24">
        <v>45123</v>
      </c>
      <c r="G3" s="4"/>
      <c r="H3" s="4"/>
    </row>
    <row r="4" spans="1:8" ht="16.5" thickBot="1" x14ac:dyDescent="0.3">
      <c r="B4" s="13" t="s">
        <v>18</v>
      </c>
      <c r="C4" s="24">
        <v>28924.9</v>
      </c>
      <c r="D4" s="24">
        <v>10769</v>
      </c>
      <c r="E4" s="22"/>
      <c r="G4" s="4"/>
      <c r="H4" s="4"/>
    </row>
    <row r="5" spans="1:8" ht="16.5" thickBot="1" x14ac:dyDescent="0.3">
      <c r="B5" s="34" t="s">
        <v>80</v>
      </c>
      <c r="C5" s="24">
        <v>664</v>
      </c>
      <c r="D5" s="24">
        <v>1284</v>
      </c>
      <c r="H5" s="4"/>
    </row>
    <row r="6" spans="1:8" x14ac:dyDescent="0.25"/>
    <row r="7" spans="1:8" x14ac:dyDescent="0.25"/>
    <row r="8" spans="1:8" x14ac:dyDescent="0.25"/>
    <row r="9" spans="1:8" x14ac:dyDescent="0.25"/>
    <row r="10" spans="1:8" x14ac:dyDescent="0.25"/>
    <row r="11" spans="1:8" x14ac:dyDescent="0.25"/>
    <row r="12" spans="1:8" x14ac:dyDescent="0.25"/>
    <row r="13" spans="1:8" x14ac:dyDescent="0.25"/>
    <row r="14" spans="1:8" x14ac:dyDescent="0.25"/>
    <row r="15" spans="1:8" x14ac:dyDescent="0.25"/>
    <row r="16" spans="1:8"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spans="2:5" x14ac:dyDescent="0.25"/>
    <row r="34" spans="2:5" x14ac:dyDescent="0.25"/>
    <row r="35" spans="2:5" x14ac:dyDescent="0.25"/>
    <row r="36" spans="2:5" x14ac:dyDescent="0.25"/>
    <row r="37" spans="2:5" x14ac:dyDescent="0.25"/>
    <row r="38" spans="2:5" x14ac:dyDescent="0.25"/>
    <row r="39" spans="2:5" x14ac:dyDescent="0.25"/>
    <row r="40" spans="2:5" x14ac:dyDescent="0.25">
      <c r="B40" s="35"/>
      <c r="C40" s="4"/>
      <c r="D40" s="4"/>
      <c r="E40" s="4"/>
    </row>
  </sheetData>
  <hyperlinks>
    <hyperlink ref="B1" location="Index!A1" display="Back to Index"/>
  </hyperlinks>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1"/>
  <sheetViews>
    <sheetView workbookViewId="0"/>
  </sheetViews>
  <sheetFormatPr defaultColWidth="0" defaultRowHeight="15.75" zeroHeight="1" x14ac:dyDescent="0.25"/>
  <cols>
    <col min="1" max="1" width="30.75" customWidth="1"/>
    <col min="2" max="2" width="23.25" customWidth="1"/>
    <col min="3" max="3" width="19.25" bestFit="1" customWidth="1"/>
    <col min="4" max="4" width="11.75" bestFit="1" customWidth="1"/>
    <col min="5" max="15" width="10.75" customWidth="1"/>
    <col min="16" max="16384" width="10.75" hidden="1"/>
  </cols>
  <sheetData>
    <row r="1" spans="1:5" ht="85.5" x14ac:dyDescent="0.25">
      <c r="A1" s="156" t="s">
        <v>350</v>
      </c>
    </row>
    <row r="2" spans="1:5" x14ac:dyDescent="0.25">
      <c r="A2" s="113" t="s">
        <v>362</v>
      </c>
    </row>
    <row r="3" spans="1:5" ht="16.5" thickBot="1" x14ac:dyDescent="0.3"/>
    <row r="4" spans="1:5" ht="26.25" thickBot="1" x14ac:dyDescent="0.3">
      <c r="A4" s="56" t="s">
        <v>100</v>
      </c>
      <c r="B4" s="56" t="s">
        <v>95</v>
      </c>
      <c r="C4" s="56" t="s">
        <v>96</v>
      </c>
      <c r="D4" s="56" t="s">
        <v>97</v>
      </c>
    </row>
    <row r="5" spans="1:5" ht="26.25" thickBot="1" x14ac:dyDescent="0.3">
      <c r="A5" s="26" t="s">
        <v>73</v>
      </c>
      <c r="B5" s="17">
        <v>14561</v>
      </c>
      <c r="C5" s="17">
        <v>265</v>
      </c>
      <c r="D5" s="17">
        <v>2213.7829999999999</v>
      </c>
      <c r="E5" s="22"/>
    </row>
    <row r="6" spans="1:5" ht="26.25" thickBot="1" x14ac:dyDescent="0.3">
      <c r="A6" s="26" t="s">
        <v>77</v>
      </c>
      <c r="B6" s="17">
        <v>10510</v>
      </c>
      <c r="C6" s="17">
        <v>267</v>
      </c>
      <c r="D6" s="17">
        <v>5320.0529999999999</v>
      </c>
      <c r="E6" s="22"/>
    </row>
    <row r="7" spans="1:5" ht="16.5" thickBot="1" x14ac:dyDescent="0.3">
      <c r="A7" s="26" t="s">
        <v>67</v>
      </c>
      <c r="B7" s="17">
        <v>7019</v>
      </c>
      <c r="C7" s="17">
        <v>101</v>
      </c>
      <c r="D7" s="17">
        <v>1200</v>
      </c>
      <c r="E7" s="22"/>
    </row>
    <row r="8" spans="1:5" ht="16.5" thickBot="1" x14ac:dyDescent="0.3">
      <c r="A8" s="26" t="s">
        <v>68</v>
      </c>
      <c r="B8" s="17">
        <v>2811</v>
      </c>
      <c r="C8" s="17">
        <v>29</v>
      </c>
      <c r="D8" s="17">
        <v>397.01600000000002</v>
      </c>
      <c r="E8" s="22"/>
    </row>
    <row r="9" spans="1:5" ht="16.5" thickBot="1" x14ac:dyDescent="0.3">
      <c r="A9" s="26" t="s">
        <v>75</v>
      </c>
      <c r="B9" s="17">
        <v>2669</v>
      </c>
      <c r="C9" s="17">
        <v>64</v>
      </c>
      <c r="D9" s="17">
        <v>234.935</v>
      </c>
      <c r="E9" s="22"/>
    </row>
    <row r="10" spans="1:5" ht="16.5" thickBot="1" x14ac:dyDescent="0.3">
      <c r="A10" s="26" t="s">
        <v>71</v>
      </c>
      <c r="B10" s="17">
        <v>1727</v>
      </c>
      <c r="C10" s="17">
        <v>31</v>
      </c>
      <c r="D10" s="17">
        <v>135.09299999999999</v>
      </c>
      <c r="E10" s="22"/>
    </row>
    <row r="11" spans="1:5" ht="16.5" thickBot="1" x14ac:dyDescent="0.3">
      <c r="A11" s="26" t="s">
        <v>107</v>
      </c>
      <c r="B11" s="17">
        <v>1215</v>
      </c>
      <c r="C11" s="17">
        <v>289</v>
      </c>
      <c r="D11" s="17">
        <v>474.49599999999998</v>
      </c>
      <c r="E11" s="22"/>
    </row>
    <row r="12" spans="1:5" ht="16.5" thickBot="1" x14ac:dyDescent="0.3">
      <c r="A12" s="26" t="s">
        <v>69</v>
      </c>
      <c r="B12" s="17">
        <v>1167</v>
      </c>
      <c r="C12" s="17">
        <v>38</v>
      </c>
      <c r="D12" s="17">
        <v>109.723</v>
      </c>
      <c r="E12" s="22"/>
    </row>
    <row r="13" spans="1:5" ht="16.5" thickBot="1" x14ac:dyDescent="0.3">
      <c r="A13" s="26" t="s">
        <v>98</v>
      </c>
      <c r="B13" s="17">
        <v>726</v>
      </c>
      <c r="C13" s="17">
        <v>4</v>
      </c>
      <c r="D13" s="17">
        <v>249.94499999999999</v>
      </c>
      <c r="E13" s="22"/>
    </row>
    <row r="14" spans="1:5" ht="16.5" thickBot="1" x14ac:dyDescent="0.3">
      <c r="A14" s="26" t="s">
        <v>76</v>
      </c>
      <c r="B14" s="17">
        <v>641</v>
      </c>
      <c r="C14" s="17">
        <v>33</v>
      </c>
      <c r="D14" s="17">
        <v>160.67699999999999</v>
      </c>
      <c r="E14" s="22"/>
    </row>
    <row r="15" spans="1:5" ht="16.5" thickBot="1" x14ac:dyDescent="0.3">
      <c r="A15" s="26" t="s">
        <v>74</v>
      </c>
      <c r="B15" s="17">
        <v>609</v>
      </c>
      <c r="C15" s="17">
        <v>9</v>
      </c>
      <c r="D15" s="17">
        <v>80.343999999999994</v>
      </c>
      <c r="E15" s="22"/>
    </row>
    <row r="16" spans="1:5" ht="16.5" thickBot="1" x14ac:dyDescent="0.3">
      <c r="A16" s="26" t="s">
        <v>78</v>
      </c>
      <c r="B16" s="17">
        <v>470</v>
      </c>
      <c r="C16" s="17">
        <v>67</v>
      </c>
      <c r="D16" s="17">
        <v>39.642000000000003</v>
      </c>
      <c r="E16" s="22"/>
    </row>
    <row r="17" spans="1:5" ht="16.5" thickBot="1" x14ac:dyDescent="0.3">
      <c r="A17" s="26" t="s">
        <v>79</v>
      </c>
      <c r="B17" s="17">
        <v>291</v>
      </c>
      <c r="C17" s="17">
        <v>27</v>
      </c>
      <c r="D17" s="17">
        <v>58.652000000000001</v>
      </c>
      <c r="E17" s="22"/>
    </row>
    <row r="18" spans="1:5" ht="16.5" thickBot="1" x14ac:dyDescent="0.3">
      <c r="A18" s="26" t="s">
        <v>72</v>
      </c>
      <c r="B18" s="17">
        <v>255</v>
      </c>
      <c r="C18" s="17">
        <v>27</v>
      </c>
      <c r="D18" s="17">
        <v>52.228000000000002</v>
      </c>
    </row>
    <row r="19" spans="1:5" x14ac:dyDescent="0.25"/>
    <row r="20" spans="1:5" x14ac:dyDescent="0.25"/>
    <row r="21" spans="1:5" x14ac:dyDescent="0.25"/>
    <row r="22" spans="1:5" x14ac:dyDescent="0.25"/>
    <row r="23" spans="1:5" x14ac:dyDescent="0.25"/>
    <row r="24" spans="1:5" x14ac:dyDescent="0.25"/>
    <row r="25" spans="1:5" x14ac:dyDescent="0.25"/>
    <row r="26" spans="1:5" x14ac:dyDescent="0.25"/>
    <row r="27" spans="1:5" x14ac:dyDescent="0.25"/>
    <row r="28" spans="1:5" x14ac:dyDescent="0.25"/>
    <row r="29" spans="1:5" x14ac:dyDescent="0.25"/>
    <row r="30" spans="1:5" x14ac:dyDescent="0.25"/>
    <row r="31" spans="1:5" x14ac:dyDescent="0.25"/>
    <row r="32" spans="1:5" hidden="1" x14ac:dyDescent="0.25"/>
    <row r="33" spans="1:4" hidden="1" x14ac:dyDescent="0.25"/>
    <row r="34" spans="1:4" hidden="1" x14ac:dyDescent="0.25">
      <c r="A34" s="64"/>
      <c r="B34" s="15"/>
      <c r="C34" s="15"/>
      <c r="D34" s="65"/>
    </row>
    <row r="35" spans="1:4" hidden="1" x14ac:dyDescent="0.25">
      <c r="A35" s="64"/>
      <c r="B35" s="15"/>
      <c r="C35" s="15"/>
      <c r="D35" s="65"/>
    </row>
    <row r="36" spans="1:4" hidden="1" x14ac:dyDescent="0.25">
      <c r="A36" s="64"/>
      <c r="B36" s="15"/>
      <c r="C36" s="15"/>
      <c r="D36" s="65"/>
    </row>
    <row r="37" spans="1:4" hidden="1" x14ac:dyDescent="0.25">
      <c r="A37" s="64"/>
      <c r="B37" s="15"/>
      <c r="C37" s="15"/>
      <c r="D37" s="65"/>
    </row>
    <row r="38" spans="1:4" hidden="1" x14ac:dyDescent="0.25">
      <c r="A38" s="64"/>
      <c r="B38" s="15"/>
      <c r="C38" s="15"/>
      <c r="D38" s="65"/>
    </row>
    <row r="39" spans="1:4" hidden="1" x14ac:dyDescent="0.25">
      <c r="A39" s="64"/>
      <c r="B39" s="15"/>
      <c r="C39" s="15"/>
      <c r="D39" s="65"/>
    </row>
    <row r="40" spans="1:4" hidden="1" x14ac:dyDescent="0.25">
      <c r="A40" s="64"/>
      <c r="B40" s="15"/>
      <c r="C40" s="15"/>
      <c r="D40" s="65"/>
    </row>
    <row r="41" spans="1:4" hidden="1" x14ac:dyDescent="0.25">
      <c r="A41" s="64"/>
      <c r="B41" s="15"/>
      <c r="C41" s="15"/>
      <c r="D41" s="65"/>
    </row>
    <row r="42" spans="1:4" hidden="1" x14ac:dyDescent="0.25">
      <c r="A42" s="64"/>
      <c r="B42" s="15"/>
      <c r="C42" s="15"/>
      <c r="D42" s="65"/>
    </row>
    <row r="43" spans="1:4" hidden="1" x14ac:dyDescent="0.25">
      <c r="A43" s="64"/>
      <c r="B43" s="15"/>
      <c r="C43" s="15"/>
      <c r="D43" s="65"/>
    </row>
    <row r="44" spans="1:4" hidden="1" x14ac:dyDescent="0.25">
      <c r="A44" s="64"/>
      <c r="B44" s="15"/>
      <c r="C44" s="15"/>
      <c r="D44" s="65"/>
    </row>
    <row r="45" spans="1:4" hidden="1" x14ac:dyDescent="0.25">
      <c r="A45" s="64"/>
      <c r="B45" s="15"/>
      <c r="C45" s="15"/>
      <c r="D45" s="65"/>
    </row>
    <row r="46" spans="1:4" hidden="1" x14ac:dyDescent="0.25">
      <c r="A46" s="64"/>
      <c r="B46" s="15"/>
      <c r="C46" s="15"/>
      <c r="D46" s="65"/>
    </row>
    <row r="47" spans="1:4" hidden="1" x14ac:dyDescent="0.25">
      <c r="A47" s="64"/>
      <c r="B47" s="15"/>
      <c r="C47" s="15"/>
      <c r="D47" s="65"/>
    </row>
    <row r="48" spans="1:4" hidden="1" x14ac:dyDescent="0.25">
      <c r="A48" s="64"/>
      <c r="B48" s="15"/>
      <c r="C48" s="15"/>
      <c r="D48" s="65"/>
    </row>
    <row r="49" spans="1:4" hidden="1" x14ac:dyDescent="0.25">
      <c r="A49" s="64"/>
      <c r="B49" s="15"/>
      <c r="C49" s="15"/>
      <c r="D49" s="65"/>
    </row>
    <row r="50" spans="1:4" hidden="1" x14ac:dyDescent="0.25">
      <c r="A50" s="64"/>
      <c r="B50" s="15"/>
      <c r="C50" s="15"/>
      <c r="D50" s="65"/>
    </row>
    <row r="51" spans="1:4" hidden="1" x14ac:dyDescent="0.25">
      <c r="A51" s="64"/>
      <c r="B51" s="15"/>
      <c r="C51" s="15"/>
      <c r="D51" s="65"/>
    </row>
  </sheetData>
  <sortState ref="A34:D51">
    <sortCondition descending="1" ref="B34:B51"/>
  </sortState>
  <hyperlinks>
    <hyperlink ref="A2" location="Index!A1" display="Back to Index"/>
  </hyperlinks>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1"/>
  <sheetViews>
    <sheetView workbookViewId="0"/>
  </sheetViews>
  <sheetFormatPr defaultColWidth="0" defaultRowHeight="12.75" zeroHeight="1" x14ac:dyDescent="0.2"/>
  <cols>
    <col min="1" max="1" width="19.25" style="1" customWidth="1"/>
    <col min="2" max="11" width="10.75" style="1" customWidth="1"/>
    <col min="12" max="16384" width="10.75" style="1" hidden="1"/>
  </cols>
  <sheetData>
    <row r="1" spans="1:2" ht="57.75" thickBot="1" x14ac:dyDescent="0.25">
      <c r="A1" s="85" t="s">
        <v>364</v>
      </c>
      <c r="B1" s="145" t="s">
        <v>362</v>
      </c>
    </row>
    <row r="2" spans="1:2" ht="26.25" thickBot="1" x14ac:dyDescent="0.25">
      <c r="A2" s="44" t="s">
        <v>65</v>
      </c>
      <c r="B2" s="44" t="s">
        <v>3</v>
      </c>
    </row>
    <row r="3" spans="1:2" ht="13.5" thickBot="1" x14ac:dyDescent="0.25">
      <c r="A3" s="13" t="s">
        <v>37</v>
      </c>
      <c r="B3" s="13">
        <v>82</v>
      </c>
    </row>
    <row r="4" spans="1:2" ht="13.5" thickBot="1" x14ac:dyDescent="0.25">
      <c r="A4" s="13" t="s">
        <v>39</v>
      </c>
      <c r="B4" s="13">
        <v>46</v>
      </c>
    </row>
    <row r="5" spans="1:2" ht="13.5" thickBot="1" x14ac:dyDescent="0.25">
      <c r="A5" s="13" t="s">
        <v>41</v>
      </c>
      <c r="B5" s="13">
        <v>88</v>
      </c>
    </row>
    <row r="6" spans="1:2" ht="13.5" thickBot="1" x14ac:dyDescent="0.25">
      <c r="A6" s="13" t="s">
        <v>42</v>
      </c>
      <c r="B6" s="13">
        <v>105</v>
      </c>
    </row>
    <row r="7" spans="1:2" ht="13.5" thickBot="1" x14ac:dyDescent="0.25">
      <c r="A7" s="13" t="s">
        <v>43</v>
      </c>
      <c r="B7" s="13">
        <v>42</v>
      </c>
    </row>
    <row r="8" spans="1:2" ht="13.5" thickBot="1" x14ac:dyDescent="0.25">
      <c r="A8" s="13" t="s">
        <v>44</v>
      </c>
      <c r="B8" s="13">
        <v>88</v>
      </c>
    </row>
    <row r="9" spans="1:2" ht="13.5" thickBot="1" x14ac:dyDescent="0.25">
      <c r="A9" s="13" t="s">
        <v>45</v>
      </c>
      <c r="B9" s="13">
        <v>213</v>
      </c>
    </row>
    <row r="10" spans="1:2" x14ac:dyDescent="0.2"/>
    <row r="11" spans="1:2" x14ac:dyDescent="0.2"/>
    <row r="12" spans="1:2" x14ac:dyDescent="0.2"/>
    <row r="13" spans="1:2" x14ac:dyDescent="0.2"/>
    <row r="14" spans="1:2" x14ac:dyDescent="0.2"/>
    <row r="15" spans="1:2" x14ac:dyDescent="0.2"/>
    <row r="16" spans="1:2" x14ac:dyDescent="0.2"/>
    <row r="17" spans="1:2" x14ac:dyDescent="0.2"/>
    <row r="18" spans="1:2" x14ac:dyDescent="0.2"/>
    <row r="19" spans="1:2" x14ac:dyDescent="0.2"/>
    <row r="20" spans="1:2" x14ac:dyDescent="0.2"/>
    <row r="21" spans="1:2" x14ac:dyDescent="0.2"/>
    <row r="22" spans="1:2" x14ac:dyDescent="0.2"/>
    <row r="23" spans="1:2" x14ac:dyDescent="0.2"/>
    <row r="24" spans="1:2" x14ac:dyDescent="0.2"/>
    <row r="25" spans="1:2" x14ac:dyDescent="0.2"/>
    <row r="26" spans="1:2" x14ac:dyDescent="0.2"/>
    <row r="27" spans="1:2" x14ac:dyDescent="0.2"/>
    <row r="28" spans="1:2" x14ac:dyDescent="0.2"/>
    <row r="29" spans="1:2" x14ac:dyDescent="0.2"/>
    <row r="30" spans="1:2" x14ac:dyDescent="0.2"/>
    <row r="31" spans="1:2" x14ac:dyDescent="0.2"/>
    <row r="32" spans="1:2" ht="72" thickBot="1" x14ac:dyDescent="0.25">
      <c r="A32" s="85" t="s">
        <v>377</v>
      </c>
      <c r="B32" s="145" t="s">
        <v>362</v>
      </c>
    </row>
    <row r="33" spans="1:2" ht="26.25" thickBot="1" x14ac:dyDescent="0.25">
      <c r="A33" s="44" t="s">
        <v>65</v>
      </c>
      <c r="B33" s="44" t="s">
        <v>3</v>
      </c>
    </row>
    <row r="34" spans="1:2" ht="13.5" thickBot="1" x14ac:dyDescent="0.25">
      <c r="A34" s="13" t="s">
        <v>37</v>
      </c>
      <c r="B34" s="13">
        <v>164</v>
      </c>
    </row>
    <row r="35" spans="1:2" ht="13.5" thickBot="1" x14ac:dyDescent="0.25">
      <c r="A35" s="13" t="s">
        <v>39</v>
      </c>
      <c r="B35" s="13">
        <v>178</v>
      </c>
    </row>
    <row r="36" spans="1:2" ht="13.5" thickBot="1" x14ac:dyDescent="0.25">
      <c r="A36" s="13" t="s">
        <v>41</v>
      </c>
      <c r="B36" s="13">
        <v>255</v>
      </c>
    </row>
    <row r="37" spans="1:2" ht="13.5" thickBot="1" x14ac:dyDescent="0.25">
      <c r="A37" s="13" t="s">
        <v>42</v>
      </c>
      <c r="B37" s="13">
        <v>154</v>
      </c>
    </row>
    <row r="38" spans="1:2" ht="13.5" thickBot="1" x14ac:dyDescent="0.25">
      <c r="A38" s="13" t="s">
        <v>43</v>
      </c>
      <c r="B38" s="13">
        <v>113</v>
      </c>
    </row>
    <row r="39" spans="1:2" ht="13.5" thickBot="1" x14ac:dyDescent="0.25">
      <c r="A39" s="13" t="s">
        <v>44</v>
      </c>
      <c r="B39" s="13">
        <v>206</v>
      </c>
    </row>
    <row r="40" spans="1:2" ht="13.5" thickBot="1" x14ac:dyDescent="0.25">
      <c r="A40" s="13" t="s">
        <v>45</v>
      </c>
      <c r="B40" s="13">
        <v>214</v>
      </c>
    </row>
    <row r="41" spans="1:2" x14ac:dyDescent="0.2"/>
    <row r="42" spans="1:2" x14ac:dyDescent="0.2"/>
    <row r="43" spans="1:2" x14ac:dyDescent="0.2"/>
    <row r="44" spans="1:2" x14ac:dyDescent="0.2"/>
    <row r="45" spans="1:2" x14ac:dyDescent="0.2"/>
    <row r="46" spans="1:2" x14ac:dyDescent="0.2"/>
    <row r="47" spans="1:2" x14ac:dyDescent="0.2"/>
    <row r="48" spans="1:2" ht="13.9" customHeight="1"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x14ac:dyDescent="0.2"/>
  </sheetData>
  <hyperlinks>
    <hyperlink ref="B1" location="Index!A1" display="Back to Index"/>
    <hyperlink ref="B32" location="Index!A1" display="Back to Index"/>
  </hyperlinks>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9"/>
  <sheetViews>
    <sheetView topLeftCell="A4" workbookViewId="0"/>
  </sheetViews>
  <sheetFormatPr defaultColWidth="0" defaultRowHeight="15.75" zeroHeight="1" x14ac:dyDescent="0.25"/>
  <cols>
    <col min="1" max="1" width="32.5" customWidth="1"/>
    <col min="2" max="2" width="16.25" customWidth="1"/>
    <col min="3" max="7" width="10.75" customWidth="1"/>
    <col min="8" max="8" width="0" hidden="1" customWidth="1"/>
    <col min="9" max="16384" width="10.75" hidden="1"/>
  </cols>
  <sheetData>
    <row r="1" spans="1:6" ht="48" thickBot="1" x14ac:dyDescent="0.3">
      <c r="A1" s="67" t="s">
        <v>315</v>
      </c>
      <c r="B1" s="145" t="s">
        <v>362</v>
      </c>
    </row>
    <row r="2" spans="1:6" ht="21" customHeight="1" thickBot="1" x14ac:dyDescent="0.3">
      <c r="B2" s="37"/>
      <c r="C2" s="294" t="s">
        <v>88</v>
      </c>
      <c r="D2" s="295"/>
      <c r="E2" s="295"/>
      <c r="F2" s="296"/>
    </row>
    <row r="3" spans="1:6" ht="16.5" thickBot="1" x14ac:dyDescent="0.3">
      <c r="B3" s="36" t="s">
        <v>60</v>
      </c>
      <c r="C3" s="39" t="s">
        <v>83</v>
      </c>
      <c r="D3" s="39" t="s">
        <v>84</v>
      </c>
      <c r="E3" s="39" t="s">
        <v>85</v>
      </c>
      <c r="F3" s="39" t="s">
        <v>139</v>
      </c>
    </row>
    <row r="4" spans="1:6" ht="26.25" thickBot="1" x14ac:dyDescent="0.3">
      <c r="B4" s="2" t="s">
        <v>101</v>
      </c>
      <c r="C4" s="52" t="s">
        <v>86</v>
      </c>
      <c r="D4" s="52" t="s">
        <v>86</v>
      </c>
      <c r="E4" s="53" t="s">
        <v>87</v>
      </c>
      <c r="F4" s="52" t="s">
        <v>86</v>
      </c>
    </row>
    <row r="5" spans="1:6" ht="26.25" thickBot="1" x14ac:dyDescent="0.3">
      <c r="B5" s="2" t="s">
        <v>207</v>
      </c>
      <c r="C5" s="53" t="s">
        <v>87</v>
      </c>
      <c r="D5" s="53" t="s">
        <v>87</v>
      </c>
      <c r="E5" s="52" t="s">
        <v>86</v>
      </c>
      <c r="F5" s="53" t="s">
        <v>87</v>
      </c>
    </row>
    <row r="6" spans="1:6" ht="26.25" thickBot="1" x14ac:dyDescent="0.3">
      <c r="B6" s="2" t="s">
        <v>103</v>
      </c>
      <c r="C6" s="53" t="s">
        <v>87</v>
      </c>
      <c r="D6" s="53" t="s">
        <v>87</v>
      </c>
      <c r="E6" s="53" t="s">
        <v>87</v>
      </c>
      <c r="F6" s="53" t="s">
        <v>87</v>
      </c>
    </row>
    <row r="7" spans="1:6" ht="26.25" thickBot="1" x14ac:dyDescent="0.3">
      <c r="B7" s="2" t="s">
        <v>208</v>
      </c>
      <c r="C7" s="52" t="s">
        <v>86</v>
      </c>
      <c r="D7" s="52" t="s">
        <v>86</v>
      </c>
      <c r="E7" s="53" t="s">
        <v>87</v>
      </c>
      <c r="F7" s="53" t="s">
        <v>87</v>
      </c>
    </row>
    <row r="8" spans="1:6" ht="16.5" thickBot="1" x14ac:dyDescent="0.3">
      <c r="B8" s="2" t="s">
        <v>138</v>
      </c>
      <c r="C8" s="52" t="s">
        <v>86</v>
      </c>
      <c r="D8" s="53" t="s">
        <v>87</v>
      </c>
      <c r="E8" s="53" t="s">
        <v>87</v>
      </c>
      <c r="F8" s="53" t="s">
        <v>87</v>
      </c>
    </row>
    <row r="9" spans="1:6" x14ac:dyDescent="0.25"/>
    <row r="10" spans="1:6" ht="48" thickBot="1" x14ac:dyDescent="0.3">
      <c r="A10" s="67" t="s">
        <v>316</v>
      </c>
    </row>
    <row r="11" spans="1:6" ht="16.5" thickBot="1" x14ac:dyDescent="0.3">
      <c r="B11" s="37"/>
      <c r="C11" s="294" t="s">
        <v>82</v>
      </c>
      <c r="D11" s="295"/>
      <c r="E11" s="295"/>
      <c r="F11" s="296"/>
    </row>
    <row r="12" spans="1:6" ht="16.5" thickBot="1" x14ac:dyDescent="0.3">
      <c r="B12" s="36" t="s">
        <v>60</v>
      </c>
      <c r="C12" s="39" t="s">
        <v>83</v>
      </c>
      <c r="D12" s="39" t="s">
        <v>84</v>
      </c>
      <c r="E12" s="39" t="s">
        <v>85</v>
      </c>
      <c r="F12" s="39" t="s">
        <v>139</v>
      </c>
    </row>
    <row r="13" spans="1:6" ht="26.25" thickBot="1" x14ac:dyDescent="0.3">
      <c r="B13" s="2" t="s">
        <v>101</v>
      </c>
      <c r="C13" s="46" t="s">
        <v>91</v>
      </c>
      <c r="D13" s="46" t="s">
        <v>91</v>
      </c>
      <c r="E13" s="41" t="s">
        <v>87</v>
      </c>
      <c r="F13" s="41" t="s">
        <v>87</v>
      </c>
    </row>
    <row r="14" spans="1:6" ht="26.25" thickBot="1" x14ac:dyDescent="0.3">
      <c r="B14" s="2" t="s">
        <v>207</v>
      </c>
      <c r="C14" s="45" t="s">
        <v>90</v>
      </c>
      <c r="D14" s="46" t="s">
        <v>91</v>
      </c>
      <c r="E14" s="46" t="s">
        <v>91</v>
      </c>
      <c r="F14" s="41" t="s">
        <v>87</v>
      </c>
    </row>
    <row r="15" spans="1:6" ht="26.25" thickBot="1" x14ac:dyDescent="0.3">
      <c r="B15" s="2" t="s">
        <v>103</v>
      </c>
      <c r="C15" s="45" t="s">
        <v>90</v>
      </c>
      <c r="D15" s="45" t="s">
        <v>90</v>
      </c>
      <c r="E15" s="46" t="s">
        <v>91</v>
      </c>
      <c r="F15" s="41" t="s">
        <v>87</v>
      </c>
    </row>
    <row r="16" spans="1:6" ht="26.25" thickBot="1" x14ac:dyDescent="0.3">
      <c r="B16" s="2" t="s">
        <v>208</v>
      </c>
      <c r="C16" s="45" t="s">
        <v>90</v>
      </c>
      <c r="D16" s="45" t="s">
        <v>90</v>
      </c>
      <c r="E16" s="45" t="s">
        <v>90</v>
      </c>
      <c r="F16" s="45" t="s">
        <v>90</v>
      </c>
    </row>
    <row r="17" spans="2:6" ht="16.5" thickBot="1" x14ac:dyDescent="0.3">
      <c r="B17" s="2" t="s">
        <v>138</v>
      </c>
      <c r="C17" s="46" t="s">
        <v>91</v>
      </c>
      <c r="D17" s="46" t="s">
        <v>91</v>
      </c>
      <c r="E17" s="41" t="s">
        <v>87</v>
      </c>
      <c r="F17" s="45" t="s">
        <v>90</v>
      </c>
    </row>
    <row r="18" spans="2:6" x14ac:dyDescent="0.25"/>
    <row r="19" spans="2:6" x14ac:dyDescent="0.25"/>
  </sheetData>
  <mergeCells count="2">
    <mergeCell ref="C11:F11"/>
    <mergeCell ref="C2:F2"/>
  </mergeCells>
  <conditionalFormatting sqref="C23:F26">
    <cfRule type="cellIs" dxfId="0" priority="1" operator="lessThan">
      <formula>0</formula>
    </cfRule>
  </conditionalFormatting>
  <hyperlinks>
    <hyperlink ref="B1" location="Index!A1" display="Back to Index"/>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4"/>
  <sheetViews>
    <sheetView workbookViewId="0"/>
  </sheetViews>
  <sheetFormatPr defaultColWidth="0" defaultRowHeight="12.75" zeroHeight="1" x14ac:dyDescent="0.2"/>
  <cols>
    <col min="1" max="1" width="21.75" style="1" customWidth="1"/>
    <col min="2" max="11" width="10.75" style="1" customWidth="1"/>
    <col min="12" max="16384" width="10.75" style="1" hidden="1"/>
  </cols>
  <sheetData>
    <row r="1" spans="1:2" ht="57.75" thickBot="1" x14ac:dyDescent="0.25">
      <c r="A1" s="85" t="s">
        <v>366</v>
      </c>
      <c r="B1" s="145" t="s">
        <v>362</v>
      </c>
    </row>
    <row r="2" spans="1:2" ht="26.25" thickBot="1" x14ac:dyDescent="0.25">
      <c r="A2" s="44" t="s">
        <v>46</v>
      </c>
      <c r="B2" s="44" t="s">
        <v>47</v>
      </c>
    </row>
    <row r="3" spans="1:2" ht="13.5" thickBot="1" x14ac:dyDescent="0.25">
      <c r="A3" s="13" t="s">
        <v>48</v>
      </c>
      <c r="B3" s="13">
        <v>278</v>
      </c>
    </row>
    <row r="4" spans="1:2" ht="13.5" thickBot="1" x14ac:dyDescent="0.25">
      <c r="A4" s="13" t="s">
        <v>49</v>
      </c>
      <c r="B4" s="13">
        <v>94</v>
      </c>
    </row>
    <row r="5" spans="1:2" ht="13.5" thickBot="1" x14ac:dyDescent="0.25">
      <c r="A5" s="13" t="s">
        <v>50</v>
      </c>
      <c r="B5" s="13">
        <v>61</v>
      </c>
    </row>
    <row r="6" spans="1:2" ht="13.5" thickBot="1" x14ac:dyDescent="0.25">
      <c r="A6" s="13" t="s">
        <v>51</v>
      </c>
      <c r="B6" s="13">
        <v>69</v>
      </c>
    </row>
    <row r="7" spans="1:2" ht="13.5" thickBot="1" x14ac:dyDescent="0.25">
      <c r="A7" s="13" t="s">
        <v>38</v>
      </c>
      <c r="B7" s="13">
        <v>43</v>
      </c>
    </row>
    <row r="8" spans="1:2" ht="13.5" thickBot="1" x14ac:dyDescent="0.25">
      <c r="A8" s="13" t="s">
        <v>40</v>
      </c>
      <c r="B8" s="13">
        <v>50</v>
      </c>
    </row>
    <row r="9" spans="1:2" ht="13.5" thickBot="1" x14ac:dyDescent="0.25">
      <c r="A9" s="13" t="s">
        <v>52</v>
      </c>
      <c r="B9" s="13">
        <v>69</v>
      </c>
    </row>
    <row r="10" spans="1:2" x14ac:dyDescent="0.2"/>
    <row r="11" spans="1:2" x14ac:dyDescent="0.2"/>
    <row r="12" spans="1:2" x14ac:dyDescent="0.2"/>
    <row r="13" spans="1:2" x14ac:dyDescent="0.2"/>
    <row r="14" spans="1:2" x14ac:dyDescent="0.2"/>
    <row r="15" spans="1:2" x14ac:dyDescent="0.2"/>
    <row r="16" spans="1:2" x14ac:dyDescent="0.2"/>
    <row r="17" x14ac:dyDescent="0.2"/>
    <row r="18" x14ac:dyDescent="0.2"/>
    <row r="19" x14ac:dyDescent="0.2"/>
    <row r="20" x14ac:dyDescent="0.2"/>
    <row r="21" x14ac:dyDescent="0.2"/>
    <row r="22" x14ac:dyDescent="0.2"/>
    <row r="23" x14ac:dyDescent="0.2"/>
    <row r="24" x14ac:dyDescent="0.2"/>
    <row r="25" x14ac:dyDescent="0.2"/>
    <row r="26" x14ac:dyDescent="0.2"/>
    <row r="27" x14ac:dyDescent="0.2"/>
    <row r="28" x14ac:dyDescent="0.2"/>
    <row r="29" x14ac:dyDescent="0.2"/>
    <row r="30" x14ac:dyDescent="0.2"/>
    <row r="31" x14ac:dyDescent="0.2"/>
    <row r="32" x14ac:dyDescent="0.2"/>
    <row r="33" spans="1:2" ht="72" thickBot="1" x14ac:dyDescent="0.25">
      <c r="A33" s="85" t="s">
        <v>367</v>
      </c>
      <c r="B33" s="145" t="s">
        <v>362</v>
      </c>
    </row>
    <row r="34" spans="1:2" ht="26.25" thickBot="1" x14ac:dyDescent="0.25">
      <c r="A34" s="44" t="s">
        <v>46</v>
      </c>
      <c r="B34" s="44" t="s">
        <v>47</v>
      </c>
    </row>
    <row r="35" spans="1:2" ht="13.5" thickBot="1" x14ac:dyDescent="0.25">
      <c r="A35" s="13" t="s">
        <v>48</v>
      </c>
      <c r="B35" s="13">
        <v>710</v>
      </c>
    </row>
    <row r="36" spans="1:2" ht="13.5" thickBot="1" x14ac:dyDescent="0.25">
      <c r="A36" s="13" t="s">
        <v>49</v>
      </c>
      <c r="B36" s="13">
        <v>159</v>
      </c>
    </row>
    <row r="37" spans="1:2" ht="13.5" thickBot="1" x14ac:dyDescent="0.25">
      <c r="A37" s="13" t="s">
        <v>50</v>
      </c>
      <c r="B37" s="13">
        <v>97</v>
      </c>
    </row>
    <row r="38" spans="1:2" ht="13.5" thickBot="1" x14ac:dyDescent="0.25">
      <c r="A38" s="13" t="s">
        <v>51</v>
      </c>
      <c r="B38" s="13">
        <v>128</v>
      </c>
    </row>
    <row r="39" spans="1:2" ht="13.5" thickBot="1" x14ac:dyDescent="0.25">
      <c r="A39" s="13" t="s">
        <v>38</v>
      </c>
      <c r="B39" s="13">
        <v>79</v>
      </c>
    </row>
    <row r="40" spans="1:2" ht="13.5" thickBot="1" x14ac:dyDescent="0.25">
      <c r="A40" s="13" t="s">
        <v>40</v>
      </c>
      <c r="B40" s="13">
        <v>68</v>
      </c>
    </row>
    <row r="41" spans="1:2" ht="13.5" thickBot="1" x14ac:dyDescent="0.25">
      <c r="A41" s="13" t="s">
        <v>52</v>
      </c>
      <c r="B41" s="13">
        <v>43</v>
      </c>
    </row>
    <row r="42" spans="1:2" x14ac:dyDescent="0.2"/>
    <row r="43" spans="1:2" x14ac:dyDescent="0.2"/>
    <row r="44" spans="1:2" x14ac:dyDescent="0.2"/>
    <row r="45" spans="1:2" x14ac:dyDescent="0.2"/>
    <row r="46" spans="1:2" x14ac:dyDescent="0.2"/>
    <row r="47" spans="1:2" x14ac:dyDescent="0.2"/>
    <row r="48" spans="1:2"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x14ac:dyDescent="0.2"/>
    <row r="62" x14ac:dyDescent="0.2"/>
    <row r="63" x14ac:dyDescent="0.2"/>
    <row r="64" x14ac:dyDescent="0.2"/>
  </sheetData>
  <hyperlinks>
    <hyperlink ref="B1" location="Index!A1" display="Back to Index"/>
    <hyperlink ref="B33" location="Index!A1" display="Back to Index"/>
  </hyperlinks>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9"/>
  <sheetViews>
    <sheetView workbookViewId="0"/>
  </sheetViews>
  <sheetFormatPr defaultColWidth="0" defaultRowHeight="15" zeroHeight="1" x14ac:dyDescent="0.25"/>
  <cols>
    <col min="1" max="1" width="22" style="10" customWidth="1"/>
    <col min="2" max="2" width="10" style="10" customWidth="1"/>
    <col min="3" max="3" width="11.5" style="10" customWidth="1"/>
    <col min="4" max="7" width="10" style="10" customWidth="1"/>
    <col min="8" max="11" width="12.25" style="10" bestFit="1" customWidth="1"/>
    <col min="12" max="14" width="8.75" style="10" customWidth="1"/>
    <col min="15" max="15" width="0" style="10" hidden="1" customWidth="1"/>
    <col min="16" max="16384" width="8.75" style="10" hidden="1"/>
  </cols>
  <sheetData>
    <row r="1" spans="1:15" ht="86.25" x14ac:dyDescent="0.25">
      <c r="A1" s="88" t="s">
        <v>226</v>
      </c>
      <c r="B1" s="145" t="s">
        <v>362</v>
      </c>
    </row>
    <row r="2" spans="1:15" ht="28.9" customHeight="1" thickBot="1" x14ac:dyDescent="0.3"/>
    <row r="3" spans="1:15" ht="26.25" thickBot="1" x14ac:dyDescent="0.3">
      <c r="A3" s="56" t="s">
        <v>60</v>
      </c>
      <c r="B3" s="59" t="s">
        <v>93</v>
      </c>
      <c r="C3" s="59" t="s">
        <v>94</v>
      </c>
    </row>
    <row r="4" spans="1:15" ht="15.75" thickBot="1" x14ac:dyDescent="0.3">
      <c r="A4" s="58" t="s">
        <v>58</v>
      </c>
      <c r="B4" s="90">
        <v>0.16289914519728166</v>
      </c>
      <c r="C4" s="90">
        <v>-0.11276395414438745</v>
      </c>
    </row>
    <row r="5" spans="1:15" ht="15.75" thickBot="1" x14ac:dyDescent="0.3">
      <c r="A5" s="58" t="s">
        <v>59</v>
      </c>
      <c r="B5" s="90">
        <v>-1.9334754566795453E-2</v>
      </c>
      <c r="C5" s="90">
        <v>-5.0071026662264928E-2</v>
      </c>
    </row>
    <row r="6" spans="1:15" ht="15.75" thickBot="1" x14ac:dyDescent="0.3">
      <c r="A6" s="58" t="s">
        <v>55</v>
      </c>
      <c r="B6" s="90">
        <v>2.4533683531887007E-2</v>
      </c>
      <c r="C6" s="90">
        <v>-3.6164499351025725E-2</v>
      </c>
    </row>
    <row r="7" spans="1:15" ht="15.75" thickBot="1" x14ac:dyDescent="0.3">
      <c r="A7" s="58" t="s">
        <v>56</v>
      </c>
      <c r="B7" s="90">
        <v>-3.3389605797086386E-2</v>
      </c>
      <c r="C7" s="90">
        <v>-2.202618807574297E-2</v>
      </c>
    </row>
    <row r="8" spans="1:15" ht="15.75" thickBot="1" x14ac:dyDescent="0.3">
      <c r="A8" s="58" t="s">
        <v>375</v>
      </c>
      <c r="B8" s="91">
        <v>4.7485129424518213E-2</v>
      </c>
      <c r="C8" s="91">
        <v>3.7041116389466833E-2</v>
      </c>
    </row>
    <row r="9" spans="1:15" ht="26.25" thickBot="1" x14ac:dyDescent="0.3">
      <c r="A9" s="58" t="s">
        <v>99</v>
      </c>
      <c r="B9" s="90">
        <v>0.3545307338086281</v>
      </c>
      <c r="C9" s="90">
        <v>6.1319461040168832E-2</v>
      </c>
    </row>
    <row r="10" spans="1:15" ht="15.75" x14ac:dyDescent="0.25">
      <c r="B10"/>
      <c r="C10" s="91"/>
    </row>
    <row r="11" spans="1:15" x14ac:dyDescent="0.25"/>
    <row r="12" spans="1:15" x14ac:dyDescent="0.25"/>
    <row r="13" spans="1:15" x14ac:dyDescent="0.25"/>
    <row r="14" spans="1:15" x14ac:dyDescent="0.25"/>
    <row r="15" spans="1:15" x14ac:dyDescent="0.25">
      <c r="H15" s="29"/>
      <c r="I15" s="29"/>
      <c r="J15" s="29"/>
      <c r="K15" s="29"/>
      <c r="L15" s="29"/>
      <c r="M15" s="29"/>
      <c r="N15" s="29"/>
      <c r="O15" s="29"/>
    </row>
    <row r="16" spans="1:15" x14ac:dyDescent="0.25"/>
    <row r="17" spans="1:5" x14ac:dyDescent="0.25"/>
    <row r="18" spans="1:5" x14ac:dyDescent="0.25"/>
    <row r="19" spans="1:5" x14ac:dyDescent="0.25"/>
    <row r="20" spans="1:5" x14ac:dyDescent="0.25"/>
    <row r="21" spans="1:5" x14ac:dyDescent="0.25"/>
    <row r="22" spans="1:5" x14ac:dyDescent="0.25"/>
    <row r="23" spans="1:5" x14ac:dyDescent="0.25"/>
    <row r="24" spans="1:5" x14ac:dyDescent="0.25"/>
    <row r="25" spans="1:5" x14ac:dyDescent="0.25"/>
    <row r="26" spans="1:5" x14ac:dyDescent="0.25"/>
    <row r="27" spans="1:5" x14ac:dyDescent="0.25"/>
    <row r="28" spans="1:5" ht="86.25" x14ac:dyDescent="0.25">
      <c r="A28" s="88" t="s">
        <v>229</v>
      </c>
      <c r="B28" s="145" t="s">
        <v>362</v>
      </c>
    </row>
    <row r="29" spans="1:5" ht="15.75" thickBot="1" x14ac:dyDescent="0.3"/>
    <row r="30" spans="1:5" ht="16.5" thickBot="1" x14ac:dyDescent="0.3">
      <c r="A30"/>
      <c r="B30" s="321" t="s">
        <v>88</v>
      </c>
      <c r="C30" s="322"/>
      <c r="D30" s="322"/>
      <c r="E30" s="322"/>
    </row>
    <row r="31" spans="1:5" ht="15.75" thickBot="1" x14ac:dyDescent="0.3">
      <c r="A31" s="44" t="s">
        <v>60</v>
      </c>
      <c r="B31" s="39" t="s">
        <v>83</v>
      </c>
      <c r="C31" s="39" t="s">
        <v>84</v>
      </c>
      <c r="D31" s="39" t="s">
        <v>85</v>
      </c>
      <c r="E31" s="39" t="s">
        <v>139</v>
      </c>
    </row>
    <row r="32" spans="1:5" ht="16.5" thickBot="1" x14ac:dyDescent="0.3">
      <c r="A32" s="58" t="s">
        <v>59</v>
      </c>
      <c r="B32" s="46" t="s">
        <v>91</v>
      </c>
      <c r="C32" s="46" t="s">
        <v>91</v>
      </c>
      <c r="D32" s="46" t="s">
        <v>91</v>
      </c>
      <c r="E32" s="46" t="s">
        <v>91</v>
      </c>
    </row>
    <row r="33" spans="1:5" ht="16.5" thickBot="1" x14ac:dyDescent="0.3">
      <c r="A33" s="58" t="s">
        <v>58</v>
      </c>
      <c r="B33" s="46" t="s">
        <v>91</v>
      </c>
      <c r="C33" s="45" t="s">
        <v>90</v>
      </c>
      <c r="D33" s="46" t="s">
        <v>91</v>
      </c>
      <c r="E33" s="45" t="s">
        <v>90</v>
      </c>
    </row>
    <row r="34" spans="1:5" ht="16.5" thickBot="1" x14ac:dyDescent="0.3">
      <c r="A34" s="58" t="s">
        <v>55</v>
      </c>
      <c r="B34" s="46" t="s">
        <v>91</v>
      </c>
      <c r="C34" s="46" t="s">
        <v>91</v>
      </c>
      <c r="D34" s="46" t="s">
        <v>91</v>
      </c>
      <c r="E34" s="45" t="s">
        <v>90</v>
      </c>
    </row>
    <row r="35" spans="1:5" ht="16.5" thickBot="1" x14ac:dyDescent="0.3">
      <c r="A35" s="58" t="s">
        <v>56</v>
      </c>
      <c r="B35" s="46" t="s">
        <v>91</v>
      </c>
      <c r="C35" s="46" t="s">
        <v>91</v>
      </c>
      <c r="D35" s="45" t="s">
        <v>90</v>
      </c>
      <c r="E35" s="46" t="s">
        <v>91</v>
      </c>
    </row>
    <row r="36" spans="1:5" ht="26.25" thickBot="1" x14ac:dyDescent="0.3">
      <c r="A36" s="58" t="s">
        <v>99</v>
      </c>
      <c r="B36" s="46" t="s">
        <v>91</v>
      </c>
      <c r="C36" s="45" t="s">
        <v>90</v>
      </c>
      <c r="D36" s="45" t="s">
        <v>90</v>
      </c>
      <c r="E36" s="46" t="s">
        <v>91</v>
      </c>
    </row>
    <row r="37" spans="1:5" x14ac:dyDescent="0.25"/>
    <row r="38" spans="1:5" x14ac:dyDescent="0.25"/>
    <row r="39" spans="1:5" x14ac:dyDescent="0.25"/>
  </sheetData>
  <sortState ref="A4:C8">
    <sortCondition ref="C4:C8"/>
  </sortState>
  <mergeCells count="1">
    <mergeCell ref="B30:E30"/>
  </mergeCells>
  <hyperlinks>
    <hyperlink ref="B1" location="Index!A1" display="Back to Index"/>
    <hyperlink ref="B28" location="Index!A1" display="Back to Index"/>
  </hyperlinks>
  <pageMargins left="0.7" right="0.7" top="0.75" bottom="0.75" header="0.3" footer="0.3"/>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8"/>
  <sheetViews>
    <sheetView topLeftCell="A28" workbookViewId="0"/>
  </sheetViews>
  <sheetFormatPr defaultColWidth="0" defaultRowHeight="15.75" zeroHeight="1" x14ac:dyDescent="0.25"/>
  <cols>
    <col min="1" max="2" width="19.25" customWidth="1"/>
    <col min="3" max="3" width="16" customWidth="1"/>
    <col min="4" max="4" width="19.5" customWidth="1"/>
    <col min="5" max="16" width="10.75" customWidth="1"/>
    <col min="17" max="16384" width="10.75" hidden="1"/>
  </cols>
  <sheetData>
    <row r="1" spans="1:7" ht="87" thickBot="1" x14ac:dyDescent="0.3">
      <c r="A1" s="85" t="s">
        <v>225</v>
      </c>
      <c r="B1" s="145" t="s">
        <v>362</v>
      </c>
      <c r="C1" s="320" t="s">
        <v>564</v>
      </c>
      <c r="D1" s="320"/>
      <c r="E1" s="320"/>
      <c r="F1" s="320"/>
      <c r="G1" s="320"/>
    </row>
    <row r="2" spans="1:7" ht="32.25" thickBot="1" x14ac:dyDescent="0.3">
      <c r="A2" s="56" t="s">
        <v>64</v>
      </c>
      <c r="B2" s="60" t="s">
        <v>61</v>
      </c>
      <c r="C2" s="60" t="s">
        <v>62</v>
      </c>
      <c r="D2" s="60" t="s">
        <v>53</v>
      </c>
    </row>
    <row r="3" spans="1:7" ht="16.5" thickBot="1" x14ac:dyDescent="0.3">
      <c r="A3" s="13" t="s">
        <v>8</v>
      </c>
      <c r="B3" s="23">
        <v>26336</v>
      </c>
      <c r="C3" s="23">
        <v>9857.9279999999999</v>
      </c>
      <c r="D3" s="23">
        <v>463</v>
      </c>
    </row>
    <row r="4" spans="1:7" ht="16.5" thickBot="1" x14ac:dyDescent="0.3">
      <c r="A4" s="13" t="s">
        <v>10</v>
      </c>
      <c r="B4" s="23">
        <v>20235</v>
      </c>
      <c r="C4" s="23">
        <v>4441.5190000000002</v>
      </c>
      <c r="D4" s="23">
        <v>327</v>
      </c>
    </row>
    <row r="5" spans="1:7" ht="16.5" thickBot="1" x14ac:dyDescent="0.3">
      <c r="A5" s="13" t="s">
        <v>11</v>
      </c>
      <c r="B5" s="23">
        <v>13805</v>
      </c>
      <c r="C5" s="23">
        <v>10679.288</v>
      </c>
      <c r="D5" s="23">
        <v>251</v>
      </c>
    </row>
    <row r="6" spans="1:7" ht="16.5" thickBot="1" x14ac:dyDescent="0.3">
      <c r="A6" s="13" t="s">
        <v>13</v>
      </c>
      <c r="B6" s="23">
        <v>13480</v>
      </c>
      <c r="C6" s="23">
        <v>5271.7569999999996</v>
      </c>
      <c r="D6" s="23">
        <v>184</v>
      </c>
    </row>
    <row r="7" spans="1:7" ht="16.5" thickBot="1" x14ac:dyDescent="0.3">
      <c r="A7" s="13" t="s">
        <v>7</v>
      </c>
      <c r="B7" s="23">
        <v>5788</v>
      </c>
      <c r="C7" s="23">
        <v>1254.1089999999999</v>
      </c>
      <c r="D7" s="23">
        <v>202</v>
      </c>
    </row>
    <row r="8" spans="1:7" ht="16.5" thickBot="1" x14ac:dyDescent="0.3">
      <c r="A8" s="13" t="s">
        <v>14</v>
      </c>
      <c r="B8" s="23">
        <v>4450</v>
      </c>
      <c r="C8" s="23">
        <v>667.31</v>
      </c>
      <c r="D8" s="23">
        <v>111</v>
      </c>
    </row>
    <row r="9" spans="1:7" ht="16.5" thickBot="1" x14ac:dyDescent="0.3">
      <c r="A9" s="13" t="s">
        <v>15</v>
      </c>
      <c r="B9" s="23">
        <v>4310</v>
      </c>
      <c r="C9" s="23">
        <v>4098.5150000000003</v>
      </c>
      <c r="D9" s="23">
        <v>61</v>
      </c>
    </row>
    <row r="10" spans="1:7" ht="26.25" thickBot="1" x14ac:dyDescent="0.3">
      <c r="A10" s="13" t="s">
        <v>66</v>
      </c>
      <c r="B10" s="23">
        <v>4169</v>
      </c>
      <c r="C10" s="23">
        <v>1027.077</v>
      </c>
      <c r="D10" s="23">
        <v>108</v>
      </c>
    </row>
    <row r="11" spans="1:7" ht="16.5" thickBot="1" x14ac:dyDescent="0.3">
      <c r="A11" s="13" t="s">
        <v>9</v>
      </c>
      <c r="B11" s="23">
        <v>4004</v>
      </c>
      <c r="C11" s="23">
        <v>683.84100000000001</v>
      </c>
      <c r="D11" s="23">
        <v>83</v>
      </c>
    </row>
    <row r="12" spans="1:7" ht="16.5" thickBot="1" x14ac:dyDescent="0.3">
      <c r="A12" s="13" t="s">
        <v>17</v>
      </c>
      <c r="B12" s="23">
        <v>3964</v>
      </c>
      <c r="C12" s="23">
        <v>500.21699999999998</v>
      </c>
      <c r="D12" s="23">
        <v>37</v>
      </c>
    </row>
    <row r="13" spans="1:7" ht="16.5" thickBot="1" x14ac:dyDescent="0.3">
      <c r="A13" s="13" t="s">
        <v>12</v>
      </c>
      <c r="B13" s="23">
        <v>3735</v>
      </c>
      <c r="C13" s="23">
        <v>555.45799999999997</v>
      </c>
      <c r="D13" s="23">
        <v>69</v>
      </c>
    </row>
    <row r="14" spans="1:7" ht="16.5" thickBot="1" x14ac:dyDescent="0.3">
      <c r="A14" s="13" t="s">
        <v>16</v>
      </c>
      <c r="B14" s="23">
        <v>3157</v>
      </c>
      <c r="C14" s="23">
        <v>655.375</v>
      </c>
      <c r="D14" s="23">
        <v>49</v>
      </c>
    </row>
    <row r="15" spans="1:7" x14ac:dyDescent="0.25">
      <c r="B15" s="27"/>
      <c r="C15" s="27"/>
      <c r="D15" s="27"/>
    </row>
    <row r="16" spans="1:7" x14ac:dyDescent="0.25">
      <c r="A16" s="50"/>
      <c r="B16" s="27"/>
      <c r="C16" s="27"/>
      <c r="D16" s="27"/>
    </row>
    <row r="17" spans="1:7" x14ac:dyDescent="0.25">
      <c r="A17" s="50"/>
      <c r="B17" s="27"/>
      <c r="C17" s="27"/>
      <c r="D17" s="27"/>
    </row>
    <row r="18" spans="1:7" x14ac:dyDescent="0.25">
      <c r="B18" s="27"/>
      <c r="C18" s="27"/>
      <c r="D18" s="27"/>
    </row>
    <row r="19" spans="1:7" x14ac:dyDescent="0.25">
      <c r="B19" s="27"/>
      <c r="C19" s="27"/>
      <c r="D19" s="27"/>
    </row>
    <row r="20" spans="1:7" x14ac:dyDescent="0.25">
      <c r="B20" s="27"/>
      <c r="C20" s="27"/>
      <c r="D20" s="27"/>
    </row>
    <row r="21" spans="1:7" x14ac:dyDescent="0.25">
      <c r="B21" s="27"/>
      <c r="C21" s="27"/>
      <c r="D21" s="27"/>
    </row>
    <row r="22" spans="1:7" x14ac:dyDescent="0.25"/>
    <row r="23" spans="1:7" x14ac:dyDescent="0.25"/>
    <row r="24" spans="1:7" x14ac:dyDescent="0.25"/>
    <row r="25" spans="1:7" x14ac:dyDescent="0.25"/>
    <row r="26" spans="1:7" x14ac:dyDescent="0.25"/>
    <row r="27" spans="1:7" x14ac:dyDescent="0.25"/>
    <row r="28" spans="1:7" ht="115.5" thickBot="1" x14ac:dyDescent="0.3">
      <c r="A28" s="85" t="s">
        <v>371</v>
      </c>
      <c r="B28" s="145" t="s">
        <v>362</v>
      </c>
      <c r="C28" s="320" t="s">
        <v>566</v>
      </c>
      <c r="D28" s="320"/>
      <c r="E28" s="320"/>
      <c r="F28" s="320"/>
      <c r="G28" s="320"/>
    </row>
    <row r="29" spans="1:7" ht="32.25" thickBot="1" x14ac:dyDescent="0.3">
      <c r="A29" s="56" t="s">
        <v>64</v>
      </c>
      <c r="B29" s="60" t="s">
        <v>61</v>
      </c>
      <c r="C29" s="60" t="s">
        <v>62</v>
      </c>
      <c r="D29" s="60" t="s">
        <v>53</v>
      </c>
    </row>
    <row r="30" spans="1:7" ht="16.5" thickBot="1" x14ac:dyDescent="0.3">
      <c r="A30" s="13" t="s">
        <v>8</v>
      </c>
      <c r="B30" s="23">
        <v>16784</v>
      </c>
      <c r="C30" s="23">
        <v>8021.6509999999998</v>
      </c>
      <c r="D30" s="23">
        <v>187</v>
      </c>
    </row>
    <row r="31" spans="1:7" ht="16.5" thickBot="1" x14ac:dyDescent="0.3">
      <c r="A31" s="13" t="s">
        <v>10</v>
      </c>
      <c r="B31" s="23">
        <v>12526</v>
      </c>
      <c r="C31" s="23">
        <v>3125.665</v>
      </c>
      <c r="D31" s="23">
        <v>117</v>
      </c>
    </row>
    <row r="32" spans="1:7" ht="16.5" thickBot="1" x14ac:dyDescent="0.3">
      <c r="A32" s="13" t="s">
        <v>11</v>
      </c>
      <c r="B32" s="23">
        <v>11046</v>
      </c>
      <c r="C32" s="23">
        <v>10170.254000000001</v>
      </c>
      <c r="D32" s="23">
        <v>124</v>
      </c>
    </row>
    <row r="33" spans="1:5" ht="16.5" thickBot="1" x14ac:dyDescent="0.3">
      <c r="A33" s="13" t="s">
        <v>13</v>
      </c>
      <c r="B33" s="23">
        <v>9556</v>
      </c>
      <c r="C33" s="23">
        <v>4763.1130000000003</v>
      </c>
      <c r="D33" s="23">
        <v>51</v>
      </c>
    </row>
    <row r="34" spans="1:5" ht="26.25" thickBot="1" x14ac:dyDescent="0.3">
      <c r="A34" s="13" t="s">
        <v>66</v>
      </c>
      <c r="B34" s="23">
        <v>2111</v>
      </c>
      <c r="C34" s="23">
        <v>778.58100000000002</v>
      </c>
      <c r="D34" s="23">
        <v>31</v>
      </c>
    </row>
    <row r="35" spans="1:5" ht="16.5" thickBot="1" x14ac:dyDescent="0.3">
      <c r="A35" s="13" t="s">
        <v>17</v>
      </c>
      <c r="B35" s="23">
        <v>2041</v>
      </c>
      <c r="C35" s="23">
        <v>255.04499999999999</v>
      </c>
      <c r="D35" s="23">
        <v>7</v>
      </c>
    </row>
    <row r="36" spans="1:5" ht="16.5" thickBot="1" x14ac:dyDescent="0.3">
      <c r="A36" s="13" t="s">
        <v>16</v>
      </c>
      <c r="B36" s="23">
        <v>1952</v>
      </c>
      <c r="C36" s="23">
        <v>470.97399999999999</v>
      </c>
      <c r="D36" s="23">
        <v>19</v>
      </c>
    </row>
    <row r="37" spans="1:5" ht="16.5" thickBot="1" x14ac:dyDescent="0.3">
      <c r="A37" s="13" t="s">
        <v>12</v>
      </c>
      <c r="B37" s="23">
        <v>1781</v>
      </c>
      <c r="C37" s="23">
        <v>306.46199999999999</v>
      </c>
      <c r="D37" s="23">
        <v>11</v>
      </c>
    </row>
    <row r="38" spans="1:5" ht="16.5" thickBot="1" x14ac:dyDescent="0.3">
      <c r="A38" s="13" t="s">
        <v>9</v>
      </c>
      <c r="B38" s="23">
        <v>1779</v>
      </c>
      <c r="C38" s="23">
        <v>454.45400000000001</v>
      </c>
      <c r="D38" s="23">
        <v>26</v>
      </c>
    </row>
    <row r="39" spans="1:5" ht="16.5" thickBot="1" x14ac:dyDescent="0.3">
      <c r="A39" s="13" t="s">
        <v>7</v>
      </c>
      <c r="B39" s="23">
        <v>1123</v>
      </c>
      <c r="C39" s="23">
        <v>184.62899999999999</v>
      </c>
      <c r="D39" s="23">
        <v>43</v>
      </c>
    </row>
    <row r="40" spans="1:5" ht="16.5" thickBot="1" x14ac:dyDescent="0.3">
      <c r="A40" s="13" t="s">
        <v>14</v>
      </c>
      <c r="B40" s="23">
        <v>1062</v>
      </c>
      <c r="C40" s="23">
        <v>257.12299999999999</v>
      </c>
      <c r="D40" s="23">
        <v>30</v>
      </c>
    </row>
    <row r="41" spans="1:5" ht="16.5" thickBot="1" x14ac:dyDescent="0.3">
      <c r="A41" s="13" t="s">
        <v>15</v>
      </c>
      <c r="B41" s="23">
        <v>550</v>
      </c>
      <c r="C41" s="23">
        <v>135.52600000000001</v>
      </c>
      <c r="D41" s="23">
        <v>16</v>
      </c>
    </row>
    <row r="42" spans="1:5" x14ac:dyDescent="0.25"/>
    <row r="43" spans="1:5" x14ac:dyDescent="0.25"/>
    <row r="44" spans="1:5" x14ac:dyDescent="0.25"/>
    <row r="45" spans="1:5" x14ac:dyDescent="0.25">
      <c r="A45" s="64"/>
      <c r="B45" s="15"/>
      <c r="C45" s="15"/>
      <c r="D45" s="65"/>
      <c r="E45" s="15"/>
    </row>
    <row r="46" spans="1:5" x14ac:dyDescent="0.25">
      <c r="A46" s="64"/>
      <c r="B46" s="15"/>
      <c r="C46" s="15"/>
      <c r="D46" s="65"/>
      <c r="E46" s="15"/>
    </row>
    <row r="47" spans="1:5" x14ac:dyDescent="0.25">
      <c r="A47" s="64"/>
      <c r="B47" s="15"/>
      <c r="C47" s="15"/>
      <c r="D47" s="65"/>
      <c r="E47" s="15"/>
    </row>
    <row r="48" spans="1:5" x14ac:dyDescent="0.25">
      <c r="A48" s="64"/>
      <c r="B48" s="15"/>
      <c r="C48" s="15"/>
      <c r="D48" s="65"/>
      <c r="E48" s="15"/>
    </row>
    <row r="49" spans="1:5" x14ac:dyDescent="0.25">
      <c r="A49" s="64"/>
      <c r="B49" s="15"/>
      <c r="C49" s="15"/>
      <c r="D49" s="65"/>
      <c r="E49" s="15"/>
    </row>
    <row r="50" spans="1:5" x14ac:dyDescent="0.25">
      <c r="A50" s="64"/>
      <c r="B50" s="15"/>
      <c r="C50" s="15"/>
      <c r="D50" s="65"/>
      <c r="E50" s="15"/>
    </row>
    <row r="51" spans="1:5" x14ac:dyDescent="0.25">
      <c r="A51" s="64"/>
      <c r="B51" s="15"/>
      <c r="C51" s="15"/>
      <c r="D51" s="65"/>
      <c r="E51" s="15"/>
    </row>
    <row r="52" spans="1:5" x14ac:dyDescent="0.25">
      <c r="A52" s="64"/>
      <c r="B52" s="15"/>
      <c r="C52" s="15"/>
      <c r="D52" s="65"/>
      <c r="E52" s="15"/>
    </row>
    <row r="53" spans="1:5" x14ac:dyDescent="0.25">
      <c r="A53" s="64"/>
      <c r="B53" s="15"/>
      <c r="C53" s="15"/>
      <c r="D53" s="65"/>
      <c r="E53" s="15"/>
    </row>
    <row r="54" spans="1:5" x14ac:dyDescent="0.25">
      <c r="A54" s="64"/>
      <c r="B54" s="15"/>
      <c r="C54" s="15"/>
      <c r="D54" s="65"/>
      <c r="E54" s="15"/>
    </row>
    <row r="55" spans="1:5" x14ac:dyDescent="0.25">
      <c r="A55" s="64"/>
      <c r="B55" s="15"/>
      <c r="C55" s="15"/>
      <c r="D55" s="65"/>
      <c r="E55" s="15"/>
    </row>
    <row r="56" spans="1:5" hidden="1" x14ac:dyDescent="0.25">
      <c r="A56" s="64"/>
      <c r="B56" s="15"/>
      <c r="C56" s="15"/>
      <c r="D56" s="65"/>
      <c r="E56" s="15"/>
    </row>
    <row r="57" spans="1:5" hidden="1" x14ac:dyDescent="0.25">
      <c r="A57" s="64"/>
      <c r="B57" s="15"/>
      <c r="C57" s="15"/>
      <c r="D57" s="65"/>
    </row>
    <row r="58" spans="1:5" hidden="1" x14ac:dyDescent="0.25">
      <c r="A58" s="64"/>
      <c r="B58" s="15"/>
      <c r="C58" s="15"/>
      <c r="D58" s="65"/>
    </row>
    <row r="59" spans="1:5" hidden="1" x14ac:dyDescent="0.25">
      <c r="A59" s="64"/>
      <c r="B59" s="15"/>
      <c r="C59" s="15"/>
      <c r="D59" s="65"/>
    </row>
    <row r="60" spans="1:5" hidden="1" x14ac:dyDescent="0.25">
      <c r="A60" s="64"/>
      <c r="B60" s="15"/>
      <c r="C60" s="15"/>
      <c r="D60" s="65"/>
    </row>
    <row r="61" spans="1:5" hidden="1" x14ac:dyDescent="0.25">
      <c r="A61" s="64"/>
      <c r="B61" s="15"/>
      <c r="C61" s="15"/>
      <c r="D61" s="65"/>
    </row>
    <row r="62" spans="1:5" hidden="1" x14ac:dyDescent="0.25">
      <c r="A62" s="64"/>
      <c r="B62" s="15"/>
      <c r="C62" s="15"/>
      <c r="D62" s="65"/>
    </row>
    <row r="63" spans="1:5" hidden="1" x14ac:dyDescent="0.25">
      <c r="A63" s="64"/>
      <c r="B63" s="15"/>
      <c r="C63" s="15"/>
      <c r="D63" s="65"/>
    </row>
    <row r="64" spans="1:5" hidden="1" x14ac:dyDescent="0.25">
      <c r="A64" s="64"/>
      <c r="B64" s="15"/>
      <c r="C64" s="15"/>
      <c r="D64" s="65"/>
    </row>
    <row r="65" spans="1:4" hidden="1" x14ac:dyDescent="0.25">
      <c r="A65" s="64"/>
      <c r="B65" s="15"/>
      <c r="C65" s="15"/>
      <c r="D65" s="65"/>
    </row>
    <row r="66" spans="1:4" hidden="1" x14ac:dyDescent="0.25">
      <c r="A66" s="64"/>
      <c r="B66" s="15"/>
      <c r="C66" s="15"/>
      <c r="D66" s="65"/>
    </row>
    <row r="67" spans="1:4" hidden="1" x14ac:dyDescent="0.25">
      <c r="A67" s="64"/>
      <c r="B67" s="15"/>
      <c r="C67" s="15"/>
      <c r="D67" s="65"/>
    </row>
    <row r="68" spans="1:4" hidden="1" x14ac:dyDescent="0.25">
      <c r="A68" s="64"/>
      <c r="B68" s="15"/>
      <c r="C68" s="15"/>
      <c r="D68" s="65"/>
    </row>
  </sheetData>
  <sortState ref="A58:D70">
    <sortCondition descending="1" ref="B58:B70"/>
  </sortState>
  <mergeCells count="2">
    <mergeCell ref="C1:G1"/>
    <mergeCell ref="C28:G28"/>
  </mergeCells>
  <hyperlinks>
    <hyperlink ref="B1" location="Index!A1" display="Back to Index"/>
    <hyperlink ref="B28" location="Index!A1" display="Back to Index"/>
  </hyperlinks>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9"/>
  <sheetViews>
    <sheetView workbookViewId="0"/>
  </sheetViews>
  <sheetFormatPr defaultColWidth="0" defaultRowHeight="15.75" zeroHeight="1" x14ac:dyDescent="0.25"/>
  <cols>
    <col min="1" max="1" width="32.5" customWidth="1"/>
    <col min="2" max="13" width="10.75" customWidth="1"/>
    <col min="14" max="14" width="13" customWidth="1"/>
    <col min="15" max="15" width="10.75" customWidth="1"/>
    <col min="16" max="16384" width="10.75" hidden="1"/>
  </cols>
  <sheetData>
    <row r="1" spans="1:8" ht="79.150000000000006" customHeight="1" thickBot="1" x14ac:dyDescent="0.3">
      <c r="A1" s="162" t="s">
        <v>372</v>
      </c>
      <c r="B1" s="145" t="s">
        <v>362</v>
      </c>
      <c r="D1" s="320" t="s">
        <v>565</v>
      </c>
      <c r="E1" s="320"/>
      <c r="F1" s="320"/>
      <c r="G1" s="320"/>
      <c r="H1" s="320"/>
    </row>
    <row r="2" spans="1:8" ht="48" thickBot="1" x14ac:dyDescent="0.3">
      <c r="A2" s="56" t="s">
        <v>64</v>
      </c>
      <c r="B2" s="60" t="s">
        <v>61</v>
      </c>
      <c r="C2" s="60" t="s">
        <v>53</v>
      </c>
      <c r="D2" s="60" t="s">
        <v>62</v>
      </c>
    </row>
    <row r="3" spans="1:8" ht="16.5" thickBot="1" x14ac:dyDescent="0.3">
      <c r="A3" s="13" t="s">
        <v>8</v>
      </c>
      <c r="B3" s="23">
        <v>9552</v>
      </c>
      <c r="C3" s="23">
        <v>276</v>
      </c>
      <c r="D3" s="23">
        <v>1836.277</v>
      </c>
    </row>
    <row r="4" spans="1:8" ht="16.5" thickBot="1" x14ac:dyDescent="0.3">
      <c r="A4" s="13" t="s">
        <v>10</v>
      </c>
      <c r="B4" s="23">
        <v>7709</v>
      </c>
      <c r="C4" s="23">
        <v>210</v>
      </c>
      <c r="D4" s="23">
        <v>1315.854</v>
      </c>
    </row>
    <row r="5" spans="1:8" ht="16.5" thickBot="1" x14ac:dyDescent="0.3">
      <c r="A5" s="13" t="s">
        <v>7</v>
      </c>
      <c r="B5" s="23">
        <v>4665</v>
      </c>
      <c r="C5" s="23">
        <v>159</v>
      </c>
      <c r="D5" s="23">
        <v>1069.48</v>
      </c>
    </row>
    <row r="6" spans="1:8" ht="16.5" thickBot="1" x14ac:dyDescent="0.3">
      <c r="A6" s="13" t="s">
        <v>13</v>
      </c>
      <c r="B6" s="23">
        <v>3924</v>
      </c>
      <c r="C6" s="23">
        <v>133</v>
      </c>
      <c r="D6" s="23">
        <v>508.64400000000001</v>
      </c>
    </row>
    <row r="7" spans="1:8" ht="16.5" thickBot="1" x14ac:dyDescent="0.3">
      <c r="A7" s="13" t="s">
        <v>15</v>
      </c>
      <c r="B7" s="23">
        <v>3760</v>
      </c>
      <c r="C7" s="23">
        <v>45</v>
      </c>
      <c r="D7" s="23">
        <v>3962.989</v>
      </c>
    </row>
    <row r="8" spans="1:8" ht="16.5" thickBot="1" x14ac:dyDescent="0.3">
      <c r="A8" s="13" t="s">
        <v>14</v>
      </c>
      <c r="B8" s="23">
        <v>3388</v>
      </c>
      <c r="C8" s="23">
        <v>81</v>
      </c>
      <c r="D8" s="23">
        <v>410.18700000000001</v>
      </c>
    </row>
    <row r="9" spans="1:8" ht="16.5" thickBot="1" x14ac:dyDescent="0.3">
      <c r="A9" s="13" t="s">
        <v>11</v>
      </c>
      <c r="B9" s="23">
        <v>2759</v>
      </c>
      <c r="C9" s="23">
        <v>127</v>
      </c>
      <c r="D9" s="23">
        <v>509.03399999999999</v>
      </c>
    </row>
    <row r="10" spans="1:8" ht="16.5" thickBot="1" x14ac:dyDescent="0.3">
      <c r="A10" s="13" t="s">
        <v>9</v>
      </c>
      <c r="B10" s="23">
        <v>2225</v>
      </c>
      <c r="C10" s="23">
        <v>57</v>
      </c>
      <c r="D10" s="23">
        <v>229.387</v>
      </c>
    </row>
    <row r="11" spans="1:8" ht="16.5" thickBot="1" x14ac:dyDescent="0.3">
      <c r="A11" s="13" t="s">
        <v>66</v>
      </c>
      <c r="B11" s="23">
        <v>2058</v>
      </c>
      <c r="C11" s="23">
        <v>77</v>
      </c>
      <c r="D11" s="23">
        <v>248.49600000000001</v>
      </c>
    </row>
    <row r="12" spans="1:8" ht="16.5" thickBot="1" x14ac:dyDescent="0.3">
      <c r="A12" s="13" t="s">
        <v>12</v>
      </c>
      <c r="B12" s="23">
        <v>1954</v>
      </c>
      <c r="C12" s="23">
        <v>58</v>
      </c>
      <c r="D12" s="23">
        <v>248.99600000000001</v>
      </c>
    </row>
    <row r="13" spans="1:8" ht="16.5" thickBot="1" x14ac:dyDescent="0.3">
      <c r="A13" s="13" t="s">
        <v>17</v>
      </c>
      <c r="B13" s="23">
        <v>1923</v>
      </c>
      <c r="C13" s="23">
        <v>30</v>
      </c>
      <c r="D13" s="23">
        <v>245.172</v>
      </c>
    </row>
    <row r="14" spans="1:8" ht="16.5" thickBot="1" x14ac:dyDescent="0.3">
      <c r="A14" s="13" t="s">
        <v>16</v>
      </c>
      <c r="B14" s="23">
        <v>1205</v>
      </c>
      <c r="C14" s="23">
        <v>30</v>
      </c>
      <c r="D14" s="23">
        <v>184.40100000000001</v>
      </c>
    </row>
    <row r="15" spans="1:8" x14ac:dyDescent="0.25"/>
    <row r="16" spans="1:8"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sheetData>
  <sortState ref="A3:D14">
    <sortCondition descending="1" ref="B3:B14"/>
  </sortState>
  <mergeCells count="1">
    <mergeCell ref="D1:H1"/>
  </mergeCells>
  <hyperlinks>
    <hyperlink ref="B1" location="Index!A1" display="Back to Index"/>
  </hyperlinks>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7"/>
  <sheetViews>
    <sheetView workbookViewId="0"/>
  </sheetViews>
  <sheetFormatPr defaultColWidth="0" defaultRowHeight="15.75" zeroHeight="1" x14ac:dyDescent="0.25"/>
  <cols>
    <col min="1" max="2" width="20.25" bestFit="1" customWidth="1"/>
    <col min="3" max="3" width="13.25" customWidth="1"/>
    <col min="4" max="4" width="10.75" customWidth="1"/>
    <col min="5" max="5" width="17.75" bestFit="1" customWidth="1"/>
    <col min="6" max="8" width="10.75" customWidth="1"/>
    <col min="9" max="9" width="23.25" customWidth="1"/>
    <col min="10" max="16" width="10.75" customWidth="1"/>
    <col min="17" max="16384" width="10.75" hidden="1"/>
  </cols>
  <sheetData>
    <row r="1" spans="1:9" ht="109.9" customHeight="1" thickBot="1" x14ac:dyDescent="0.3">
      <c r="A1" s="154" t="s">
        <v>266</v>
      </c>
      <c r="B1" s="145" t="s">
        <v>362</v>
      </c>
      <c r="C1" s="323" t="s">
        <v>579</v>
      </c>
      <c r="D1" s="323"/>
      <c r="E1" s="323"/>
      <c r="F1" s="323"/>
      <c r="G1" s="323"/>
      <c r="H1" s="323"/>
      <c r="I1" s="145" t="s">
        <v>562</v>
      </c>
    </row>
    <row r="2" spans="1:9" ht="32.25" thickBot="1" x14ac:dyDescent="0.3">
      <c r="B2" s="119" t="s">
        <v>260</v>
      </c>
      <c r="C2" s="119" t="s">
        <v>3</v>
      </c>
      <c r="D2" s="119" t="s">
        <v>63</v>
      </c>
      <c r="E2" s="119" t="s">
        <v>18</v>
      </c>
    </row>
    <row r="3" spans="1:9" ht="16.5" thickBot="1" x14ac:dyDescent="0.3">
      <c r="B3" s="110" t="s">
        <v>258</v>
      </c>
      <c r="C3" s="114">
        <v>0</v>
      </c>
      <c r="D3" s="114">
        <v>0</v>
      </c>
      <c r="E3" s="114">
        <v>0</v>
      </c>
    </row>
    <row r="4" spans="1:9" ht="16.5" thickBot="1" x14ac:dyDescent="0.3">
      <c r="B4" s="110" t="s">
        <v>250</v>
      </c>
      <c r="C4" s="114">
        <v>10</v>
      </c>
      <c r="D4" s="114">
        <v>1038</v>
      </c>
      <c r="E4" s="115">
        <v>115.688</v>
      </c>
    </row>
    <row r="5" spans="1:9" ht="16.5" thickBot="1" x14ac:dyDescent="0.3">
      <c r="B5" s="110" t="s">
        <v>251</v>
      </c>
      <c r="C5" s="114">
        <v>5</v>
      </c>
      <c r="D5" s="114">
        <v>34</v>
      </c>
      <c r="E5" s="115">
        <v>1.611</v>
      </c>
    </row>
    <row r="6" spans="1:9" ht="16.5" thickBot="1" x14ac:dyDescent="0.3">
      <c r="B6" s="110" t="s">
        <v>253</v>
      </c>
      <c r="C6" s="114">
        <v>2</v>
      </c>
      <c r="D6" s="114">
        <v>70</v>
      </c>
      <c r="E6" s="115">
        <v>9.2929999999999993</v>
      </c>
    </row>
    <row r="7" spans="1:9" ht="16.5" thickBot="1" x14ac:dyDescent="0.3">
      <c r="B7" s="110" t="s">
        <v>254</v>
      </c>
      <c r="C7" s="114">
        <v>9</v>
      </c>
      <c r="D7" s="114">
        <v>219</v>
      </c>
      <c r="E7" s="115">
        <v>37.719000000000001</v>
      </c>
    </row>
    <row r="8" spans="1:9" ht="16.5" thickBot="1" x14ac:dyDescent="0.3">
      <c r="B8" s="110" t="s">
        <v>259</v>
      </c>
      <c r="C8" s="114">
        <v>3</v>
      </c>
      <c r="D8" s="114">
        <v>3</v>
      </c>
      <c r="E8" s="115">
        <v>0.248</v>
      </c>
    </row>
    <row r="9" spans="1:9" ht="16.5" thickBot="1" x14ac:dyDescent="0.3">
      <c r="B9" s="116" t="s">
        <v>261</v>
      </c>
      <c r="C9" s="117">
        <f>SUM(C3:C8)</f>
        <v>29</v>
      </c>
      <c r="D9" s="117">
        <f t="shared" ref="D9:E9" si="0">SUM(D3:D8)</f>
        <v>1364</v>
      </c>
      <c r="E9" s="118">
        <f t="shared" si="0"/>
        <v>164.559</v>
      </c>
    </row>
    <row r="10" spans="1:9" x14ac:dyDescent="0.25"/>
    <row r="11" spans="1:9" x14ac:dyDescent="0.25"/>
    <row r="12" spans="1:9" x14ac:dyDescent="0.25"/>
    <row r="13" spans="1:9" x14ac:dyDescent="0.25"/>
    <row r="14" spans="1:9" x14ac:dyDescent="0.25"/>
    <row r="15" spans="1:9" x14ac:dyDescent="0.25"/>
    <row r="16" spans="1:9" x14ac:dyDescent="0.25"/>
    <row r="17" spans="1:5" x14ac:dyDescent="0.25"/>
    <row r="18" spans="1:5" x14ac:dyDescent="0.25"/>
    <row r="19" spans="1:5" x14ac:dyDescent="0.25"/>
    <row r="20" spans="1:5" x14ac:dyDescent="0.25"/>
    <row r="21" spans="1:5" x14ac:dyDescent="0.25"/>
    <row r="22" spans="1:5" x14ac:dyDescent="0.25"/>
    <row r="23" spans="1:5" x14ac:dyDescent="0.25"/>
    <row r="24" spans="1:5" x14ac:dyDescent="0.25"/>
    <row r="25" spans="1:5" x14ac:dyDescent="0.25"/>
    <row r="26" spans="1:5" x14ac:dyDescent="0.25"/>
    <row r="27" spans="1:5" x14ac:dyDescent="0.25"/>
    <row r="28" spans="1:5" x14ac:dyDescent="0.25"/>
    <row r="29" spans="1:5" x14ac:dyDescent="0.25"/>
    <row r="30" spans="1:5" x14ac:dyDescent="0.25"/>
    <row r="31" spans="1:5" ht="72.75" thickBot="1" x14ac:dyDescent="0.3">
      <c r="A31" s="85" t="s">
        <v>265</v>
      </c>
      <c r="B31" s="145" t="s">
        <v>362</v>
      </c>
    </row>
    <row r="32" spans="1:5" ht="32.25" thickBot="1" x14ac:dyDescent="0.3">
      <c r="A32" s="119" t="s">
        <v>260</v>
      </c>
      <c r="B32" s="119" t="s">
        <v>578</v>
      </c>
      <c r="C32" s="119" t="s">
        <v>3</v>
      </c>
      <c r="D32" s="119" t="s">
        <v>63</v>
      </c>
      <c r="E32" s="119" t="s">
        <v>18</v>
      </c>
    </row>
    <row r="33" spans="1:5" ht="16.5" thickBot="1" x14ac:dyDescent="0.3">
      <c r="A33" s="114" t="s">
        <v>258</v>
      </c>
      <c r="B33" s="114" t="s">
        <v>258</v>
      </c>
      <c r="C33" s="114">
        <v>0</v>
      </c>
      <c r="D33" s="114">
        <v>0</v>
      </c>
      <c r="E33" s="115">
        <v>0</v>
      </c>
    </row>
    <row r="34" spans="1:5" ht="16.5" thickBot="1" x14ac:dyDescent="0.3">
      <c r="A34" s="114" t="s">
        <v>250</v>
      </c>
      <c r="B34" s="114" t="s">
        <v>262</v>
      </c>
      <c r="C34" s="114">
        <v>4</v>
      </c>
      <c r="D34" s="114">
        <v>218</v>
      </c>
      <c r="E34" s="115">
        <v>33.634999999999998</v>
      </c>
    </row>
    <row r="35" spans="1:5" ht="16.5" thickBot="1" x14ac:dyDescent="0.3">
      <c r="A35" s="114"/>
      <c r="B35" s="114" t="s">
        <v>263</v>
      </c>
      <c r="C35" s="114">
        <v>6</v>
      </c>
      <c r="D35" s="114">
        <v>820</v>
      </c>
      <c r="E35" s="115">
        <v>82.052999999999997</v>
      </c>
    </row>
    <row r="36" spans="1:5" ht="16.5" thickBot="1" x14ac:dyDescent="0.3">
      <c r="A36" s="114" t="s">
        <v>251</v>
      </c>
      <c r="B36" s="114" t="s">
        <v>252</v>
      </c>
      <c r="C36" s="114">
        <v>5</v>
      </c>
      <c r="D36" s="114">
        <v>34</v>
      </c>
      <c r="E36" s="115">
        <v>1.611</v>
      </c>
    </row>
    <row r="37" spans="1:5" ht="16.5" thickBot="1" x14ac:dyDescent="0.3">
      <c r="A37" s="114" t="s">
        <v>253</v>
      </c>
      <c r="B37" s="114" t="s">
        <v>257</v>
      </c>
      <c r="C37" s="114">
        <v>2</v>
      </c>
      <c r="D37" s="114">
        <v>70</v>
      </c>
      <c r="E37" s="115">
        <v>9.2929999999999993</v>
      </c>
    </row>
    <row r="38" spans="1:5" ht="16.5" thickBot="1" x14ac:dyDescent="0.3">
      <c r="A38" s="114" t="s">
        <v>254</v>
      </c>
      <c r="B38" s="114" t="s">
        <v>255</v>
      </c>
      <c r="C38" s="114">
        <v>3</v>
      </c>
      <c r="D38" s="114">
        <v>4</v>
      </c>
      <c r="E38" s="115">
        <v>0.13300000000000001</v>
      </c>
    </row>
    <row r="39" spans="1:5" ht="16.5" thickBot="1" x14ac:dyDescent="0.3">
      <c r="A39" s="114"/>
      <c r="B39" s="114" t="s">
        <v>256</v>
      </c>
      <c r="C39" s="114">
        <v>6</v>
      </c>
      <c r="D39" s="114">
        <v>215</v>
      </c>
      <c r="E39" s="115">
        <v>37.585999999999999</v>
      </c>
    </row>
    <row r="40" spans="1:5" ht="16.5" thickBot="1" x14ac:dyDescent="0.3">
      <c r="A40" s="114" t="s">
        <v>259</v>
      </c>
      <c r="B40" s="114" t="s">
        <v>259</v>
      </c>
      <c r="C40" s="114">
        <v>3</v>
      </c>
      <c r="D40" s="114">
        <v>3</v>
      </c>
      <c r="E40" s="115">
        <v>0.248</v>
      </c>
    </row>
    <row r="41" spans="1:5" ht="16.5" thickBot="1" x14ac:dyDescent="0.3">
      <c r="A41" s="114"/>
      <c r="B41" s="120" t="s">
        <v>261</v>
      </c>
      <c r="C41" s="120">
        <v>29</v>
      </c>
      <c r="D41" s="120">
        <v>1364</v>
      </c>
      <c r="E41" s="121">
        <v>164.559</v>
      </c>
    </row>
    <row r="42" spans="1:5" x14ac:dyDescent="0.25"/>
    <row r="43" spans="1:5" x14ac:dyDescent="0.25"/>
    <row r="44" spans="1:5" x14ac:dyDescent="0.25"/>
    <row r="45" spans="1:5" x14ac:dyDescent="0.25"/>
    <row r="46" spans="1:5" x14ac:dyDescent="0.25"/>
    <row r="47" spans="1:5" x14ac:dyDescent="0.25"/>
    <row r="48" spans="1:5" x14ac:dyDescent="0.25"/>
    <row r="49" x14ac:dyDescent="0.25"/>
    <row r="50" x14ac:dyDescent="0.25"/>
    <row r="51" x14ac:dyDescent="0.25"/>
    <row r="52" x14ac:dyDescent="0.25"/>
    <row r="53" x14ac:dyDescent="0.25"/>
    <row r="54" x14ac:dyDescent="0.25"/>
    <row r="55" x14ac:dyDescent="0.25"/>
    <row r="56" x14ac:dyDescent="0.25"/>
    <row r="57" x14ac:dyDescent="0.25"/>
  </sheetData>
  <mergeCells count="1">
    <mergeCell ref="C1:H1"/>
  </mergeCells>
  <hyperlinks>
    <hyperlink ref="B1" location="Index!A1" display="Back to Index"/>
    <hyperlink ref="B31" location="Index!A1" display="Back to Index"/>
    <hyperlink ref="I1" location="'Segmentation 2'!A1" display="Segmentation and Coding"/>
  </hyperlinks>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5"/>
  <sheetViews>
    <sheetView workbookViewId="0"/>
  </sheetViews>
  <sheetFormatPr defaultColWidth="0" defaultRowHeight="15.75" zeroHeight="1" x14ac:dyDescent="0.25"/>
  <cols>
    <col min="1" max="1" width="94.25" style="5" customWidth="1"/>
    <col min="2" max="3" width="10.75" customWidth="1"/>
    <col min="4" max="16384" width="10.75" hidden="1"/>
  </cols>
  <sheetData>
    <row r="1" spans="1:2" ht="61.9" customHeight="1" x14ac:dyDescent="0.25">
      <c r="A1" s="202" t="s">
        <v>518</v>
      </c>
      <c r="B1" s="145" t="s">
        <v>362</v>
      </c>
    </row>
    <row r="2" spans="1:2" x14ac:dyDescent="0.25">
      <c r="A2" s="200"/>
    </row>
    <row r="3" spans="1:2" x14ac:dyDescent="0.25">
      <c r="A3" s="207" t="s">
        <v>519</v>
      </c>
    </row>
    <row r="4" spans="1:2" x14ac:dyDescent="0.25">
      <c r="A4" s="201"/>
    </row>
    <row r="5" spans="1:2" ht="85.5" x14ac:dyDescent="0.25">
      <c r="A5" s="200" t="s">
        <v>520</v>
      </c>
    </row>
    <row r="6" spans="1:2" x14ac:dyDescent="0.25"/>
    <row r="7" spans="1:2" ht="99.75" x14ac:dyDescent="0.25">
      <c r="A7" s="200" t="s">
        <v>580</v>
      </c>
    </row>
    <row r="8" spans="1:2" x14ac:dyDescent="0.25"/>
    <row r="9" spans="1:2" x14ac:dyDescent="0.25">
      <c r="A9" s="208" t="s">
        <v>536</v>
      </c>
    </row>
    <row r="10" spans="1:2" x14ac:dyDescent="0.25"/>
    <row r="11" spans="1:2" ht="47.25" x14ac:dyDescent="0.25">
      <c r="A11" s="5" t="s">
        <v>555</v>
      </c>
    </row>
    <row r="12" spans="1:2" x14ac:dyDescent="0.25"/>
    <row r="13" spans="1:2" ht="31.5" x14ac:dyDescent="0.25">
      <c r="A13" s="5" t="s">
        <v>556</v>
      </c>
    </row>
    <row r="14" spans="1:2" x14ac:dyDescent="0.25"/>
    <row r="15" spans="1:2" ht="47.25" x14ac:dyDescent="0.25">
      <c r="A15" s="5" t="s">
        <v>535</v>
      </c>
    </row>
    <row r="16" spans="1:2" x14ac:dyDescent="0.25"/>
    <row r="17" spans="1:2" ht="63" x14ac:dyDescent="0.25">
      <c r="A17" s="5" t="s">
        <v>557</v>
      </c>
    </row>
    <row r="18" spans="1:2" x14ac:dyDescent="0.25"/>
    <row r="19" spans="1:2" ht="47.25" x14ac:dyDescent="0.25">
      <c r="A19" s="5" t="s">
        <v>537</v>
      </c>
    </row>
    <row r="20" spans="1:2" x14ac:dyDescent="0.25"/>
    <row r="21" spans="1:2" ht="94.5" x14ac:dyDescent="0.25">
      <c r="A21" s="5" t="s">
        <v>538</v>
      </c>
    </row>
    <row r="22" spans="1:2" x14ac:dyDescent="0.25"/>
    <row r="23" spans="1:2" ht="94.5" x14ac:dyDescent="0.25">
      <c r="A23" s="5" t="s">
        <v>540</v>
      </c>
    </row>
    <row r="24" spans="1:2" x14ac:dyDescent="0.25"/>
    <row r="25" spans="1:2" ht="94.5" x14ac:dyDescent="0.25">
      <c r="A25" s="5" t="s">
        <v>539</v>
      </c>
    </row>
    <row r="26" spans="1:2" x14ac:dyDescent="0.25"/>
    <row r="27" spans="1:2" ht="157.5" x14ac:dyDescent="0.25">
      <c r="A27" s="195" t="s">
        <v>541</v>
      </c>
    </row>
    <row r="28" spans="1:2" x14ac:dyDescent="0.25"/>
    <row r="29" spans="1:2" ht="47.25" x14ac:dyDescent="0.25">
      <c r="A29" s="195" t="s">
        <v>542</v>
      </c>
    </row>
    <row r="30" spans="1:2" x14ac:dyDescent="0.25"/>
    <row r="31" spans="1:2" x14ac:dyDescent="0.25">
      <c r="A31" s="5" t="s">
        <v>543</v>
      </c>
      <c r="B31" s="144" t="s">
        <v>544</v>
      </c>
    </row>
    <row r="32" spans="1:2" x14ac:dyDescent="0.25"/>
    <row r="33" x14ac:dyDescent="0.25"/>
    <row r="34" x14ac:dyDescent="0.25"/>
    <row r="35" x14ac:dyDescent="0.25"/>
  </sheetData>
  <hyperlinks>
    <hyperlink ref="B1" location="Index!A1" display="Back to Index"/>
    <hyperlink ref="B31" location="'Impact of changes'!A1" display="'Impact of changes'!A1"/>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9"/>
  <sheetViews>
    <sheetView workbookViewId="0"/>
  </sheetViews>
  <sheetFormatPr defaultColWidth="0" defaultRowHeight="15.75" zeroHeight="1" x14ac:dyDescent="0.25"/>
  <cols>
    <col min="1" max="1" width="70" customWidth="1"/>
    <col min="2" max="3" width="10.75" customWidth="1"/>
    <col min="4" max="16384" width="10.75" hidden="1"/>
  </cols>
  <sheetData>
    <row r="1" spans="1:2" ht="34.9" customHeight="1" x14ac:dyDescent="0.25">
      <c r="A1" s="157" t="s">
        <v>533</v>
      </c>
      <c r="B1" s="145" t="s">
        <v>362</v>
      </c>
    </row>
    <row r="2" spans="1:2" x14ac:dyDescent="0.25"/>
    <row r="3" spans="1:2" ht="42.75" x14ac:dyDescent="0.25">
      <c r="A3" s="205" t="s">
        <v>592</v>
      </c>
    </row>
    <row r="4" spans="1:2" x14ac:dyDescent="0.25">
      <c r="A4" s="205"/>
    </row>
    <row r="5" spans="1:2" ht="57" x14ac:dyDescent="0.25">
      <c r="A5" s="205" t="s">
        <v>591</v>
      </c>
    </row>
    <row r="6" spans="1:2" x14ac:dyDescent="0.25">
      <c r="A6" s="205"/>
    </row>
    <row r="7" spans="1:2" ht="28.5" x14ac:dyDescent="0.25">
      <c r="A7" s="205" t="s">
        <v>593</v>
      </c>
    </row>
    <row r="8" spans="1:2" x14ac:dyDescent="0.25">
      <c r="A8" s="206"/>
    </row>
    <row r="9" spans="1:2" ht="57" x14ac:dyDescent="0.25">
      <c r="A9" s="205" t="s">
        <v>534</v>
      </c>
    </row>
    <row r="10" spans="1:2" ht="16.5" thickBot="1" x14ac:dyDescent="0.3">
      <c r="A10" s="205"/>
    </row>
    <row r="11" spans="1:2" ht="16.5" thickBot="1" x14ac:dyDescent="0.3">
      <c r="A11" s="204" t="s">
        <v>521</v>
      </c>
    </row>
    <row r="12" spans="1:2" ht="16.5" thickBot="1" x14ac:dyDescent="0.3">
      <c r="A12" s="203" t="s">
        <v>522</v>
      </c>
    </row>
    <row r="13" spans="1:2" ht="16.5" thickBot="1" x14ac:dyDescent="0.3">
      <c r="A13" s="203" t="s">
        <v>523</v>
      </c>
    </row>
    <row r="14" spans="1:2" ht="16.5" thickBot="1" x14ac:dyDescent="0.3">
      <c r="A14" s="218" t="s">
        <v>585</v>
      </c>
    </row>
    <row r="15" spans="1:2" ht="16.5" thickBot="1" x14ac:dyDescent="0.3">
      <c r="A15" s="218" t="s">
        <v>586</v>
      </c>
    </row>
    <row r="16" spans="1:2" ht="16.5" thickBot="1" x14ac:dyDescent="0.3">
      <c r="A16" s="218" t="s">
        <v>524</v>
      </c>
    </row>
    <row r="17" spans="1:1" ht="16.5" thickBot="1" x14ac:dyDescent="0.3">
      <c r="A17" s="218" t="s">
        <v>587</v>
      </c>
    </row>
    <row r="18" spans="1:1" ht="16.5" thickBot="1" x14ac:dyDescent="0.3">
      <c r="A18" s="218" t="s">
        <v>525</v>
      </c>
    </row>
    <row r="19" spans="1:1" ht="16.5" thickBot="1" x14ac:dyDescent="0.3">
      <c r="A19" s="218" t="s">
        <v>588</v>
      </c>
    </row>
    <row r="20" spans="1:1" ht="16.5" thickBot="1" x14ac:dyDescent="0.3">
      <c r="A20" s="218" t="s">
        <v>526</v>
      </c>
    </row>
    <row r="21" spans="1:1" ht="16.5" thickBot="1" x14ac:dyDescent="0.3">
      <c r="A21" s="218" t="s">
        <v>527</v>
      </c>
    </row>
    <row r="22" spans="1:1" ht="16.5" thickBot="1" x14ac:dyDescent="0.3">
      <c r="A22" s="218" t="s">
        <v>528</v>
      </c>
    </row>
    <row r="23" spans="1:1" ht="16.5" thickBot="1" x14ac:dyDescent="0.3">
      <c r="A23" s="218" t="s">
        <v>529</v>
      </c>
    </row>
    <row r="24" spans="1:1" ht="16.5" thickBot="1" x14ac:dyDescent="0.3">
      <c r="A24" s="218" t="s">
        <v>589</v>
      </c>
    </row>
    <row r="25" spans="1:1" ht="16.5" thickBot="1" x14ac:dyDescent="0.3">
      <c r="A25" s="218" t="s">
        <v>530</v>
      </c>
    </row>
    <row r="26" spans="1:1" ht="16.5" thickBot="1" x14ac:dyDescent="0.3">
      <c r="A26" s="218" t="s">
        <v>531</v>
      </c>
    </row>
    <row r="27" spans="1:1" ht="16.5" thickBot="1" x14ac:dyDescent="0.3">
      <c r="A27" s="218" t="s">
        <v>532</v>
      </c>
    </row>
    <row r="28" spans="1:1" x14ac:dyDescent="0.25"/>
    <row r="29" spans="1:1" x14ac:dyDescent="0.25"/>
  </sheetData>
  <hyperlinks>
    <hyperlink ref="B1" location="Index!A1" display="Back to Index"/>
  </hyperlinks>
  <pageMargins left="0.75" right="0.75" top="1" bottom="1" header="0.5" footer="0.5"/>
  <pageSetup paperSize="9" orientation="portrait" horizontalDpi="4294967292" verticalDpi="4294967292"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1"/>
  <sheetViews>
    <sheetView workbookViewId="0"/>
  </sheetViews>
  <sheetFormatPr defaultColWidth="0" defaultRowHeight="15.75" zeroHeight="1" x14ac:dyDescent="0.25"/>
  <cols>
    <col min="1" max="1" width="33" customWidth="1"/>
    <col min="2" max="2" width="42" customWidth="1"/>
    <col min="3" max="3" width="19.5" bestFit="1" customWidth="1"/>
    <col min="4" max="4" width="10.75" customWidth="1"/>
    <col min="5" max="5" width="12" bestFit="1" customWidth="1"/>
    <col min="6" max="16" width="10.75" customWidth="1"/>
    <col min="17" max="16384" width="10.75" hidden="1"/>
  </cols>
  <sheetData>
    <row r="1" spans="1:9" ht="42" customHeight="1" x14ac:dyDescent="0.25">
      <c r="A1" s="157" t="s">
        <v>548</v>
      </c>
      <c r="C1" s="145" t="s">
        <v>362</v>
      </c>
    </row>
    <row r="2" spans="1:9" x14ac:dyDescent="0.25">
      <c r="A2" t="s">
        <v>270</v>
      </c>
    </row>
    <row r="3" spans="1:9" x14ac:dyDescent="0.25">
      <c r="A3" t="s">
        <v>271</v>
      </c>
    </row>
    <row r="4" spans="1:9" ht="16.5" thickBot="1" x14ac:dyDescent="0.3"/>
    <row r="5" spans="1:9" ht="16.5" thickBot="1" x14ac:dyDescent="0.3">
      <c r="D5" s="324" t="s">
        <v>276</v>
      </c>
      <c r="E5" s="325"/>
      <c r="F5" s="326"/>
      <c r="G5" s="324" t="s">
        <v>284</v>
      </c>
      <c r="H5" s="325"/>
      <c r="I5" s="326"/>
    </row>
    <row r="6" spans="1:9" ht="26.25" thickBot="1" x14ac:dyDescent="0.3">
      <c r="A6" s="32" t="s">
        <v>280</v>
      </c>
      <c r="B6" s="32" t="s">
        <v>19</v>
      </c>
      <c r="C6" s="32" t="s">
        <v>281</v>
      </c>
      <c r="D6" s="32" t="s">
        <v>3</v>
      </c>
      <c r="E6" s="32" t="s">
        <v>35</v>
      </c>
      <c r="F6" s="32" t="s">
        <v>18</v>
      </c>
      <c r="G6" s="32" t="s">
        <v>3</v>
      </c>
      <c r="H6" s="32" t="s">
        <v>35</v>
      </c>
      <c r="I6" s="32" t="s">
        <v>18</v>
      </c>
    </row>
    <row r="7" spans="1:9" ht="63.75" thickBot="1" x14ac:dyDescent="0.3">
      <c r="A7" s="126" t="s">
        <v>272</v>
      </c>
      <c r="B7" s="127" t="s">
        <v>273</v>
      </c>
      <c r="C7" s="128" t="s">
        <v>279</v>
      </c>
      <c r="D7" s="128" t="s">
        <v>277</v>
      </c>
      <c r="E7" s="128" t="s">
        <v>277</v>
      </c>
      <c r="F7" s="128" t="s">
        <v>277</v>
      </c>
      <c r="G7" s="128" t="s">
        <v>264</v>
      </c>
      <c r="H7" s="128" t="s">
        <v>264</v>
      </c>
      <c r="I7" s="128" t="s">
        <v>264</v>
      </c>
    </row>
    <row r="8" spans="1:9" ht="79.5" thickBot="1" x14ac:dyDescent="0.3">
      <c r="A8" s="126" t="s">
        <v>274</v>
      </c>
      <c r="B8" s="129" t="s">
        <v>275</v>
      </c>
      <c r="C8" s="128" t="s">
        <v>278</v>
      </c>
      <c r="D8" s="130">
        <v>-49</v>
      </c>
      <c r="E8" s="131">
        <v>-2272</v>
      </c>
      <c r="F8" s="130">
        <v>-506.7</v>
      </c>
      <c r="G8" s="132">
        <f>D8/4938</f>
        <v>-9.9230457675172131E-3</v>
      </c>
      <c r="H8" s="132">
        <f>E8/183000</f>
        <v>-1.2415300546448087E-2</v>
      </c>
      <c r="I8" s="132">
        <f>F8/56000</f>
        <v>-9.0482142857142862E-3</v>
      </c>
    </row>
    <row r="9" spans="1:9" ht="142.5" thickBot="1" x14ac:dyDescent="0.3">
      <c r="A9" s="126" t="s">
        <v>282</v>
      </c>
      <c r="B9" s="129" t="s">
        <v>552</v>
      </c>
      <c r="C9" s="128" t="s">
        <v>278</v>
      </c>
      <c r="D9" s="130">
        <v>-93</v>
      </c>
      <c r="E9" s="131">
        <v>-1013</v>
      </c>
      <c r="F9" s="130">
        <v>-157</v>
      </c>
      <c r="G9" s="132">
        <f>D9/4938</f>
        <v>-1.8833535844471446E-2</v>
      </c>
      <c r="H9" s="132">
        <f>E9/183000</f>
        <v>-5.5355191256830603E-3</v>
      </c>
      <c r="I9" s="132">
        <f>F9/56000</f>
        <v>-2.8035714285714287E-3</v>
      </c>
    </row>
    <row r="10" spans="1:9" ht="48" thickBot="1" x14ac:dyDescent="0.3">
      <c r="A10" s="327" t="s">
        <v>283</v>
      </c>
      <c r="B10" s="133" t="s">
        <v>285</v>
      </c>
      <c r="C10" s="127" t="s">
        <v>101</v>
      </c>
      <c r="D10" s="128">
        <v>56</v>
      </c>
      <c r="E10" s="134">
        <v>861</v>
      </c>
      <c r="F10" s="135">
        <v>205.81299999999999</v>
      </c>
      <c r="G10" s="136">
        <f>D10/623</f>
        <v>8.98876404494382E-2</v>
      </c>
      <c r="H10" s="136">
        <f>E10/58801</f>
        <v>1.4642608118909542E-2</v>
      </c>
      <c r="I10" s="136">
        <f>F10/28084</f>
        <v>7.3284788491667849E-3</v>
      </c>
    </row>
    <row r="11" spans="1:9" ht="90" customHeight="1" thickBot="1" x14ac:dyDescent="0.3">
      <c r="A11" s="327"/>
      <c r="B11" s="327" t="s">
        <v>554</v>
      </c>
      <c r="C11" s="127" t="s">
        <v>102</v>
      </c>
      <c r="D11" s="128">
        <v>348</v>
      </c>
      <c r="E11" s="134">
        <v>3710</v>
      </c>
      <c r="F11" s="135">
        <v>616</v>
      </c>
      <c r="G11" s="136">
        <f>D11/935</f>
        <v>0.37219251336898396</v>
      </c>
      <c r="H11" s="136">
        <f>E11/33747</f>
        <v>0.1099356979879693</v>
      </c>
      <c r="I11" s="136">
        <f>F11/9097</f>
        <v>6.7714631197097946E-2</v>
      </c>
    </row>
    <row r="12" spans="1:9" ht="32.25" thickBot="1" x14ac:dyDescent="0.3">
      <c r="A12" s="327"/>
      <c r="B12" s="327"/>
      <c r="C12" s="127" t="s">
        <v>103</v>
      </c>
      <c r="D12" s="128">
        <v>317</v>
      </c>
      <c r="E12" s="134">
        <v>4106</v>
      </c>
      <c r="F12" s="137">
        <v>625.78</v>
      </c>
      <c r="G12" s="136">
        <f>D12/2420</f>
        <v>0.1309917355371901</v>
      </c>
      <c r="H12" s="136">
        <f>E12/71178</f>
        <v>5.7686363764084411E-2</v>
      </c>
      <c r="I12" s="136">
        <f>F12/15086</f>
        <v>4.1480843165849129E-2</v>
      </c>
    </row>
    <row r="13" spans="1:9" ht="32.25" thickBot="1" x14ac:dyDescent="0.3">
      <c r="A13" s="327"/>
      <c r="B13" s="327"/>
      <c r="C13" s="127" t="s">
        <v>104</v>
      </c>
      <c r="D13" s="128">
        <v>153</v>
      </c>
      <c r="E13" s="134">
        <v>1673</v>
      </c>
      <c r="F13" s="137">
        <v>363.17899999999997</v>
      </c>
      <c r="G13" s="136">
        <f>D13/848</f>
        <v>0.18042452830188679</v>
      </c>
      <c r="H13" s="136">
        <f>E13/16565</f>
        <v>0.10099607606399034</v>
      </c>
      <c r="I13" s="136">
        <f>F13/3000</f>
        <v>0.12105966666666666</v>
      </c>
    </row>
    <row r="14" spans="1:9" ht="16.5" thickBot="1" x14ac:dyDescent="0.3">
      <c r="A14" s="327"/>
      <c r="B14" s="327"/>
      <c r="C14" s="138" t="s">
        <v>261</v>
      </c>
      <c r="D14" s="128">
        <f>SUM(D10:D13)</f>
        <v>874</v>
      </c>
      <c r="E14" s="134">
        <f t="shared" ref="E14:F14" si="0">SUM(E10:E13)</f>
        <v>10350</v>
      </c>
      <c r="F14" s="137">
        <f t="shared" si="0"/>
        <v>1810.7719999999999</v>
      </c>
      <c r="G14" s="136">
        <f>D14/4938</f>
        <v>0.17699473471040908</v>
      </c>
      <c r="H14" s="136">
        <f>E14/183000</f>
        <v>5.6557377049180325E-2</v>
      </c>
      <c r="I14" s="136">
        <f>F14/56133</f>
        <v>3.2258600110451958E-2</v>
      </c>
    </row>
    <row r="15" spans="1:9" ht="135" customHeight="1" thickBot="1" x14ac:dyDescent="0.3">
      <c r="A15" s="327" t="s">
        <v>286</v>
      </c>
      <c r="B15" s="327" t="s">
        <v>553</v>
      </c>
      <c r="C15" s="127" t="s">
        <v>101</v>
      </c>
      <c r="D15" s="34"/>
      <c r="E15" s="134">
        <v>4729</v>
      </c>
      <c r="F15" s="34"/>
      <c r="G15" s="34"/>
      <c r="H15" s="34"/>
      <c r="I15" s="34"/>
    </row>
    <row r="16" spans="1:9" ht="32.25" thickBot="1" x14ac:dyDescent="0.3">
      <c r="A16" s="327"/>
      <c r="B16" s="327"/>
      <c r="C16" s="127" t="s">
        <v>102</v>
      </c>
      <c r="D16" s="34"/>
      <c r="E16" s="134">
        <v>3800</v>
      </c>
      <c r="F16" s="34"/>
      <c r="G16" s="34"/>
      <c r="H16" s="34"/>
      <c r="I16" s="34"/>
    </row>
    <row r="17" spans="1:9" ht="32.25" thickBot="1" x14ac:dyDescent="0.3">
      <c r="A17" s="327"/>
      <c r="B17" s="327"/>
      <c r="C17" s="127" t="s">
        <v>103</v>
      </c>
      <c r="D17" s="34"/>
      <c r="E17" s="134">
        <v>11620</v>
      </c>
      <c r="F17" s="34"/>
      <c r="G17" s="34"/>
      <c r="H17" s="34"/>
      <c r="I17" s="34"/>
    </row>
    <row r="18" spans="1:9" ht="32.25" thickBot="1" x14ac:dyDescent="0.3">
      <c r="A18" s="327"/>
      <c r="B18" s="327"/>
      <c r="C18" s="127" t="s">
        <v>104</v>
      </c>
      <c r="D18" s="34"/>
      <c r="E18" s="134">
        <v>5219</v>
      </c>
      <c r="F18" s="34"/>
      <c r="G18" s="34"/>
      <c r="H18" s="34"/>
      <c r="I18" s="34"/>
    </row>
    <row r="19" spans="1:9" ht="16.5" thickBot="1" x14ac:dyDescent="0.3">
      <c r="A19" s="327"/>
      <c r="B19" s="327"/>
      <c r="C19" s="34"/>
      <c r="D19" s="139" t="s">
        <v>1</v>
      </c>
      <c r="E19" s="134">
        <f>SUM(E15:E18)</f>
        <v>25368</v>
      </c>
      <c r="F19" s="34"/>
      <c r="G19" s="34"/>
      <c r="H19" s="34"/>
      <c r="I19" s="34"/>
    </row>
    <row r="20" spans="1:9" ht="90" customHeight="1" thickBot="1" x14ac:dyDescent="0.3">
      <c r="A20" s="327" t="s">
        <v>287</v>
      </c>
      <c r="B20" s="327" t="s">
        <v>288</v>
      </c>
      <c r="C20" s="127" t="s">
        <v>101</v>
      </c>
      <c r="D20" s="134">
        <v>9</v>
      </c>
      <c r="E20" s="34"/>
      <c r="F20" s="134">
        <v>1515391</v>
      </c>
      <c r="G20" s="34"/>
      <c r="H20" s="34"/>
      <c r="I20" s="34"/>
    </row>
    <row r="21" spans="1:9" ht="32.25" thickBot="1" x14ac:dyDescent="0.3">
      <c r="A21" s="327"/>
      <c r="B21" s="327"/>
      <c r="C21" s="127" t="s">
        <v>102</v>
      </c>
      <c r="D21" s="134">
        <v>10</v>
      </c>
      <c r="E21" s="34"/>
      <c r="F21" s="134">
        <v>150298</v>
      </c>
      <c r="G21" s="34"/>
      <c r="H21" s="34"/>
      <c r="I21" s="34"/>
    </row>
    <row r="22" spans="1:9" ht="32.25" thickBot="1" x14ac:dyDescent="0.3">
      <c r="A22" s="327"/>
      <c r="B22" s="327"/>
      <c r="C22" s="127" t="s">
        <v>103</v>
      </c>
      <c r="D22" s="134">
        <v>49</v>
      </c>
      <c r="E22" s="34"/>
      <c r="F22" s="134">
        <v>1202729</v>
      </c>
      <c r="G22" s="34"/>
      <c r="H22" s="34"/>
      <c r="I22" s="34"/>
    </row>
    <row r="23" spans="1:9" ht="32.25" thickBot="1" x14ac:dyDescent="0.3">
      <c r="A23" s="327"/>
      <c r="B23" s="327"/>
      <c r="C23" s="127" t="s">
        <v>104</v>
      </c>
      <c r="D23" s="134">
        <v>14</v>
      </c>
      <c r="E23" s="34"/>
      <c r="F23" s="134">
        <v>308459</v>
      </c>
      <c r="G23" s="34"/>
      <c r="H23" s="34"/>
      <c r="I23" s="34"/>
    </row>
    <row r="24" spans="1:9" ht="16.5" thickBot="1" x14ac:dyDescent="0.3">
      <c r="A24" s="327"/>
      <c r="B24" s="327"/>
      <c r="C24" s="138" t="s">
        <v>261</v>
      </c>
      <c r="D24" s="134">
        <v>82</v>
      </c>
      <c r="E24" s="34"/>
      <c r="F24" s="134">
        <v>3176877</v>
      </c>
      <c r="G24" s="34"/>
      <c r="H24" s="34"/>
      <c r="I24" s="34"/>
    </row>
    <row r="25" spans="1:9" x14ac:dyDescent="0.25">
      <c r="D25" s="125"/>
      <c r="E25" s="125"/>
      <c r="F25" s="125"/>
    </row>
    <row r="26" spans="1:9" hidden="1" x14ac:dyDescent="0.25"/>
    <row r="27" spans="1:9" hidden="1" x14ac:dyDescent="0.25"/>
    <row r="28" spans="1:9" hidden="1" x14ac:dyDescent="0.25"/>
    <row r="29" spans="1:9" hidden="1" x14ac:dyDescent="0.25"/>
    <row r="30" spans="1:9" hidden="1" x14ac:dyDescent="0.25"/>
    <row r="31" spans="1:9" hidden="1" x14ac:dyDescent="0.25"/>
    <row r="32" spans="1:9" hidden="1"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sheetData>
  <sortState ref="A45:C48">
    <sortCondition descending="1" ref="B45:B48"/>
  </sortState>
  <mergeCells count="8">
    <mergeCell ref="D5:F5"/>
    <mergeCell ref="G5:I5"/>
    <mergeCell ref="A10:A14"/>
    <mergeCell ref="A15:A19"/>
    <mergeCell ref="A20:A24"/>
    <mergeCell ref="B11:B14"/>
    <mergeCell ref="B15:B19"/>
    <mergeCell ref="B20:B24"/>
  </mergeCells>
  <hyperlinks>
    <hyperlink ref="C1" location="Index!A1" display="Back to Index"/>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5"/>
  <sheetViews>
    <sheetView workbookViewId="0"/>
  </sheetViews>
  <sheetFormatPr defaultColWidth="11.25" defaultRowHeight="15.75" x14ac:dyDescent="0.25"/>
  <cols>
    <col min="1" max="1" width="111.5" customWidth="1"/>
    <col min="4" max="4" width="33.5" bestFit="1" customWidth="1"/>
    <col min="7" max="7" width="24.75" customWidth="1"/>
    <col min="10" max="10" width="28.25" customWidth="1"/>
  </cols>
  <sheetData>
    <row r="1" spans="1:2" ht="31.9" customHeight="1" x14ac:dyDescent="0.25">
      <c r="A1" s="178" t="s">
        <v>381</v>
      </c>
      <c r="B1" s="145" t="s">
        <v>362</v>
      </c>
    </row>
    <row r="2" spans="1:2" x14ac:dyDescent="0.25">
      <c r="A2" s="163"/>
    </row>
    <row r="3" spans="1:2" ht="47.25" x14ac:dyDescent="0.25">
      <c r="A3" s="164" t="s">
        <v>382</v>
      </c>
    </row>
    <row r="4" spans="1:2" x14ac:dyDescent="0.25">
      <c r="A4" s="164"/>
    </row>
    <row r="5" spans="1:2" ht="47.25" x14ac:dyDescent="0.25">
      <c r="A5" s="164" t="s">
        <v>383</v>
      </c>
    </row>
    <row r="6" spans="1:2" x14ac:dyDescent="0.25">
      <c r="A6" s="164"/>
    </row>
    <row r="7" spans="1:2" ht="31.5" x14ac:dyDescent="0.25">
      <c r="A7" s="164" t="s">
        <v>384</v>
      </c>
    </row>
    <row r="8" spans="1:2" x14ac:dyDescent="0.25">
      <c r="A8" s="164"/>
    </row>
    <row r="9" spans="1:2" ht="63" x14ac:dyDescent="0.25">
      <c r="A9" s="164" t="s">
        <v>385</v>
      </c>
    </row>
    <row r="11" spans="1:2" ht="31.5" x14ac:dyDescent="0.25">
      <c r="A11" s="164" t="s">
        <v>386</v>
      </c>
    </row>
    <row r="12" spans="1:2" x14ac:dyDescent="0.25">
      <c r="A12" s="164"/>
    </row>
    <row r="13" spans="1:2" ht="31.5" x14ac:dyDescent="0.25">
      <c r="A13" s="164" t="s">
        <v>387</v>
      </c>
    </row>
    <row r="15" spans="1:2" ht="34.15" customHeight="1" x14ac:dyDescent="0.25"/>
  </sheetData>
  <hyperlinks>
    <hyperlink ref="B1" location="Index!A1" display="Back to Index"/>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84"/>
  <sheetViews>
    <sheetView workbookViewId="0"/>
  </sheetViews>
  <sheetFormatPr defaultColWidth="11.25" defaultRowHeight="15.75" x14ac:dyDescent="0.25"/>
  <cols>
    <col min="3" max="3" width="33.5" bestFit="1" customWidth="1"/>
    <col min="4" max="4" width="58.75" customWidth="1"/>
    <col min="5" max="5" width="34" customWidth="1"/>
    <col min="6" max="6" width="33.5" bestFit="1" customWidth="1"/>
    <col min="9" max="9" width="26.75" customWidth="1"/>
    <col min="13" max="13" width="63.5" customWidth="1"/>
  </cols>
  <sheetData>
    <row r="1" spans="2:9" ht="31.15" customHeight="1" x14ac:dyDescent="0.25">
      <c r="B1" s="157" t="s">
        <v>568</v>
      </c>
      <c r="D1" s="145" t="s">
        <v>362</v>
      </c>
    </row>
    <row r="2" spans="2:9" ht="16.5" thickBot="1" x14ac:dyDescent="0.3"/>
    <row r="3" spans="2:9" ht="18.75" thickBot="1" x14ac:dyDescent="0.3">
      <c r="B3" s="328" t="s">
        <v>378</v>
      </c>
      <c r="C3" s="329"/>
      <c r="E3" s="330" t="s">
        <v>355</v>
      </c>
      <c r="F3" s="331"/>
      <c r="H3" s="330" t="s">
        <v>404</v>
      </c>
      <c r="I3" s="331"/>
    </row>
    <row r="4" spans="2:9" ht="16.5" thickBot="1" x14ac:dyDescent="0.3">
      <c r="B4" s="165" t="s">
        <v>388</v>
      </c>
      <c r="C4" s="166" t="s">
        <v>19</v>
      </c>
      <c r="E4" s="172" t="s">
        <v>388</v>
      </c>
      <c r="F4" s="173" t="s">
        <v>19</v>
      </c>
      <c r="H4" s="172" t="s">
        <v>388</v>
      </c>
      <c r="I4" s="173" t="s">
        <v>19</v>
      </c>
    </row>
    <row r="5" spans="2:9" ht="16.5" thickBot="1" x14ac:dyDescent="0.3">
      <c r="B5" s="167" t="s">
        <v>389</v>
      </c>
      <c r="C5" s="168" t="s">
        <v>55</v>
      </c>
      <c r="E5" s="174" t="s">
        <v>164</v>
      </c>
      <c r="F5" s="175" t="s">
        <v>398</v>
      </c>
      <c r="H5" s="174" t="s">
        <v>405</v>
      </c>
      <c r="I5" s="175" t="s">
        <v>67</v>
      </c>
    </row>
    <row r="6" spans="2:9" ht="22.9" customHeight="1" thickBot="1" x14ac:dyDescent="0.3">
      <c r="B6" s="169" t="s">
        <v>390</v>
      </c>
      <c r="C6" s="170" t="s">
        <v>58</v>
      </c>
      <c r="E6" s="176" t="s">
        <v>165</v>
      </c>
      <c r="F6" s="177" t="s">
        <v>5</v>
      </c>
      <c r="H6" s="176" t="s">
        <v>406</v>
      </c>
      <c r="I6" s="177" t="s">
        <v>73</v>
      </c>
    </row>
    <row r="7" spans="2:9" ht="16.5" thickBot="1" x14ac:dyDescent="0.3">
      <c r="B7" s="167" t="s">
        <v>391</v>
      </c>
      <c r="C7" s="168" t="s">
        <v>99</v>
      </c>
      <c r="E7" s="174" t="s">
        <v>166</v>
      </c>
      <c r="F7" s="175" t="s">
        <v>34</v>
      </c>
      <c r="H7" s="174" t="s">
        <v>407</v>
      </c>
      <c r="I7" s="175" t="s">
        <v>74</v>
      </c>
    </row>
    <row r="8" spans="2:9" ht="16.5" thickBot="1" x14ac:dyDescent="0.3">
      <c r="B8" s="169" t="s">
        <v>392</v>
      </c>
      <c r="C8" s="170" t="s">
        <v>59</v>
      </c>
      <c r="E8" s="176" t="s">
        <v>167</v>
      </c>
      <c r="F8" s="177" t="s">
        <v>399</v>
      </c>
      <c r="H8" s="176" t="s">
        <v>408</v>
      </c>
      <c r="I8" s="177" t="s">
        <v>129</v>
      </c>
    </row>
    <row r="9" spans="2:9" ht="16.5" thickBot="1" x14ac:dyDescent="0.3">
      <c r="B9" s="167" t="s">
        <v>393</v>
      </c>
      <c r="C9" s="168" t="s">
        <v>56</v>
      </c>
      <c r="E9" s="174" t="s">
        <v>168</v>
      </c>
      <c r="F9" s="175" t="s">
        <v>23</v>
      </c>
      <c r="H9" s="174" t="s">
        <v>409</v>
      </c>
      <c r="I9" s="175" t="s">
        <v>75</v>
      </c>
    </row>
    <row r="10" spans="2:9" ht="16.149999999999999" customHeight="1" thickBot="1" x14ac:dyDescent="0.3">
      <c r="B10" s="169" t="s">
        <v>394</v>
      </c>
      <c r="C10" s="170" t="s">
        <v>395</v>
      </c>
      <c r="E10" s="176" t="s">
        <v>169</v>
      </c>
      <c r="F10" s="177" t="s">
        <v>22</v>
      </c>
      <c r="H10" s="176" t="s">
        <v>410</v>
      </c>
      <c r="I10" s="177" t="s">
        <v>76</v>
      </c>
    </row>
    <row r="11" spans="2:9" ht="22.9" customHeight="1" thickBot="1" x14ac:dyDescent="0.3">
      <c r="B11" s="167" t="s">
        <v>396</v>
      </c>
      <c r="C11" s="171" t="s">
        <v>397</v>
      </c>
      <c r="E11" s="174" t="s">
        <v>170</v>
      </c>
      <c r="F11" s="175" t="s">
        <v>29</v>
      </c>
      <c r="H11" s="174" t="s">
        <v>411</v>
      </c>
      <c r="I11" s="175" t="s">
        <v>77</v>
      </c>
    </row>
    <row r="12" spans="2:9" ht="16.149999999999999" customHeight="1" thickBot="1" x14ac:dyDescent="0.3">
      <c r="E12" s="176" t="s">
        <v>171</v>
      </c>
      <c r="F12" s="177" t="s">
        <v>131</v>
      </c>
      <c r="H12" s="176" t="s">
        <v>412</v>
      </c>
      <c r="I12" s="177" t="s">
        <v>78</v>
      </c>
    </row>
    <row r="13" spans="2:9" ht="16.5" thickBot="1" x14ac:dyDescent="0.3">
      <c r="E13" s="174" t="s">
        <v>172</v>
      </c>
      <c r="F13" s="175" t="s">
        <v>27</v>
      </c>
      <c r="H13" s="174" t="s">
        <v>413</v>
      </c>
      <c r="I13" s="175" t="s">
        <v>79</v>
      </c>
    </row>
    <row r="14" spans="2:9" ht="16.149999999999999" customHeight="1" thickBot="1" x14ac:dyDescent="0.3">
      <c r="E14" s="176" t="s">
        <v>173</v>
      </c>
      <c r="F14" s="177" t="s">
        <v>32</v>
      </c>
      <c r="H14" s="176" t="s">
        <v>414</v>
      </c>
      <c r="I14" s="177" t="s">
        <v>68</v>
      </c>
    </row>
    <row r="15" spans="2:9" ht="16.5" thickBot="1" x14ac:dyDescent="0.3">
      <c r="E15" s="174" t="s">
        <v>174</v>
      </c>
      <c r="F15" s="175" t="s">
        <v>25</v>
      </c>
      <c r="H15" s="174" t="s">
        <v>415</v>
      </c>
      <c r="I15" s="175" t="s">
        <v>69</v>
      </c>
    </row>
    <row r="16" spans="2:9" ht="16.149999999999999" customHeight="1" thickBot="1" x14ac:dyDescent="0.3">
      <c r="E16" s="176" t="s">
        <v>175</v>
      </c>
      <c r="F16" s="177" t="s">
        <v>31</v>
      </c>
      <c r="H16" s="176" t="s">
        <v>416</v>
      </c>
      <c r="I16" s="177" t="s">
        <v>130</v>
      </c>
    </row>
    <row r="17" spans="2:15" ht="16.5" thickBot="1" x14ac:dyDescent="0.3">
      <c r="E17" s="174" t="s">
        <v>176</v>
      </c>
      <c r="F17" s="175" t="s">
        <v>400</v>
      </c>
      <c r="H17" s="174" t="s">
        <v>417</v>
      </c>
      <c r="I17" s="175" t="s">
        <v>107</v>
      </c>
    </row>
    <row r="18" spans="2:15" ht="16.149999999999999" customHeight="1" thickBot="1" x14ac:dyDescent="0.3">
      <c r="E18" s="176" t="s">
        <v>177</v>
      </c>
      <c r="F18" s="177" t="s">
        <v>401</v>
      </c>
      <c r="H18" s="176" t="s">
        <v>418</v>
      </c>
      <c r="I18" s="177" t="s">
        <v>70</v>
      </c>
    </row>
    <row r="19" spans="2:15" ht="16.5" thickBot="1" x14ac:dyDescent="0.3">
      <c r="E19" s="174" t="s">
        <v>178</v>
      </c>
      <c r="F19" s="175" t="s">
        <v>235</v>
      </c>
      <c r="H19" s="174" t="s">
        <v>419</v>
      </c>
      <c r="I19" s="175" t="s">
        <v>106</v>
      </c>
    </row>
    <row r="20" spans="2:15" ht="16.149999999999999" customHeight="1" thickBot="1" x14ac:dyDescent="0.3">
      <c r="E20" s="176" t="s">
        <v>179</v>
      </c>
      <c r="F20" s="177" t="s">
        <v>402</v>
      </c>
      <c r="H20" s="176" t="s">
        <v>420</v>
      </c>
      <c r="I20" s="177" t="s">
        <v>71</v>
      </c>
    </row>
    <row r="21" spans="2:15" ht="16.5" thickBot="1" x14ac:dyDescent="0.3">
      <c r="E21" s="174" t="s">
        <v>180</v>
      </c>
      <c r="F21" s="175" t="s">
        <v>403</v>
      </c>
      <c r="H21" s="174" t="s">
        <v>421</v>
      </c>
      <c r="I21" s="175" t="s">
        <v>72</v>
      </c>
    </row>
    <row r="22" spans="2:15" ht="16.149999999999999" customHeight="1" thickBot="1" x14ac:dyDescent="0.3">
      <c r="E22" s="176" t="s">
        <v>181</v>
      </c>
      <c r="F22" s="177" t="s">
        <v>28</v>
      </c>
      <c r="H22" s="176" t="s">
        <v>422</v>
      </c>
      <c r="I22" s="177" t="s">
        <v>423</v>
      </c>
    </row>
    <row r="23" spans="2:15" ht="16.5" thickBot="1" x14ac:dyDescent="0.3">
      <c r="E23" s="174" t="s">
        <v>182</v>
      </c>
      <c r="F23" s="175" t="s">
        <v>30</v>
      </c>
    </row>
    <row r="24" spans="2:15" ht="16.149999999999999" customHeight="1" thickBot="1" x14ac:dyDescent="0.3">
      <c r="E24" s="176" t="s">
        <v>183</v>
      </c>
      <c r="F24" s="177" t="s">
        <v>114</v>
      </c>
    </row>
    <row r="25" spans="2:15" ht="16.5" thickBot="1" x14ac:dyDescent="0.3">
      <c r="E25" s="176" t="s">
        <v>184</v>
      </c>
      <c r="F25" s="177" t="s">
        <v>33</v>
      </c>
    </row>
    <row r="26" spans="2:15" ht="18.75" thickBot="1" x14ac:dyDescent="0.3">
      <c r="E26" s="174" t="s">
        <v>136</v>
      </c>
      <c r="F26" s="175" t="s">
        <v>397</v>
      </c>
      <c r="K26" s="338" t="s">
        <v>516</v>
      </c>
      <c r="L26" s="339"/>
      <c r="M26" s="339"/>
      <c r="N26" s="340"/>
      <c r="O26" s="198"/>
    </row>
    <row r="27" spans="2:15" ht="32.25" thickBot="1" x14ac:dyDescent="0.3">
      <c r="K27" s="179" t="s">
        <v>468</v>
      </c>
      <c r="L27" s="180" t="s">
        <v>470</v>
      </c>
      <c r="M27" s="347" t="s">
        <v>19</v>
      </c>
      <c r="N27" s="347" t="s">
        <v>472</v>
      </c>
      <c r="O27" s="347" t="s">
        <v>473</v>
      </c>
    </row>
    <row r="28" spans="2:15" ht="32.25" thickBot="1" x14ac:dyDescent="0.3">
      <c r="B28" s="349" t="s">
        <v>114</v>
      </c>
      <c r="C28" s="350"/>
      <c r="D28" s="350"/>
      <c r="E28" s="351"/>
      <c r="K28" s="185" t="s">
        <v>469</v>
      </c>
      <c r="L28" s="181" t="s">
        <v>471</v>
      </c>
      <c r="M28" s="348"/>
      <c r="N28" s="348"/>
      <c r="O28" s="348"/>
    </row>
    <row r="29" spans="2:15" ht="52.9" customHeight="1" thickBot="1" x14ac:dyDescent="0.3">
      <c r="B29" s="347" t="s">
        <v>424</v>
      </c>
      <c r="C29" s="347" t="s">
        <v>425</v>
      </c>
      <c r="D29" s="347" t="s">
        <v>426</v>
      </c>
      <c r="E29" s="347" t="s">
        <v>427</v>
      </c>
      <c r="K29" s="341" t="s">
        <v>474</v>
      </c>
      <c r="L29" s="341" t="s">
        <v>258</v>
      </c>
      <c r="M29" s="344" t="s">
        <v>475</v>
      </c>
      <c r="N29" s="199" t="s">
        <v>476</v>
      </c>
      <c r="O29" s="199" t="s">
        <v>477</v>
      </c>
    </row>
    <row r="30" spans="2:15" ht="32.25" hidden="1" thickBot="1" x14ac:dyDescent="0.3">
      <c r="B30" s="348"/>
      <c r="C30" s="348"/>
      <c r="D30" s="348"/>
      <c r="E30" s="348"/>
      <c r="K30" s="342"/>
      <c r="L30" s="342"/>
      <c r="M30" s="345"/>
      <c r="N30" s="199" t="s">
        <v>478</v>
      </c>
      <c r="O30" s="199" t="s">
        <v>479</v>
      </c>
    </row>
    <row r="31" spans="2:15" ht="48" hidden="1" thickBot="1" x14ac:dyDescent="0.3">
      <c r="B31" s="182" t="s">
        <v>428</v>
      </c>
      <c r="C31" s="183" t="s">
        <v>119</v>
      </c>
      <c r="D31" s="183" t="s">
        <v>429</v>
      </c>
      <c r="E31" s="183" t="s">
        <v>430</v>
      </c>
      <c r="K31" s="343"/>
      <c r="L31" s="343"/>
      <c r="M31" s="346"/>
      <c r="N31" s="199" t="s">
        <v>480</v>
      </c>
      <c r="O31" s="199" t="s">
        <v>481</v>
      </c>
    </row>
    <row r="32" spans="2:15" ht="48" thickBot="1" x14ac:dyDescent="0.3">
      <c r="B32" s="186" t="s">
        <v>431</v>
      </c>
      <c r="C32" s="187" t="s">
        <v>432</v>
      </c>
      <c r="D32" s="187" t="s">
        <v>433</v>
      </c>
      <c r="E32" s="187" t="s">
        <v>430</v>
      </c>
      <c r="K32" s="332" t="s">
        <v>482</v>
      </c>
      <c r="L32" s="332" t="s">
        <v>250</v>
      </c>
      <c r="M32" s="335" t="s">
        <v>483</v>
      </c>
      <c r="N32" s="192" t="s">
        <v>484</v>
      </c>
      <c r="O32" s="192" t="s">
        <v>477</v>
      </c>
    </row>
    <row r="33" spans="2:15" ht="48" thickBot="1" x14ac:dyDescent="0.3">
      <c r="B33" s="182" t="s">
        <v>434</v>
      </c>
      <c r="C33" s="183" t="s">
        <v>435</v>
      </c>
      <c r="D33" s="183" t="s">
        <v>581</v>
      </c>
      <c r="E33" s="183" t="s">
        <v>436</v>
      </c>
      <c r="K33" s="333"/>
      <c r="L33" s="333"/>
      <c r="M33" s="336"/>
      <c r="N33" s="192" t="s">
        <v>485</v>
      </c>
      <c r="O33" s="192" t="s">
        <v>486</v>
      </c>
    </row>
    <row r="34" spans="2:15" ht="32.25" thickBot="1" x14ac:dyDescent="0.3">
      <c r="B34" s="186" t="s">
        <v>437</v>
      </c>
      <c r="C34" s="187" t="s">
        <v>438</v>
      </c>
      <c r="D34" s="187" t="s">
        <v>439</v>
      </c>
      <c r="E34" s="187" t="s">
        <v>440</v>
      </c>
      <c r="K34" s="334"/>
      <c r="L34" s="334"/>
      <c r="M34" s="337"/>
      <c r="N34" s="192" t="s">
        <v>487</v>
      </c>
      <c r="O34" s="192" t="s">
        <v>488</v>
      </c>
    </row>
    <row r="35" spans="2:15" ht="63.75" thickBot="1" x14ac:dyDescent="0.3">
      <c r="B35" s="182" t="s">
        <v>441</v>
      </c>
      <c r="C35" s="183" t="s">
        <v>442</v>
      </c>
      <c r="D35" s="184" t="s">
        <v>582</v>
      </c>
      <c r="E35" s="183" t="s">
        <v>443</v>
      </c>
      <c r="K35" s="341" t="s">
        <v>489</v>
      </c>
      <c r="L35" s="341" t="s">
        <v>251</v>
      </c>
      <c r="M35" s="344" t="s">
        <v>490</v>
      </c>
      <c r="N35" s="199" t="s">
        <v>491</v>
      </c>
      <c r="O35" s="199" t="s">
        <v>492</v>
      </c>
    </row>
    <row r="36" spans="2:15" ht="32.25" thickBot="1" x14ac:dyDescent="0.3">
      <c r="B36" s="352" t="s">
        <v>444</v>
      </c>
      <c r="C36" s="352" t="s">
        <v>118</v>
      </c>
      <c r="D36" s="188" t="s">
        <v>445</v>
      </c>
      <c r="E36" s="352" t="s">
        <v>452</v>
      </c>
      <c r="K36" s="342"/>
      <c r="L36" s="342"/>
      <c r="M36" s="345"/>
      <c r="N36" s="199" t="s">
        <v>493</v>
      </c>
      <c r="O36" s="199" t="s">
        <v>252</v>
      </c>
    </row>
    <row r="37" spans="2:15" ht="32.25" thickBot="1" x14ac:dyDescent="0.3">
      <c r="B37" s="354"/>
      <c r="C37" s="354"/>
      <c r="D37" s="188"/>
      <c r="E37" s="354"/>
      <c r="K37" s="343"/>
      <c r="L37" s="343"/>
      <c r="M37" s="346"/>
      <c r="N37" s="199" t="s">
        <v>494</v>
      </c>
      <c r="O37" s="199" t="s">
        <v>495</v>
      </c>
    </row>
    <row r="38" spans="2:15" ht="32.25" thickBot="1" x14ac:dyDescent="0.3">
      <c r="B38" s="354"/>
      <c r="C38" s="354"/>
      <c r="D38" s="188" t="s">
        <v>446</v>
      </c>
      <c r="E38" s="354"/>
      <c r="K38" s="332" t="s">
        <v>496</v>
      </c>
      <c r="L38" s="332" t="s">
        <v>253</v>
      </c>
      <c r="M38" s="335" t="s">
        <v>497</v>
      </c>
      <c r="N38" s="192" t="s">
        <v>498</v>
      </c>
      <c r="O38" s="192" t="s">
        <v>499</v>
      </c>
    </row>
    <row r="39" spans="2:15" ht="32.25" thickBot="1" x14ac:dyDescent="0.3">
      <c r="B39" s="354"/>
      <c r="C39" s="354"/>
      <c r="D39" s="188"/>
      <c r="E39" s="354"/>
      <c r="K39" s="333"/>
      <c r="L39" s="333"/>
      <c r="M39" s="336"/>
      <c r="N39" s="192" t="s">
        <v>500</v>
      </c>
      <c r="O39" s="192" t="s">
        <v>501</v>
      </c>
    </row>
    <row r="40" spans="2:15" ht="32.25" thickBot="1" x14ac:dyDescent="0.3">
      <c r="B40" s="354"/>
      <c r="C40" s="354"/>
      <c r="D40" s="188" t="s">
        <v>447</v>
      </c>
      <c r="E40" s="354"/>
      <c r="K40" s="334"/>
      <c r="L40" s="334"/>
      <c r="M40" s="337"/>
      <c r="N40" s="192" t="s">
        <v>502</v>
      </c>
      <c r="O40" s="192" t="s">
        <v>257</v>
      </c>
    </row>
    <row r="41" spans="2:15" ht="27" customHeight="1" thickBot="1" x14ac:dyDescent="0.3">
      <c r="B41" s="354"/>
      <c r="C41" s="354"/>
      <c r="D41" s="189"/>
      <c r="E41" s="354"/>
      <c r="K41" s="341" t="s">
        <v>503</v>
      </c>
      <c r="L41" s="341" t="s">
        <v>254</v>
      </c>
      <c r="M41" s="344" t="s">
        <v>504</v>
      </c>
      <c r="N41" s="199" t="s">
        <v>505</v>
      </c>
      <c r="O41" s="199" t="s">
        <v>255</v>
      </c>
    </row>
    <row r="42" spans="2:15" ht="48" thickBot="1" x14ac:dyDescent="0.3">
      <c r="B42" s="354"/>
      <c r="C42" s="354"/>
      <c r="D42" s="188" t="s">
        <v>448</v>
      </c>
      <c r="E42" s="354"/>
      <c r="K42" s="342"/>
      <c r="L42" s="342"/>
      <c r="M42" s="345"/>
      <c r="N42" s="199" t="s">
        <v>506</v>
      </c>
      <c r="O42" s="199" t="s">
        <v>507</v>
      </c>
    </row>
    <row r="43" spans="2:15" ht="16.5" thickBot="1" x14ac:dyDescent="0.3">
      <c r="B43" s="354"/>
      <c r="C43" s="354"/>
      <c r="D43" s="190"/>
      <c r="E43" s="354"/>
      <c r="K43" s="343"/>
      <c r="L43" s="343"/>
      <c r="M43" s="346"/>
      <c r="N43" s="199" t="s">
        <v>508</v>
      </c>
      <c r="O43" s="199" t="s">
        <v>256</v>
      </c>
    </row>
    <row r="44" spans="2:15" ht="31.5" x14ac:dyDescent="0.25">
      <c r="B44" s="354"/>
      <c r="C44" s="354"/>
      <c r="D44" s="188" t="s">
        <v>449</v>
      </c>
      <c r="E44" s="354"/>
      <c r="K44" s="332" t="s">
        <v>509</v>
      </c>
      <c r="L44" s="335" t="s">
        <v>510</v>
      </c>
      <c r="M44" s="193" t="s">
        <v>511</v>
      </c>
      <c r="N44" s="191"/>
      <c r="O44" s="191"/>
    </row>
    <row r="45" spans="2:15" x14ac:dyDescent="0.25">
      <c r="B45" s="354"/>
      <c r="C45" s="354"/>
      <c r="D45" s="188"/>
      <c r="E45" s="354"/>
      <c r="K45" s="333"/>
      <c r="L45" s="336"/>
      <c r="M45" s="193" t="s">
        <v>512</v>
      </c>
      <c r="N45" s="191" t="s">
        <v>515</v>
      </c>
      <c r="O45" s="191" t="s">
        <v>515</v>
      </c>
    </row>
    <row r="46" spans="2:15" ht="47.25" x14ac:dyDescent="0.25">
      <c r="B46" s="354"/>
      <c r="C46" s="354"/>
      <c r="D46" s="188" t="s">
        <v>450</v>
      </c>
      <c r="E46" s="354"/>
      <c r="K46" s="333"/>
      <c r="L46" s="336"/>
      <c r="M46" s="193" t="s">
        <v>513</v>
      </c>
      <c r="N46" s="196"/>
      <c r="O46" s="196"/>
    </row>
    <row r="47" spans="2:15" ht="16.5" thickBot="1" x14ac:dyDescent="0.3">
      <c r="B47" s="354"/>
      <c r="C47" s="354"/>
      <c r="D47" s="188"/>
      <c r="E47" s="354"/>
      <c r="K47" s="334"/>
      <c r="L47" s="337"/>
      <c r="M47" s="194" t="s">
        <v>514</v>
      </c>
      <c r="N47" s="197"/>
      <c r="O47" s="197"/>
    </row>
    <row r="48" spans="2:15" ht="31.5" x14ac:dyDescent="0.25">
      <c r="B48" s="354"/>
      <c r="C48" s="354"/>
      <c r="D48" s="188" t="s">
        <v>451</v>
      </c>
      <c r="E48" s="354"/>
    </row>
    <row r="49" spans="2:6" ht="16.5" thickBot="1" x14ac:dyDescent="0.3">
      <c r="B49" s="353"/>
      <c r="C49" s="353"/>
      <c r="D49" s="187"/>
      <c r="E49" s="353"/>
    </row>
    <row r="50" spans="2:6" ht="76.900000000000006" customHeight="1" thickBot="1" x14ac:dyDescent="0.3">
      <c r="B50" s="335" t="s">
        <v>453</v>
      </c>
      <c r="C50" s="335" t="s">
        <v>454</v>
      </c>
      <c r="D50" s="335" t="s">
        <v>455</v>
      </c>
      <c r="E50" s="335" t="s">
        <v>456</v>
      </c>
    </row>
    <row r="51" spans="2:6" ht="16.5" hidden="1" thickBot="1" x14ac:dyDescent="0.3">
      <c r="B51" s="336"/>
      <c r="C51" s="336"/>
      <c r="D51" s="336"/>
      <c r="E51" s="336"/>
    </row>
    <row r="52" spans="2:6" ht="16.5" hidden="1" thickBot="1" x14ac:dyDescent="0.3">
      <c r="B52" s="337"/>
      <c r="C52" s="337"/>
      <c r="D52" s="337"/>
      <c r="E52" s="337"/>
    </row>
    <row r="53" spans="2:6" x14ac:dyDescent="0.25">
      <c r="B53" s="352" t="s">
        <v>457</v>
      </c>
      <c r="C53" s="352" t="s">
        <v>121</v>
      </c>
      <c r="D53" s="352" t="s">
        <v>458</v>
      </c>
      <c r="E53" s="188" t="s">
        <v>459</v>
      </c>
    </row>
    <row r="54" spans="2:6" ht="48" thickBot="1" x14ac:dyDescent="0.3">
      <c r="B54" s="353"/>
      <c r="C54" s="353"/>
      <c r="D54" s="353"/>
      <c r="E54" s="187" t="s">
        <v>460</v>
      </c>
    </row>
    <row r="55" spans="2:6" ht="78" customHeight="1" thickBot="1" x14ac:dyDescent="0.3">
      <c r="B55" s="335" t="s">
        <v>461</v>
      </c>
      <c r="C55" s="335" t="s">
        <v>122</v>
      </c>
      <c r="D55" s="335" t="s">
        <v>462</v>
      </c>
      <c r="E55" s="335" t="s">
        <v>459</v>
      </c>
    </row>
    <row r="56" spans="2:6" ht="16.5" hidden="1" thickBot="1" x14ac:dyDescent="0.3">
      <c r="B56" s="337"/>
      <c r="C56" s="337"/>
      <c r="D56" s="337"/>
      <c r="E56" s="337"/>
    </row>
    <row r="57" spans="2:6" ht="52.15" customHeight="1" thickBot="1" x14ac:dyDescent="0.3">
      <c r="B57" s="352" t="s">
        <v>463</v>
      </c>
      <c r="C57" s="352" t="s">
        <v>115</v>
      </c>
      <c r="D57" s="352" t="s">
        <v>464</v>
      </c>
      <c r="E57" s="188" t="s">
        <v>465</v>
      </c>
    </row>
    <row r="58" spans="2:6" ht="16.5" hidden="1" thickBot="1" x14ac:dyDescent="0.3">
      <c r="B58" s="353"/>
      <c r="C58" s="353"/>
      <c r="D58" s="353"/>
      <c r="E58" s="187" t="s">
        <v>583</v>
      </c>
    </row>
    <row r="59" spans="2:6" ht="82.9" customHeight="1" x14ac:dyDescent="0.25">
      <c r="B59" s="335" t="s">
        <v>466</v>
      </c>
      <c r="C59" s="335" t="s">
        <v>116</v>
      </c>
      <c r="D59" s="335" t="s">
        <v>467</v>
      </c>
      <c r="E59" s="335" t="s">
        <v>465</v>
      </c>
    </row>
    <row r="60" spans="2:6" ht="16.5" hidden="1" thickBot="1" x14ac:dyDescent="0.3">
      <c r="B60" s="337"/>
      <c r="C60" s="337"/>
      <c r="D60" s="337"/>
      <c r="E60" s="337"/>
    </row>
    <row r="62" spans="2:6" ht="16.5" thickBot="1" x14ac:dyDescent="0.3"/>
    <row r="63" spans="2:6" ht="48" customHeight="1" thickBot="1" x14ac:dyDescent="0.3">
      <c r="B63" s="361" t="s">
        <v>558</v>
      </c>
      <c r="C63" s="362"/>
      <c r="D63" s="362"/>
      <c r="E63" s="362"/>
      <c r="F63" s="363"/>
    </row>
    <row r="64" spans="2:6" ht="45" customHeight="1" x14ac:dyDescent="0.25">
      <c r="B64" s="347" t="s">
        <v>560</v>
      </c>
      <c r="C64" s="347" t="s">
        <v>559</v>
      </c>
      <c r="D64" s="347" t="s">
        <v>19</v>
      </c>
      <c r="E64" s="347" t="s">
        <v>472</v>
      </c>
      <c r="F64" s="347" t="s">
        <v>473</v>
      </c>
    </row>
    <row r="65" spans="2:6" ht="16.5" thickBot="1" x14ac:dyDescent="0.3">
      <c r="B65" s="348"/>
      <c r="C65" s="348"/>
      <c r="D65" s="348"/>
      <c r="E65" s="348"/>
      <c r="F65" s="348"/>
    </row>
    <row r="66" spans="2:6" ht="16.5" thickBot="1" x14ac:dyDescent="0.3">
      <c r="B66" s="355" t="s">
        <v>474</v>
      </c>
      <c r="C66" s="355" t="s">
        <v>258</v>
      </c>
      <c r="D66" s="358" t="s">
        <v>475</v>
      </c>
      <c r="E66" s="217" t="s">
        <v>476</v>
      </c>
      <c r="F66" s="217" t="s">
        <v>477</v>
      </c>
    </row>
    <row r="67" spans="2:6" ht="16.5" thickBot="1" x14ac:dyDescent="0.3">
      <c r="B67" s="356"/>
      <c r="C67" s="356"/>
      <c r="D67" s="359"/>
      <c r="E67" s="217" t="s">
        <v>478</v>
      </c>
      <c r="F67" s="217" t="s">
        <v>479</v>
      </c>
    </row>
    <row r="68" spans="2:6" ht="16.5" thickBot="1" x14ac:dyDescent="0.3">
      <c r="B68" s="357"/>
      <c r="C68" s="357"/>
      <c r="D68" s="360"/>
      <c r="E68" s="217" t="s">
        <v>480</v>
      </c>
      <c r="F68" s="217" t="s">
        <v>481</v>
      </c>
    </row>
    <row r="69" spans="2:6" ht="16.5" thickBot="1" x14ac:dyDescent="0.3">
      <c r="B69" s="332" t="s">
        <v>482</v>
      </c>
      <c r="C69" s="332" t="s">
        <v>250</v>
      </c>
      <c r="D69" s="335" t="s">
        <v>483</v>
      </c>
      <c r="E69" s="192" t="s">
        <v>484</v>
      </c>
      <c r="F69" s="192" t="s">
        <v>477</v>
      </c>
    </row>
    <row r="70" spans="2:6" ht="16.5" thickBot="1" x14ac:dyDescent="0.3">
      <c r="B70" s="333"/>
      <c r="C70" s="333"/>
      <c r="D70" s="336"/>
      <c r="E70" s="192" t="s">
        <v>485</v>
      </c>
      <c r="F70" s="192" t="s">
        <v>486</v>
      </c>
    </row>
    <row r="71" spans="2:6" ht="16.5" thickBot="1" x14ac:dyDescent="0.3">
      <c r="B71" s="334"/>
      <c r="C71" s="334"/>
      <c r="D71" s="337"/>
      <c r="E71" s="192" t="s">
        <v>487</v>
      </c>
      <c r="F71" s="192" t="s">
        <v>488</v>
      </c>
    </row>
    <row r="72" spans="2:6" ht="16.5" thickBot="1" x14ac:dyDescent="0.3">
      <c r="B72" s="355" t="s">
        <v>489</v>
      </c>
      <c r="C72" s="355" t="s">
        <v>251</v>
      </c>
      <c r="D72" s="358" t="s">
        <v>490</v>
      </c>
      <c r="E72" s="217" t="s">
        <v>491</v>
      </c>
      <c r="F72" s="217" t="s">
        <v>492</v>
      </c>
    </row>
    <row r="73" spans="2:6" ht="16.5" thickBot="1" x14ac:dyDescent="0.3">
      <c r="B73" s="356"/>
      <c r="C73" s="356"/>
      <c r="D73" s="359"/>
      <c r="E73" s="217" t="s">
        <v>493</v>
      </c>
      <c r="F73" s="217" t="s">
        <v>252</v>
      </c>
    </row>
    <row r="74" spans="2:6" ht="16.5" thickBot="1" x14ac:dyDescent="0.3">
      <c r="B74" s="357"/>
      <c r="C74" s="357"/>
      <c r="D74" s="360"/>
      <c r="E74" s="217" t="s">
        <v>494</v>
      </c>
      <c r="F74" s="217" t="s">
        <v>495</v>
      </c>
    </row>
    <row r="75" spans="2:6" ht="16.5" thickBot="1" x14ac:dyDescent="0.3">
      <c r="B75" s="332" t="s">
        <v>496</v>
      </c>
      <c r="C75" s="332" t="s">
        <v>253</v>
      </c>
      <c r="D75" s="335" t="s">
        <v>497</v>
      </c>
      <c r="E75" s="192" t="s">
        <v>498</v>
      </c>
      <c r="F75" s="192" t="s">
        <v>499</v>
      </c>
    </row>
    <row r="76" spans="2:6" ht="16.5" thickBot="1" x14ac:dyDescent="0.3">
      <c r="B76" s="333"/>
      <c r="C76" s="333"/>
      <c r="D76" s="336"/>
      <c r="E76" s="192" t="s">
        <v>500</v>
      </c>
      <c r="F76" s="192" t="s">
        <v>501</v>
      </c>
    </row>
    <row r="77" spans="2:6" ht="16.5" thickBot="1" x14ac:dyDescent="0.3">
      <c r="B77" s="334"/>
      <c r="C77" s="334"/>
      <c r="D77" s="337"/>
      <c r="E77" s="192" t="s">
        <v>502</v>
      </c>
      <c r="F77" s="192" t="s">
        <v>257</v>
      </c>
    </row>
    <row r="78" spans="2:6" ht="16.5" thickBot="1" x14ac:dyDescent="0.3">
      <c r="B78" s="355" t="s">
        <v>503</v>
      </c>
      <c r="C78" s="355" t="s">
        <v>254</v>
      </c>
      <c r="D78" s="358" t="s">
        <v>504</v>
      </c>
      <c r="E78" s="217" t="s">
        <v>505</v>
      </c>
      <c r="F78" s="217" t="s">
        <v>255</v>
      </c>
    </row>
    <row r="79" spans="2:6" ht="16.5" thickBot="1" x14ac:dyDescent="0.3">
      <c r="B79" s="356"/>
      <c r="C79" s="356"/>
      <c r="D79" s="359"/>
      <c r="E79" s="217" t="s">
        <v>506</v>
      </c>
      <c r="F79" s="217" t="s">
        <v>507</v>
      </c>
    </row>
    <row r="80" spans="2:6" ht="16.5" thickBot="1" x14ac:dyDescent="0.3">
      <c r="B80" s="357"/>
      <c r="C80" s="357"/>
      <c r="D80" s="360"/>
      <c r="E80" s="217" t="s">
        <v>508</v>
      </c>
      <c r="F80" s="217" t="s">
        <v>256</v>
      </c>
    </row>
    <row r="81" spans="2:6" ht="45" customHeight="1" x14ac:dyDescent="0.25">
      <c r="B81" s="332" t="s">
        <v>509</v>
      </c>
      <c r="C81" s="335" t="s">
        <v>510</v>
      </c>
      <c r="D81" s="332" t="s">
        <v>561</v>
      </c>
      <c r="E81" s="332" t="s">
        <v>515</v>
      </c>
      <c r="F81" s="332" t="s">
        <v>515</v>
      </c>
    </row>
    <row r="82" spans="2:6" x14ac:dyDescent="0.25">
      <c r="B82" s="333"/>
      <c r="C82" s="336"/>
      <c r="D82" s="333"/>
      <c r="E82" s="333"/>
      <c r="F82" s="333"/>
    </row>
    <row r="83" spans="2:6" x14ac:dyDescent="0.25">
      <c r="B83" s="333"/>
      <c r="C83" s="336"/>
      <c r="D83" s="333"/>
      <c r="E83" s="333"/>
      <c r="F83" s="333"/>
    </row>
    <row r="84" spans="2:6" ht="16.5" thickBot="1" x14ac:dyDescent="0.3">
      <c r="B84" s="334"/>
      <c r="C84" s="337"/>
      <c r="D84" s="334"/>
      <c r="E84" s="334"/>
      <c r="F84" s="334"/>
    </row>
  </sheetData>
  <mergeCells count="76">
    <mergeCell ref="B81:B84"/>
    <mergeCell ref="C81:C84"/>
    <mergeCell ref="B63:F63"/>
    <mergeCell ref="B64:B65"/>
    <mergeCell ref="C64:C65"/>
    <mergeCell ref="D81:D84"/>
    <mergeCell ref="E81:E84"/>
    <mergeCell ref="F81:F84"/>
    <mergeCell ref="B75:B77"/>
    <mergeCell ref="C75:C77"/>
    <mergeCell ref="D75:D77"/>
    <mergeCell ref="B78:B80"/>
    <mergeCell ref="C78:C80"/>
    <mergeCell ref="D78:D80"/>
    <mergeCell ref="B69:B71"/>
    <mergeCell ref="C69:C71"/>
    <mergeCell ref="D69:D71"/>
    <mergeCell ref="B72:B74"/>
    <mergeCell ref="C72:C74"/>
    <mergeCell ref="D72:D74"/>
    <mergeCell ref="D64:D65"/>
    <mergeCell ref="E64:E65"/>
    <mergeCell ref="F64:F65"/>
    <mergeCell ref="B66:B68"/>
    <mergeCell ref="C66:C68"/>
    <mergeCell ref="D66:D68"/>
    <mergeCell ref="E59:E60"/>
    <mergeCell ref="E29:E30"/>
    <mergeCell ref="B57:B58"/>
    <mergeCell ref="C57:C58"/>
    <mergeCell ref="D57:D58"/>
    <mergeCell ref="C36:C49"/>
    <mergeCell ref="E36:E49"/>
    <mergeCell ref="C29:C30"/>
    <mergeCell ref="D29:D30"/>
    <mergeCell ref="B36:B49"/>
    <mergeCell ref="B59:B60"/>
    <mergeCell ref="C59:C60"/>
    <mergeCell ref="D59:D60"/>
    <mergeCell ref="K29:K31"/>
    <mergeCell ref="L29:L31"/>
    <mergeCell ref="M29:M31"/>
    <mergeCell ref="B28:E28"/>
    <mergeCell ref="B55:B56"/>
    <mergeCell ref="C55:C56"/>
    <mergeCell ref="D55:D56"/>
    <mergeCell ref="E55:E56"/>
    <mergeCell ref="B50:B52"/>
    <mergeCell ref="C50:C52"/>
    <mergeCell ref="D50:D52"/>
    <mergeCell ref="E50:E52"/>
    <mergeCell ref="B53:B54"/>
    <mergeCell ref="C53:C54"/>
    <mergeCell ref="D53:D54"/>
    <mergeCell ref="B29:B30"/>
    <mergeCell ref="L35:L37"/>
    <mergeCell ref="M35:M37"/>
    <mergeCell ref="M27:M28"/>
    <mergeCell ref="N27:N28"/>
    <mergeCell ref="O27:O28"/>
    <mergeCell ref="B3:C3"/>
    <mergeCell ref="E3:F3"/>
    <mergeCell ref="H3:I3"/>
    <mergeCell ref="K44:K47"/>
    <mergeCell ref="L44:L47"/>
    <mergeCell ref="K26:N26"/>
    <mergeCell ref="K38:K40"/>
    <mergeCell ref="L38:L40"/>
    <mergeCell ref="M38:M40"/>
    <mergeCell ref="K41:K43"/>
    <mergeCell ref="L41:L43"/>
    <mergeCell ref="M41:M43"/>
    <mergeCell ref="K32:K34"/>
    <mergeCell ref="L32:L34"/>
    <mergeCell ref="M32:M34"/>
    <mergeCell ref="K35:K37"/>
  </mergeCells>
  <hyperlinks>
    <hyperlink ref="D1" location="Index!A1" display="Back to Index"/>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9"/>
  <sheetViews>
    <sheetView topLeftCell="A49" workbookViewId="0">
      <selection sqref="A1:C1"/>
    </sheetView>
  </sheetViews>
  <sheetFormatPr defaultColWidth="11.25" defaultRowHeight="15.75" x14ac:dyDescent="0.25"/>
  <cols>
    <col min="3" max="3" width="39.75" customWidth="1"/>
    <col min="4" max="11" width="10.75" customWidth="1"/>
    <col min="12" max="15" width="10.75" hidden="1" customWidth="1"/>
    <col min="16" max="16" width="16.25" customWidth="1"/>
    <col min="17" max="18" width="14.5" customWidth="1"/>
  </cols>
  <sheetData>
    <row r="1" spans="1:19" ht="46.15" customHeight="1" x14ac:dyDescent="0.25">
      <c r="A1" s="299" t="s">
        <v>318</v>
      </c>
      <c r="B1" s="299"/>
      <c r="C1" s="299"/>
      <c r="D1" s="145" t="s">
        <v>362</v>
      </c>
    </row>
    <row r="2" spans="1:19" ht="47.25" x14ac:dyDescent="0.25">
      <c r="A2" s="79" t="s">
        <v>140</v>
      </c>
      <c r="B2" s="79" t="s">
        <v>141</v>
      </c>
      <c r="C2" s="79" t="s">
        <v>60</v>
      </c>
      <c r="D2" s="79" t="s">
        <v>310</v>
      </c>
      <c r="E2" s="112">
        <v>2011</v>
      </c>
      <c r="F2" s="112">
        <v>2012</v>
      </c>
      <c r="G2" s="112">
        <v>2013</v>
      </c>
      <c r="H2" s="112">
        <v>2014</v>
      </c>
      <c r="I2" s="112">
        <v>2015</v>
      </c>
      <c r="J2" s="79" t="s">
        <v>206</v>
      </c>
      <c r="K2" s="112" t="s">
        <v>137</v>
      </c>
      <c r="L2" s="300" t="s">
        <v>204</v>
      </c>
      <c r="M2" s="300"/>
      <c r="N2" s="300" t="s">
        <v>205</v>
      </c>
      <c r="O2" s="300"/>
      <c r="P2" s="79" t="s">
        <v>307</v>
      </c>
      <c r="Q2" s="79" t="s">
        <v>308</v>
      </c>
      <c r="R2" s="79" t="s">
        <v>307</v>
      </c>
      <c r="S2" s="79" t="s">
        <v>311</v>
      </c>
    </row>
    <row r="3" spans="1:19" x14ac:dyDescent="0.25">
      <c r="A3" s="76" t="s">
        <v>133</v>
      </c>
      <c r="B3" s="76" t="s">
        <v>142</v>
      </c>
      <c r="C3" t="s">
        <v>55</v>
      </c>
      <c r="D3">
        <v>11</v>
      </c>
      <c r="E3" s="4">
        <v>1146</v>
      </c>
      <c r="F3" s="4">
        <v>936</v>
      </c>
      <c r="G3" s="4">
        <v>934</v>
      </c>
      <c r="H3" s="4">
        <v>858</v>
      </c>
      <c r="I3" s="4">
        <v>989</v>
      </c>
      <c r="J3" s="4">
        <f>I3-E3</f>
        <v>-157</v>
      </c>
      <c r="K3" s="78">
        <f>L3-1</f>
        <v>-3.6164499351025725E-2</v>
      </c>
      <c r="L3">
        <f>(I3/E3)^(1/4)</f>
        <v>0.96383550064897427</v>
      </c>
      <c r="M3">
        <f>POWER(L3,4)</f>
        <v>0.86300174520069817</v>
      </c>
      <c r="N3" s="4">
        <f>E3*M3</f>
        <v>989.00000000000011</v>
      </c>
      <c r="O3" s="4">
        <f>N3-I3</f>
        <v>0</v>
      </c>
      <c r="P3" s="4">
        <v>3014</v>
      </c>
      <c r="Q3" s="27">
        <f>I3/P3</f>
        <v>0.3281353682813537</v>
      </c>
      <c r="R3" s="4">
        <v>3014</v>
      </c>
      <c r="S3" s="27">
        <f>I3/R3</f>
        <v>0.3281353682813537</v>
      </c>
    </row>
    <row r="4" spans="1:19" x14ac:dyDescent="0.25">
      <c r="A4" s="77"/>
      <c r="B4" s="76" t="s">
        <v>143</v>
      </c>
      <c r="C4" t="s">
        <v>58</v>
      </c>
      <c r="D4">
        <v>31</v>
      </c>
      <c r="E4" s="4">
        <v>3936</v>
      </c>
      <c r="F4" s="4">
        <v>3491</v>
      </c>
      <c r="G4" s="4">
        <v>3660</v>
      </c>
      <c r="H4" s="4">
        <v>2171.8500000000004</v>
      </c>
      <c r="I4" s="4">
        <v>2439</v>
      </c>
      <c r="J4" s="4">
        <f t="shared" ref="J4:J67" si="0">I4-E4</f>
        <v>-1497</v>
      </c>
      <c r="K4" s="78">
        <f t="shared" ref="K4:K67" si="1">L4-1</f>
        <v>-0.11276395414438745</v>
      </c>
      <c r="L4">
        <f t="shared" ref="L4:L67" si="2">(I4/E4)^(1/4)</f>
        <v>0.88723604585561255</v>
      </c>
      <c r="M4">
        <f t="shared" ref="M4:M67" si="3">POWER(L4,4)</f>
        <v>0.61966463414634121</v>
      </c>
      <c r="N4" s="4">
        <f t="shared" ref="N4:N67" si="4">E4*M4</f>
        <v>2438.9999999999991</v>
      </c>
      <c r="O4" s="4">
        <f t="shared" ref="O4:O67" si="5">N4-I4</f>
        <v>0</v>
      </c>
      <c r="P4" s="4">
        <v>4029</v>
      </c>
      <c r="Q4" s="27">
        <f t="shared" ref="Q4:Q67" si="6">I4/P4</f>
        <v>0.60536113179448992</v>
      </c>
      <c r="R4" s="4">
        <v>4029</v>
      </c>
      <c r="S4" s="27">
        <f t="shared" ref="S4:S67" si="7">I4/R4</f>
        <v>0.60536113179448992</v>
      </c>
    </row>
    <row r="5" spans="1:19" x14ac:dyDescent="0.25">
      <c r="A5" s="77"/>
      <c r="B5" s="76" t="s">
        <v>144</v>
      </c>
      <c r="C5" t="s">
        <v>99</v>
      </c>
      <c r="D5">
        <v>14</v>
      </c>
      <c r="E5" s="4">
        <v>253</v>
      </c>
      <c r="F5" s="4">
        <v>218</v>
      </c>
      <c r="G5" s="4">
        <v>238</v>
      </c>
      <c r="H5" s="4">
        <v>644</v>
      </c>
      <c r="I5" s="4">
        <v>321</v>
      </c>
      <c r="J5" s="4">
        <f t="shared" si="0"/>
        <v>68</v>
      </c>
      <c r="K5" s="78">
        <f t="shared" si="1"/>
        <v>6.1319461040168832E-2</v>
      </c>
      <c r="L5">
        <f t="shared" si="2"/>
        <v>1.0613194610401688</v>
      </c>
      <c r="M5">
        <f t="shared" si="3"/>
        <v>1.2687747035573118</v>
      </c>
      <c r="N5" s="4">
        <f t="shared" si="4"/>
        <v>320.99999999999989</v>
      </c>
      <c r="O5" s="4">
        <f t="shared" si="5"/>
        <v>0</v>
      </c>
      <c r="P5" s="4">
        <v>841</v>
      </c>
      <c r="Q5" s="27">
        <f t="shared" si="6"/>
        <v>0.38168846611177171</v>
      </c>
      <c r="R5" s="4">
        <v>841</v>
      </c>
      <c r="S5" s="27">
        <f t="shared" si="7"/>
        <v>0.38168846611177171</v>
      </c>
    </row>
    <row r="6" spans="1:19" x14ac:dyDescent="0.25">
      <c r="A6" s="77"/>
      <c r="B6" s="76" t="s">
        <v>145</v>
      </c>
      <c r="C6" t="s">
        <v>59</v>
      </c>
      <c r="D6">
        <v>15</v>
      </c>
      <c r="E6" s="4">
        <v>2482</v>
      </c>
      <c r="F6" s="4">
        <v>2383</v>
      </c>
      <c r="G6" s="4">
        <v>2124</v>
      </c>
      <c r="H6" s="4">
        <v>2106</v>
      </c>
      <c r="I6" s="4">
        <v>2021</v>
      </c>
      <c r="J6" s="4">
        <f t="shared" si="0"/>
        <v>-461</v>
      </c>
      <c r="K6" s="78">
        <f t="shared" si="1"/>
        <v>-5.0071026662264928E-2</v>
      </c>
      <c r="L6">
        <f t="shared" si="2"/>
        <v>0.94992897333773507</v>
      </c>
      <c r="M6">
        <f t="shared" si="3"/>
        <v>0.81426269137792118</v>
      </c>
      <c r="N6" s="4">
        <f t="shared" si="4"/>
        <v>2021.0000000000005</v>
      </c>
      <c r="O6" s="4">
        <f t="shared" si="5"/>
        <v>0</v>
      </c>
      <c r="P6" s="4">
        <v>2957</v>
      </c>
      <c r="Q6" s="27">
        <f t="shared" si="6"/>
        <v>0.68346296922556649</v>
      </c>
      <c r="R6" s="4">
        <v>2957</v>
      </c>
      <c r="S6" s="27">
        <f t="shared" si="7"/>
        <v>0.68346296922556649</v>
      </c>
    </row>
    <row r="7" spans="1:19" x14ac:dyDescent="0.25">
      <c r="A7" s="77"/>
      <c r="B7" s="76" t="s">
        <v>146</v>
      </c>
      <c r="C7" t="s">
        <v>56</v>
      </c>
      <c r="D7">
        <v>204</v>
      </c>
      <c r="E7" s="4">
        <v>28814</v>
      </c>
      <c r="F7" s="4">
        <v>25676</v>
      </c>
      <c r="G7" s="4">
        <v>25148</v>
      </c>
      <c r="H7" s="4">
        <v>26621</v>
      </c>
      <c r="I7" s="4">
        <v>26358</v>
      </c>
      <c r="J7" s="4">
        <f t="shared" si="0"/>
        <v>-2456</v>
      </c>
      <c r="K7" s="78">
        <f t="shared" si="1"/>
        <v>-2.202618807574297E-2</v>
      </c>
      <c r="L7">
        <f t="shared" si="2"/>
        <v>0.97797381192425703</v>
      </c>
      <c r="M7">
        <f t="shared" si="3"/>
        <v>0.91476365655584091</v>
      </c>
      <c r="N7" s="4">
        <f t="shared" si="4"/>
        <v>26358</v>
      </c>
      <c r="O7" s="4">
        <f t="shared" si="5"/>
        <v>0</v>
      </c>
      <c r="P7" s="4">
        <v>51048</v>
      </c>
      <c r="Q7" s="27">
        <f t="shared" si="6"/>
        <v>0.51633756464503999</v>
      </c>
      <c r="R7" s="4">
        <v>51048</v>
      </c>
      <c r="S7" s="27">
        <f t="shared" si="7"/>
        <v>0.51633756464503999</v>
      </c>
    </row>
    <row r="8" spans="1:19" x14ac:dyDescent="0.25">
      <c r="A8" s="77"/>
      <c r="B8" s="76" t="s">
        <v>147</v>
      </c>
      <c r="C8" t="s">
        <v>57</v>
      </c>
      <c r="D8">
        <v>3</v>
      </c>
      <c r="E8" s="4">
        <v>67</v>
      </c>
      <c r="F8" s="4">
        <v>56</v>
      </c>
      <c r="G8" s="4">
        <v>58</v>
      </c>
      <c r="H8" s="4">
        <v>48</v>
      </c>
      <c r="I8" s="4">
        <v>64</v>
      </c>
      <c r="J8" s="4">
        <f t="shared" si="0"/>
        <v>-3</v>
      </c>
      <c r="K8" s="78">
        <f t="shared" si="1"/>
        <v>-1.1387055086551134E-2</v>
      </c>
      <c r="L8">
        <f t="shared" si="2"/>
        <v>0.98861294491344887</v>
      </c>
      <c r="M8">
        <f t="shared" si="3"/>
        <v>0.95522388059701513</v>
      </c>
      <c r="N8" s="4">
        <f t="shared" si="4"/>
        <v>64.000000000000014</v>
      </c>
      <c r="O8" s="4">
        <f t="shared" si="5"/>
        <v>0</v>
      </c>
      <c r="P8" s="4">
        <v>432</v>
      </c>
      <c r="Q8" s="27">
        <f t="shared" si="6"/>
        <v>0.14814814814814814</v>
      </c>
      <c r="R8" s="4">
        <v>432</v>
      </c>
      <c r="S8" s="27">
        <f t="shared" si="7"/>
        <v>0.14814814814814814</v>
      </c>
    </row>
    <row r="9" spans="1:19" x14ac:dyDescent="0.25">
      <c r="A9" s="301" t="s">
        <v>302</v>
      </c>
      <c r="B9" s="302"/>
      <c r="C9" s="303"/>
      <c r="D9" s="80">
        <v>278</v>
      </c>
      <c r="E9" s="81">
        <v>36698</v>
      </c>
      <c r="F9" s="81">
        <v>32760</v>
      </c>
      <c r="G9" s="81">
        <v>32162</v>
      </c>
      <c r="H9" s="81">
        <v>32448.85</v>
      </c>
      <c r="I9" s="81">
        <v>32192</v>
      </c>
      <c r="J9" s="81">
        <f t="shared" si="0"/>
        <v>-4506</v>
      </c>
      <c r="K9" s="82">
        <f t="shared" si="1"/>
        <v>-3.2220561828237071E-2</v>
      </c>
      <c r="L9">
        <f t="shared" si="2"/>
        <v>0.96777943817176293</v>
      </c>
      <c r="M9">
        <f t="shared" si="3"/>
        <v>0.87721401711264901</v>
      </c>
      <c r="N9" s="4">
        <f t="shared" si="4"/>
        <v>32191.999999999993</v>
      </c>
      <c r="O9" s="4">
        <f t="shared" si="5"/>
        <v>0</v>
      </c>
      <c r="P9" s="140">
        <v>62321</v>
      </c>
      <c r="Q9" s="141">
        <f t="shared" si="6"/>
        <v>0.51655140321881865</v>
      </c>
      <c r="R9" s="140">
        <v>62321</v>
      </c>
      <c r="S9" s="141">
        <f t="shared" si="7"/>
        <v>0.51655140321881865</v>
      </c>
    </row>
    <row r="10" spans="1:19" x14ac:dyDescent="0.25">
      <c r="A10" s="76" t="s">
        <v>148</v>
      </c>
      <c r="B10" s="76" t="s">
        <v>149</v>
      </c>
      <c r="C10" t="s">
        <v>67</v>
      </c>
      <c r="D10">
        <v>19</v>
      </c>
      <c r="E10" s="4">
        <v>1546</v>
      </c>
      <c r="F10" s="4">
        <v>1774</v>
      </c>
      <c r="G10" s="4">
        <v>1669</v>
      </c>
      <c r="H10" s="4">
        <v>2061</v>
      </c>
      <c r="I10" s="4">
        <v>2564</v>
      </c>
      <c r="J10" s="4">
        <f t="shared" si="0"/>
        <v>1018</v>
      </c>
      <c r="K10" s="78">
        <f t="shared" si="1"/>
        <v>0.13482039625092779</v>
      </c>
      <c r="L10">
        <f t="shared" si="2"/>
        <v>1.1348203962509278</v>
      </c>
      <c r="M10">
        <f t="shared" si="3"/>
        <v>1.6584734799482528</v>
      </c>
      <c r="N10" s="4">
        <f t="shared" si="4"/>
        <v>2563.9999999999986</v>
      </c>
      <c r="O10" s="4">
        <f t="shared" si="5"/>
        <v>0</v>
      </c>
      <c r="P10" s="4">
        <v>7019</v>
      </c>
      <c r="Q10" s="27">
        <f t="shared" si="6"/>
        <v>0.36529420145319846</v>
      </c>
      <c r="R10" s="4">
        <v>7019</v>
      </c>
      <c r="S10" s="27">
        <f t="shared" si="7"/>
        <v>0.36529420145319846</v>
      </c>
    </row>
    <row r="11" spans="1:19" x14ac:dyDescent="0.25">
      <c r="A11" s="77"/>
      <c r="B11" s="76" t="s">
        <v>150</v>
      </c>
      <c r="C11" t="s">
        <v>73</v>
      </c>
      <c r="D11">
        <v>72</v>
      </c>
      <c r="E11" s="4">
        <v>9253</v>
      </c>
      <c r="F11" s="4">
        <v>10232</v>
      </c>
      <c r="G11" s="4">
        <v>10765</v>
      </c>
      <c r="H11" s="4">
        <v>9085.65</v>
      </c>
      <c r="I11" s="4">
        <v>9267</v>
      </c>
      <c r="J11" s="4">
        <f t="shared" si="0"/>
        <v>14</v>
      </c>
      <c r="K11" s="78">
        <f t="shared" si="1"/>
        <v>3.7804127401352972E-4</v>
      </c>
      <c r="L11">
        <f t="shared" si="2"/>
        <v>1.0003780412740135</v>
      </c>
      <c r="M11">
        <f t="shared" si="3"/>
        <v>1.001513022803415</v>
      </c>
      <c r="N11" s="4">
        <f t="shared" si="4"/>
        <v>9267</v>
      </c>
      <c r="O11" s="4">
        <f t="shared" si="5"/>
        <v>0</v>
      </c>
      <c r="P11" s="4">
        <v>14561</v>
      </c>
      <c r="Q11" s="27">
        <f t="shared" si="6"/>
        <v>0.63642606963807435</v>
      </c>
      <c r="R11" s="4">
        <v>14561</v>
      </c>
      <c r="S11" s="27">
        <f t="shared" si="7"/>
        <v>0.63642606963807435</v>
      </c>
    </row>
    <row r="12" spans="1:19" x14ac:dyDescent="0.25">
      <c r="A12" s="77"/>
      <c r="B12" s="76" t="s">
        <v>151</v>
      </c>
      <c r="C12" t="s">
        <v>74</v>
      </c>
      <c r="D12">
        <v>4</v>
      </c>
      <c r="E12" s="4">
        <v>1020</v>
      </c>
      <c r="F12" s="4">
        <v>859</v>
      </c>
      <c r="G12" s="4">
        <v>855</v>
      </c>
      <c r="H12" s="4">
        <v>817</v>
      </c>
      <c r="I12" s="4">
        <v>428</v>
      </c>
      <c r="J12" s="4">
        <f t="shared" si="0"/>
        <v>-592</v>
      </c>
      <c r="K12" s="78">
        <f t="shared" si="1"/>
        <v>-0.19515750385862407</v>
      </c>
      <c r="L12">
        <f t="shared" si="2"/>
        <v>0.80484249614137593</v>
      </c>
      <c r="M12">
        <f t="shared" si="3"/>
        <v>0.41960784313725491</v>
      </c>
      <c r="N12" s="4">
        <f t="shared" si="4"/>
        <v>428</v>
      </c>
      <c r="O12" s="4">
        <f t="shared" si="5"/>
        <v>0</v>
      </c>
      <c r="P12" s="4">
        <v>609</v>
      </c>
      <c r="Q12" s="27">
        <f t="shared" si="6"/>
        <v>0.7027914614121511</v>
      </c>
      <c r="R12" s="4">
        <v>609</v>
      </c>
      <c r="S12" s="27">
        <f t="shared" si="7"/>
        <v>0.7027914614121511</v>
      </c>
    </row>
    <row r="13" spans="1:19" x14ac:dyDescent="0.25">
      <c r="A13" s="77"/>
      <c r="B13" s="76" t="s">
        <v>152</v>
      </c>
      <c r="C13" t="s">
        <v>129</v>
      </c>
      <c r="D13">
        <v>4</v>
      </c>
      <c r="E13" s="4">
        <v>23</v>
      </c>
      <c r="F13" s="4">
        <v>22</v>
      </c>
      <c r="G13" s="4">
        <v>21</v>
      </c>
      <c r="H13" s="4">
        <v>21</v>
      </c>
      <c r="I13" s="4">
        <v>38</v>
      </c>
      <c r="J13" s="4">
        <f t="shared" si="0"/>
        <v>15</v>
      </c>
      <c r="K13" s="78">
        <f t="shared" si="1"/>
        <v>0.13374122877943484</v>
      </c>
      <c r="L13">
        <f t="shared" si="2"/>
        <v>1.1337412287794348</v>
      </c>
      <c r="M13">
        <f t="shared" si="3"/>
        <v>1.6521739130434778</v>
      </c>
      <c r="N13" s="4">
        <f t="shared" si="4"/>
        <v>37.999999999999993</v>
      </c>
      <c r="O13" s="4">
        <f t="shared" si="5"/>
        <v>0</v>
      </c>
      <c r="P13" s="4">
        <v>113</v>
      </c>
      <c r="Q13" s="27">
        <f t="shared" si="6"/>
        <v>0.33628318584070799</v>
      </c>
      <c r="R13" s="4">
        <v>113</v>
      </c>
      <c r="S13" s="27">
        <f t="shared" si="7"/>
        <v>0.33628318584070799</v>
      </c>
    </row>
    <row r="14" spans="1:19" x14ac:dyDescent="0.25">
      <c r="A14" s="77"/>
      <c r="B14" s="76" t="s">
        <v>153</v>
      </c>
      <c r="C14" t="s">
        <v>75</v>
      </c>
      <c r="D14">
        <v>14</v>
      </c>
      <c r="E14" s="4">
        <v>563</v>
      </c>
      <c r="F14" s="4">
        <v>605</v>
      </c>
      <c r="G14" s="4">
        <v>693</v>
      </c>
      <c r="H14" s="4">
        <v>590</v>
      </c>
      <c r="I14" s="4">
        <v>755</v>
      </c>
      <c r="J14" s="4">
        <f t="shared" si="0"/>
        <v>192</v>
      </c>
      <c r="K14" s="78">
        <f t="shared" si="1"/>
        <v>7.6117364146860877E-2</v>
      </c>
      <c r="L14">
        <f t="shared" si="2"/>
        <v>1.0761173641468609</v>
      </c>
      <c r="M14">
        <f t="shared" si="3"/>
        <v>1.3410301953818828</v>
      </c>
      <c r="N14" s="4">
        <f t="shared" si="4"/>
        <v>755</v>
      </c>
      <c r="O14" s="4">
        <f t="shared" si="5"/>
        <v>0</v>
      </c>
      <c r="P14" s="4">
        <v>2669</v>
      </c>
      <c r="Q14" s="27">
        <f t="shared" si="6"/>
        <v>0.28287748220307229</v>
      </c>
      <c r="R14" s="4">
        <v>2669</v>
      </c>
      <c r="S14" s="27">
        <f t="shared" si="7"/>
        <v>0.28287748220307229</v>
      </c>
    </row>
    <row r="15" spans="1:19" x14ac:dyDescent="0.25">
      <c r="A15" s="77"/>
      <c r="B15" s="76" t="s">
        <v>154</v>
      </c>
      <c r="C15" t="s">
        <v>76</v>
      </c>
      <c r="D15">
        <v>9</v>
      </c>
      <c r="E15" s="4">
        <v>320</v>
      </c>
      <c r="F15" s="4">
        <v>336</v>
      </c>
      <c r="G15" s="4">
        <v>344</v>
      </c>
      <c r="H15" s="4">
        <v>351</v>
      </c>
      <c r="I15" s="4">
        <v>363</v>
      </c>
      <c r="J15" s="4">
        <f t="shared" si="0"/>
        <v>43</v>
      </c>
      <c r="K15" s="78">
        <f t="shared" si="1"/>
        <v>3.2022490165325657E-2</v>
      </c>
      <c r="L15">
        <f t="shared" si="2"/>
        <v>1.0320224901653257</v>
      </c>
      <c r="M15">
        <f t="shared" si="3"/>
        <v>1.1343750000000004</v>
      </c>
      <c r="N15" s="4">
        <f t="shared" si="4"/>
        <v>363.00000000000011</v>
      </c>
      <c r="O15" s="4">
        <f t="shared" si="5"/>
        <v>0</v>
      </c>
      <c r="P15" s="4">
        <v>641</v>
      </c>
      <c r="Q15" s="27">
        <f t="shared" si="6"/>
        <v>0.56630265210608421</v>
      </c>
      <c r="R15" s="4">
        <v>641</v>
      </c>
      <c r="S15" s="27">
        <f t="shared" si="7"/>
        <v>0.56630265210608421</v>
      </c>
    </row>
    <row r="16" spans="1:19" x14ac:dyDescent="0.25">
      <c r="A16" s="77"/>
      <c r="B16" s="76" t="s">
        <v>155</v>
      </c>
      <c r="C16" t="s">
        <v>77</v>
      </c>
      <c r="D16">
        <v>75</v>
      </c>
      <c r="E16" s="4">
        <v>2601</v>
      </c>
      <c r="F16" s="4">
        <v>2622</v>
      </c>
      <c r="G16" s="4">
        <v>2738</v>
      </c>
      <c r="H16" s="4">
        <v>2628.9</v>
      </c>
      <c r="I16" s="4">
        <v>3183</v>
      </c>
      <c r="J16" s="4">
        <f t="shared" si="0"/>
        <v>582</v>
      </c>
      <c r="K16" s="78">
        <f t="shared" si="1"/>
        <v>5.177797373506432E-2</v>
      </c>
      <c r="L16">
        <f t="shared" si="2"/>
        <v>1.0517779737350643</v>
      </c>
      <c r="M16">
        <f t="shared" si="3"/>
        <v>1.2237600922722027</v>
      </c>
      <c r="N16" s="4">
        <f t="shared" si="4"/>
        <v>3182.9999999999991</v>
      </c>
      <c r="O16" s="4">
        <f t="shared" si="5"/>
        <v>0</v>
      </c>
      <c r="P16" s="4">
        <v>10510</v>
      </c>
      <c r="Q16" s="27">
        <f t="shared" si="6"/>
        <v>0.3028544243577545</v>
      </c>
      <c r="R16" s="4">
        <v>10510</v>
      </c>
      <c r="S16" s="27">
        <f t="shared" si="7"/>
        <v>0.3028544243577545</v>
      </c>
    </row>
    <row r="17" spans="1:19" x14ac:dyDescent="0.25">
      <c r="A17" s="77"/>
      <c r="B17" s="76" t="s">
        <v>156</v>
      </c>
      <c r="C17" t="s">
        <v>78</v>
      </c>
      <c r="D17">
        <v>6</v>
      </c>
      <c r="E17" s="4">
        <v>25</v>
      </c>
      <c r="F17" s="4">
        <v>41</v>
      </c>
      <c r="G17" s="4">
        <v>42</v>
      </c>
      <c r="H17" s="4">
        <v>44</v>
      </c>
      <c r="I17" s="4">
        <v>50</v>
      </c>
      <c r="J17" s="4">
        <f t="shared" si="0"/>
        <v>25</v>
      </c>
      <c r="K17" s="78">
        <f t="shared" si="1"/>
        <v>0.18920711500272103</v>
      </c>
      <c r="L17">
        <f t="shared" si="2"/>
        <v>1.189207115002721</v>
      </c>
      <c r="M17">
        <f t="shared" si="3"/>
        <v>1.9999999999999996</v>
      </c>
      <c r="N17" s="4">
        <f t="shared" si="4"/>
        <v>49.999999999999986</v>
      </c>
      <c r="O17" s="4">
        <f t="shared" si="5"/>
        <v>0</v>
      </c>
      <c r="P17" s="4">
        <v>470</v>
      </c>
      <c r="Q17" s="27">
        <f t="shared" si="6"/>
        <v>0.10638297872340426</v>
      </c>
      <c r="R17" s="4">
        <v>470</v>
      </c>
      <c r="S17" s="27">
        <f t="shared" si="7"/>
        <v>0.10638297872340426</v>
      </c>
    </row>
    <row r="18" spans="1:19" x14ac:dyDescent="0.25">
      <c r="A18" s="77"/>
      <c r="B18" s="76" t="s">
        <v>157</v>
      </c>
      <c r="C18" t="s">
        <v>68</v>
      </c>
      <c r="D18">
        <v>3</v>
      </c>
      <c r="E18" s="4">
        <v>307</v>
      </c>
      <c r="F18" s="4">
        <v>356</v>
      </c>
      <c r="G18" s="4">
        <v>345</v>
      </c>
      <c r="H18" s="4">
        <v>334</v>
      </c>
      <c r="I18" s="4">
        <v>360</v>
      </c>
      <c r="J18" s="4">
        <f t="shared" si="0"/>
        <v>53</v>
      </c>
      <c r="K18" s="78">
        <f t="shared" si="1"/>
        <v>4.0617275239388961E-2</v>
      </c>
      <c r="L18">
        <f t="shared" si="2"/>
        <v>1.040617275239389</v>
      </c>
      <c r="M18">
        <f t="shared" si="3"/>
        <v>1.1726384364820843</v>
      </c>
      <c r="N18" s="4">
        <f t="shared" si="4"/>
        <v>359.99999999999989</v>
      </c>
      <c r="O18" s="4">
        <f t="shared" si="5"/>
        <v>0</v>
      </c>
      <c r="P18" s="4">
        <v>2811</v>
      </c>
      <c r="Q18" s="27">
        <f t="shared" si="6"/>
        <v>0.12806830309498399</v>
      </c>
      <c r="R18" s="4">
        <v>2811</v>
      </c>
      <c r="S18" s="27">
        <f t="shared" si="7"/>
        <v>0.12806830309498399</v>
      </c>
    </row>
    <row r="19" spans="1:19" x14ac:dyDescent="0.25">
      <c r="A19" s="77"/>
      <c r="B19" s="76" t="s">
        <v>158</v>
      </c>
      <c r="C19" t="s">
        <v>69</v>
      </c>
      <c r="D19">
        <v>11</v>
      </c>
      <c r="E19" s="4">
        <v>392</v>
      </c>
      <c r="F19" s="4">
        <v>374</v>
      </c>
      <c r="G19" s="4">
        <v>407</v>
      </c>
      <c r="H19" s="4">
        <v>454</v>
      </c>
      <c r="I19" s="4">
        <v>453</v>
      </c>
      <c r="J19" s="4">
        <f t="shared" si="0"/>
        <v>61</v>
      </c>
      <c r="K19" s="78">
        <f t="shared" si="1"/>
        <v>3.6819206698076812E-2</v>
      </c>
      <c r="L19">
        <f t="shared" si="2"/>
        <v>1.0368192066980768</v>
      </c>
      <c r="M19">
        <f t="shared" si="3"/>
        <v>1.1556122448979591</v>
      </c>
      <c r="N19" s="4">
        <f t="shared" si="4"/>
        <v>452.99999999999994</v>
      </c>
      <c r="O19" s="4">
        <f t="shared" si="5"/>
        <v>0</v>
      </c>
      <c r="P19" s="4">
        <v>1167</v>
      </c>
      <c r="Q19" s="27">
        <f t="shared" si="6"/>
        <v>0.38817480719794345</v>
      </c>
      <c r="R19" s="4">
        <v>1167</v>
      </c>
      <c r="S19" s="27">
        <f t="shared" si="7"/>
        <v>0.38817480719794345</v>
      </c>
    </row>
    <row r="20" spans="1:19" x14ac:dyDescent="0.25">
      <c r="A20" s="77"/>
      <c r="B20" s="76" t="s">
        <v>159</v>
      </c>
      <c r="C20" t="s">
        <v>107</v>
      </c>
      <c r="D20">
        <v>27</v>
      </c>
      <c r="E20" s="4">
        <v>250</v>
      </c>
      <c r="F20" s="4">
        <v>265</v>
      </c>
      <c r="G20" s="4">
        <v>312</v>
      </c>
      <c r="H20" s="4">
        <v>287</v>
      </c>
      <c r="I20" s="4">
        <v>274</v>
      </c>
      <c r="J20" s="4">
        <f t="shared" si="0"/>
        <v>24</v>
      </c>
      <c r="K20" s="78">
        <f t="shared" si="1"/>
        <v>2.3181404377636383E-2</v>
      </c>
      <c r="L20">
        <f t="shared" si="2"/>
        <v>1.0231814043776364</v>
      </c>
      <c r="M20">
        <f t="shared" si="3"/>
        <v>1.0960000000000003</v>
      </c>
      <c r="N20" s="4">
        <f t="shared" si="4"/>
        <v>274.00000000000006</v>
      </c>
      <c r="O20" s="4">
        <f t="shared" si="5"/>
        <v>0</v>
      </c>
      <c r="P20" s="4">
        <v>1215</v>
      </c>
      <c r="Q20" s="27">
        <f t="shared" si="6"/>
        <v>0.22551440329218106</v>
      </c>
      <c r="R20" s="4">
        <v>1215</v>
      </c>
      <c r="S20" s="27">
        <f t="shared" si="7"/>
        <v>0.22551440329218106</v>
      </c>
    </row>
    <row r="21" spans="1:19" x14ac:dyDescent="0.25">
      <c r="A21" s="77"/>
      <c r="B21" s="76" t="s">
        <v>160</v>
      </c>
      <c r="C21" t="s">
        <v>106</v>
      </c>
      <c r="D21">
        <v>2</v>
      </c>
      <c r="E21" s="4">
        <v>8</v>
      </c>
      <c r="F21" s="4">
        <v>8</v>
      </c>
      <c r="G21" s="4">
        <v>10</v>
      </c>
      <c r="H21" s="4">
        <v>2</v>
      </c>
      <c r="I21" s="4">
        <v>9</v>
      </c>
      <c r="J21" s="4">
        <f t="shared" si="0"/>
        <v>1</v>
      </c>
      <c r="K21" s="78">
        <f t="shared" si="1"/>
        <v>2.9883571953558841E-2</v>
      </c>
      <c r="L21">
        <f t="shared" si="2"/>
        <v>1.0298835719535588</v>
      </c>
      <c r="M21">
        <f t="shared" si="3"/>
        <v>1.1249999999999998</v>
      </c>
      <c r="N21" s="4">
        <f t="shared" si="4"/>
        <v>8.9999999999999982</v>
      </c>
      <c r="O21" s="4">
        <f t="shared" si="5"/>
        <v>0</v>
      </c>
      <c r="P21" s="4">
        <v>179</v>
      </c>
      <c r="Q21" s="27">
        <f t="shared" si="6"/>
        <v>5.027932960893855E-2</v>
      </c>
      <c r="R21" s="4">
        <v>179</v>
      </c>
      <c r="S21" s="27">
        <f t="shared" si="7"/>
        <v>5.027932960893855E-2</v>
      </c>
    </row>
    <row r="22" spans="1:19" x14ac:dyDescent="0.25">
      <c r="A22" s="77"/>
      <c r="B22" s="76" t="s">
        <v>161</v>
      </c>
      <c r="C22" t="s">
        <v>71</v>
      </c>
      <c r="D22">
        <v>4</v>
      </c>
      <c r="E22" s="4">
        <v>91</v>
      </c>
      <c r="F22" s="4">
        <v>87</v>
      </c>
      <c r="G22" s="4">
        <v>1212</v>
      </c>
      <c r="H22" s="4">
        <v>1089</v>
      </c>
      <c r="I22" s="4">
        <v>1272</v>
      </c>
      <c r="J22" s="4">
        <f t="shared" si="0"/>
        <v>1181</v>
      </c>
      <c r="K22" s="78">
        <f t="shared" si="1"/>
        <v>0.93357681422282002</v>
      </c>
      <c r="L22">
        <f t="shared" si="2"/>
        <v>1.93357681422282</v>
      </c>
      <c r="M22">
        <f t="shared" si="3"/>
        <v>13.978021978021978</v>
      </c>
      <c r="N22" s="4">
        <f t="shared" si="4"/>
        <v>1272</v>
      </c>
      <c r="O22" s="4">
        <f t="shared" si="5"/>
        <v>0</v>
      </c>
      <c r="P22" s="4">
        <v>1727</v>
      </c>
      <c r="Q22" s="27">
        <f t="shared" si="6"/>
        <v>0.73653734800231618</v>
      </c>
      <c r="R22" s="4">
        <v>1727</v>
      </c>
      <c r="S22" s="27">
        <f t="shared" si="7"/>
        <v>0.73653734800231618</v>
      </c>
    </row>
    <row r="23" spans="1:19" x14ac:dyDescent="0.25">
      <c r="A23" s="77"/>
      <c r="B23" s="76" t="s">
        <v>162</v>
      </c>
      <c r="C23" t="s">
        <v>72</v>
      </c>
      <c r="D23">
        <v>15</v>
      </c>
      <c r="E23" s="4">
        <v>274</v>
      </c>
      <c r="F23" s="4">
        <v>189</v>
      </c>
      <c r="G23" s="4">
        <v>148</v>
      </c>
      <c r="H23" s="4">
        <v>204</v>
      </c>
      <c r="I23" s="4">
        <v>223</v>
      </c>
      <c r="J23" s="4">
        <f t="shared" si="0"/>
        <v>-51</v>
      </c>
      <c r="K23" s="78">
        <f t="shared" si="1"/>
        <v>-5.0185981670006763E-2</v>
      </c>
      <c r="L23">
        <f t="shared" si="2"/>
        <v>0.94981401832999324</v>
      </c>
      <c r="M23">
        <f t="shared" si="3"/>
        <v>0.81386861313868597</v>
      </c>
      <c r="N23" s="4">
        <f t="shared" si="4"/>
        <v>222.99999999999994</v>
      </c>
      <c r="O23" s="4">
        <f t="shared" si="5"/>
        <v>0</v>
      </c>
      <c r="P23" s="4">
        <v>255</v>
      </c>
      <c r="Q23" s="27">
        <f t="shared" si="6"/>
        <v>0.87450980392156863</v>
      </c>
      <c r="R23" s="4">
        <v>255</v>
      </c>
      <c r="S23" s="27">
        <f t="shared" si="7"/>
        <v>0.87450980392156863</v>
      </c>
    </row>
    <row r="24" spans="1:19" x14ac:dyDescent="0.25">
      <c r="A24" s="77"/>
      <c r="B24" s="76" t="s">
        <v>163</v>
      </c>
      <c r="C24" t="s">
        <v>98</v>
      </c>
      <c r="D24">
        <v>3</v>
      </c>
      <c r="E24" s="4">
        <v>466</v>
      </c>
      <c r="F24" s="4">
        <v>452</v>
      </c>
      <c r="G24" s="4">
        <v>417</v>
      </c>
      <c r="H24" s="4">
        <v>413</v>
      </c>
      <c r="I24" s="4">
        <v>584</v>
      </c>
      <c r="J24" s="4">
        <f t="shared" si="0"/>
        <v>118</v>
      </c>
      <c r="K24" s="78">
        <f t="shared" si="1"/>
        <v>5.8051318200983193E-2</v>
      </c>
      <c r="L24">
        <f t="shared" si="2"/>
        <v>1.0580513182009832</v>
      </c>
      <c r="M24">
        <f t="shared" si="3"/>
        <v>1.2532188841201721</v>
      </c>
      <c r="N24" s="4">
        <f t="shared" si="4"/>
        <v>584.00000000000023</v>
      </c>
      <c r="O24" s="4">
        <f t="shared" si="5"/>
        <v>0</v>
      </c>
      <c r="P24" s="4">
        <v>726</v>
      </c>
      <c r="Q24" s="27">
        <f t="shared" si="6"/>
        <v>0.80440771349862261</v>
      </c>
      <c r="R24" s="4">
        <v>726</v>
      </c>
      <c r="S24" s="27">
        <f t="shared" si="7"/>
        <v>0.80440771349862261</v>
      </c>
    </row>
    <row r="25" spans="1:19" x14ac:dyDescent="0.25">
      <c r="A25" s="301" t="s">
        <v>303</v>
      </c>
      <c r="B25" s="302"/>
      <c r="C25" s="303"/>
      <c r="D25" s="80">
        <v>268</v>
      </c>
      <c r="E25" s="81">
        <v>17139</v>
      </c>
      <c r="F25" s="81">
        <v>18222</v>
      </c>
      <c r="G25" s="81">
        <v>19978</v>
      </c>
      <c r="H25" s="81">
        <v>18381.55</v>
      </c>
      <c r="I25" s="81">
        <v>19823</v>
      </c>
      <c r="J25" s="81">
        <f t="shared" si="0"/>
        <v>2684</v>
      </c>
      <c r="K25" s="82">
        <f t="shared" si="1"/>
        <v>3.7041116389466833E-2</v>
      </c>
      <c r="L25">
        <f t="shared" si="2"/>
        <v>1.0370411163894668</v>
      </c>
      <c r="M25">
        <f t="shared" si="3"/>
        <v>1.1566019020946376</v>
      </c>
      <c r="N25" s="4">
        <f t="shared" si="4"/>
        <v>19822.999999999996</v>
      </c>
      <c r="O25" s="4">
        <f t="shared" si="5"/>
        <v>0</v>
      </c>
      <c r="P25" s="140">
        <v>45123</v>
      </c>
      <c r="Q25" s="141">
        <f t="shared" si="6"/>
        <v>0.4393103295436917</v>
      </c>
      <c r="R25" s="140">
        <v>45123</v>
      </c>
      <c r="S25" s="141">
        <f t="shared" si="7"/>
        <v>0.4393103295436917</v>
      </c>
    </row>
    <row r="26" spans="1:19" x14ac:dyDescent="0.25">
      <c r="A26" s="76" t="s">
        <v>135</v>
      </c>
      <c r="B26" s="76" t="s">
        <v>164</v>
      </c>
      <c r="C26" t="s">
        <v>21</v>
      </c>
      <c r="D26">
        <v>44</v>
      </c>
      <c r="E26" s="4">
        <v>1279</v>
      </c>
      <c r="F26" s="4">
        <v>1163</v>
      </c>
      <c r="G26" s="4">
        <v>1928</v>
      </c>
      <c r="H26" s="4">
        <v>2030</v>
      </c>
      <c r="I26" s="4">
        <v>2268</v>
      </c>
      <c r="J26" s="4">
        <f t="shared" si="0"/>
        <v>989</v>
      </c>
      <c r="K26" s="78">
        <f t="shared" si="1"/>
        <v>0.15396630107395604</v>
      </c>
      <c r="L26">
        <f t="shared" si="2"/>
        <v>1.153966301073956</v>
      </c>
      <c r="M26">
        <f t="shared" si="3"/>
        <v>1.7732603596559806</v>
      </c>
      <c r="N26" s="4">
        <f t="shared" si="4"/>
        <v>2267.9999999999991</v>
      </c>
      <c r="O26" s="4">
        <f t="shared" si="5"/>
        <v>0</v>
      </c>
      <c r="P26" s="4">
        <v>4634</v>
      </c>
      <c r="Q26" s="27">
        <f t="shared" si="6"/>
        <v>0.48942598187311176</v>
      </c>
      <c r="R26" s="4">
        <v>4634</v>
      </c>
      <c r="S26" s="27">
        <f t="shared" si="7"/>
        <v>0.48942598187311176</v>
      </c>
    </row>
    <row r="27" spans="1:19" x14ac:dyDescent="0.25">
      <c r="A27" s="77"/>
      <c r="B27" s="76" t="s">
        <v>165</v>
      </c>
      <c r="C27" t="s">
        <v>5</v>
      </c>
      <c r="D27">
        <v>76</v>
      </c>
      <c r="E27" s="4">
        <v>3940</v>
      </c>
      <c r="F27" s="4">
        <v>3901</v>
      </c>
      <c r="G27" s="4">
        <v>3920</v>
      </c>
      <c r="H27" s="4">
        <v>4306.3999999999996</v>
      </c>
      <c r="I27" s="4">
        <v>4440</v>
      </c>
      <c r="J27" s="4">
        <f t="shared" si="0"/>
        <v>500</v>
      </c>
      <c r="K27" s="78">
        <f t="shared" si="1"/>
        <v>3.0318948745768015E-2</v>
      </c>
      <c r="L27">
        <f t="shared" si="2"/>
        <v>1.030318948745768</v>
      </c>
      <c r="M27">
        <f t="shared" si="3"/>
        <v>1.126903553299492</v>
      </c>
      <c r="N27" s="4">
        <f t="shared" si="4"/>
        <v>4439.9999999999982</v>
      </c>
      <c r="O27" s="4">
        <f t="shared" si="5"/>
        <v>0</v>
      </c>
      <c r="P27" s="4">
        <v>7943</v>
      </c>
      <c r="Q27" s="27">
        <f t="shared" si="6"/>
        <v>0.55898275210877502</v>
      </c>
      <c r="R27" s="4">
        <v>7943</v>
      </c>
      <c r="S27" s="27">
        <f t="shared" si="7"/>
        <v>0.55898275210877502</v>
      </c>
    </row>
    <row r="28" spans="1:19" x14ac:dyDescent="0.25">
      <c r="A28" s="77"/>
      <c r="B28" s="76" t="s">
        <v>166</v>
      </c>
      <c r="C28" t="s">
        <v>34</v>
      </c>
      <c r="D28">
        <v>7</v>
      </c>
      <c r="E28" s="4">
        <v>57</v>
      </c>
      <c r="F28" s="4">
        <v>61</v>
      </c>
      <c r="G28" s="4">
        <v>64</v>
      </c>
      <c r="H28" s="4">
        <v>64</v>
      </c>
      <c r="I28" s="4">
        <v>70</v>
      </c>
      <c r="J28" s="4">
        <f t="shared" si="0"/>
        <v>13</v>
      </c>
      <c r="K28" s="78">
        <f t="shared" si="1"/>
        <v>5.270284363978095E-2</v>
      </c>
      <c r="L28">
        <f t="shared" si="2"/>
        <v>1.0527028436397809</v>
      </c>
      <c r="M28">
        <f t="shared" si="3"/>
        <v>1.2280701754385961</v>
      </c>
      <c r="N28" s="4">
        <f t="shared" si="4"/>
        <v>69.999999999999972</v>
      </c>
      <c r="O28" s="4">
        <f t="shared" si="5"/>
        <v>0</v>
      </c>
      <c r="P28" s="4">
        <v>1291</v>
      </c>
      <c r="Q28" s="27">
        <f t="shared" si="6"/>
        <v>5.4221533694810226E-2</v>
      </c>
      <c r="R28" s="4">
        <v>1291</v>
      </c>
      <c r="S28" s="27">
        <f t="shared" si="7"/>
        <v>5.4221533694810226E-2</v>
      </c>
    </row>
    <row r="29" spans="1:19" x14ac:dyDescent="0.25">
      <c r="A29" s="77"/>
      <c r="B29" s="76" t="s">
        <v>167</v>
      </c>
      <c r="C29" t="s">
        <v>26</v>
      </c>
      <c r="D29">
        <v>37</v>
      </c>
      <c r="E29" s="4">
        <v>747</v>
      </c>
      <c r="F29" s="4">
        <v>1112</v>
      </c>
      <c r="G29" s="4">
        <v>1138</v>
      </c>
      <c r="H29" s="4">
        <v>1023</v>
      </c>
      <c r="I29" s="4">
        <v>1056</v>
      </c>
      <c r="J29" s="4">
        <f t="shared" si="0"/>
        <v>309</v>
      </c>
      <c r="K29" s="78">
        <f t="shared" si="1"/>
        <v>9.0399965524999848E-2</v>
      </c>
      <c r="L29">
        <f t="shared" si="2"/>
        <v>1.0903999655249998</v>
      </c>
      <c r="M29">
        <f t="shared" si="3"/>
        <v>1.4136546184738954</v>
      </c>
      <c r="N29" s="4">
        <f t="shared" si="4"/>
        <v>1055.9999999999998</v>
      </c>
      <c r="O29" s="4">
        <f t="shared" si="5"/>
        <v>0</v>
      </c>
      <c r="P29" s="4">
        <v>3558</v>
      </c>
      <c r="Q29" s="27">
        <f t="shared" si="6"/>
        <v>0.29679595278246207</v>
      </c>
      <c r="R29" s="4">
        <v>3558</v>
      </c>
      <c r="S29" s="27">
        <f t="shared" si="7"/>
        <v>0.29679595278246207</v>
      </c>
    </row>
    <row r="30" spans="1:19" x14ac:dyDescent="0.25">
      <c r="A30" s="77"/>
      <c r="B30" s="76" t="s">
        <v>168</v>
      </c>
      <c r="C30" t="s">
        <v>23</v>
      </c>
      <c r="D30">
        <v>37</v>
      </c>
      <c r="E30" s="4">
        <v>922</v>
      </c>
      <c r="F30" s="4">
        <v>1497</v>
      </c>
      <c r="G30" s="4">
        <v>1333</v>
      </c>
      <c r="H30" s="4">
        <v>1755</v>
      </c>
      <c r="I30" s="4">
        <v>1749</v>
      </c>
      <c r="J30" s="4">
        <f t="shared" si="0"/>
        <v>827</v>
      </c>
      <c r="K30" s="78">
        <f t="shared" si="1"/>
        <v>0.17358546507615014</v>
      </c>
      <c r="L30">
        <f t="shared" si="2"/>
        <v>1.1735854650761501</v>
      </c>
      <c r="M30">
        <f t="shared" si="3"/>
        <v>1.8969631236442526</v>
      </c>
      <c r="N30" s="4">
        <f t="shared" si="4"/>
        <v>1749.0000000000009</v>
      </c>
      <c r="O30" s="4">
        <f t="shared" si="5"/>
        <v>0</v>
      </c>
      <c r="P30" s="4">
        <v>2784</v>
      </c>
      <c r="Q30" s="27">
        <f t="shared" si="6"/>
        <v>0.62823275862068961</v>
      </c>
      <c r="R30" s="4">
        <v>2784</v>
      </c>
      <c r="S30" s="27">
        <f t="shared" si="7"/>
        <v>0.62823275862068961</v>
      </c>
    </row>
    <row r="31" spans="1:19" x14ac:dyDescent="0.25">
      <c r="A31" s="77"/>
      <c r="B31" s="76" t="s">
        <v>169</v>
      </c>
      <c r="C31" t="s">
        <v>22</v>
      </c>
      <c r="D31">
        <v>63</v>
      </c>
      <c r="E31" s="4">
        <v>1944</v>
      </c>
      <c r="F31" s="4">
        <v>2071</v>
      </c>
      <c r="G31" s="4">
        <v>2267</v>
      </c>
      <c r="H31" s="4">
        <v>2972</v>
      </c>
      <c r="I31" s="4">
        <v>3348</v>
      </c>
      <c r="J31" s="4">
        <f t="shared" si="0"/>
        <v>1404</v>
      </c>
      <c r="K31" s="78">
        <f t="shared" si="1"/>
        <v>0.14557175491919105</v>
      </c>
      <c r="L31">
        <f t="shared" si="2"/>
        <v>1.1455717549191911</v>
      </c>
      <c r="M31">
        <f t="shared" si="3"/>
        <v>1.7222222222222221</v>
      </c>
      <c r="N31" s="4">
        <f t="shared" si="4"/>
        <v>3347.9999999999995</v>
      </c>
      <c r="O31" s="4">
        <f t="shared" si="5"/>
        <v>0</v>
      </c>
      <c r="P31" s="4">
        <v>8340</v>
      </c>
      <c r="Q31" s="27">
        <f t="shared" si="6"/>
        <v>0.40143884892086329</v>
      </c>
      <c r="R31" s="4">
        <v>8340</v>
      </c>
      <c r="S31" s="27">
        <f t="shared" si="7"/>
        <v>0.40143884892086329</v>
      </c>
    </row>
    <row r="32" spans="1:19" x14ac:dyDescent="0.25">
      <c r="A32" s="77"/>
      <c r="B32" s="76" t="s">
        <v>170</v>
      </c>
      <c r="C32" t="s">
        <v>29</v>
      </c>
      <c r="D32">
        <v>21</v>
      </c>
      <c r="E32" s="4">
        <v>918</v>
      </c>
      <c r="F32" s="4">
        <v>1033</v>
      </c>
      <c r="G32" s="4">
        <v>1061</v>
      </c>
      <c r="H32" s="4">
        <v>1699</v>
      </c>
      <c r="I32" s="4">
        <v>1819</v>
      </c>
      <c r="J32" s="4">
        <f t="shared" si="0"/>
        <v>901</v>
      </c>
      <c r="K32" s="78">
        <f t="shared" si="1"/>
        <v>0.18644471048403566</v>
      </c>
      <c r="L32">
        <f t="shared" si="2"/>
        <v>1.1864447104840357</v>
      </c>
      <c r="M32">
        <f t="shared" si="3"/>
        <v>1.9814814814814805</v>
      </c>
      <c r="N32" s="4">
        <f t="shared" si="4"/>
        <v>1818.9999999999991</v>
      </c>
      <c r="O32" s="4">
        <f t="shared" si="5"/>
        <v>0</v>
      </c>
      <c r="P32" s="4">
        <v>2478</v>
      </c>
      <c r="Q32" s="27">
        <f t="shared" si="6"/>
        <v>0.73405972558514931</v>
      </c>
      <c r="R32" s="4">
        <v>2478</v>
      </c>
      <c r="S32" s="27">
        <f t="shared" si="7"/>
        <v>0.73405972558514931</v>
      </c>
    </row>
    <row r="33" spans="1:19" x14ac:dyDescent="0.25">
      <c r="A33" s="77"/>
      <c r="B33" s="76" t="s">
        <v>171</v>
      </c>
      <c r="C33" t="s">
        <v>131</v>
      </c>
      <c r="D33">
        <v>5</v>
      </c>
      <c r="E33" s="4">
        <v>84</v>
      </c>
      <c r="F33" s="4">
        <v>90</v>
      </c>
      <c r="G33" s="4">
        <v>89</v>
      </c>
      <c r="H33" s="4">
        <v>87</v>
      </c>
      <c r="I33" s="4">
        <v>98</v>
      </c>
      <c r="J33" s="4">
        <f t="shared" si="0"/>
        <v>14</v>
      </c>
      <c r="K33" s="78">
        <f t="shared" si="1"/>
        <v>3.9289877625411807E-2</v>
      </c>
      <c r="L33">
        <f t="shared" si="2"/>
        <v>1.0392898776254118</v>
      </c>
      <c r="M33">
        <f t="shared" si="3"/>
        <v>1.166666666666667</v>
      </c>
      <c r="N33" s="4">
        <f t="shared" si="4"/>
        <v>98.000000000000028</v>
      </c>
      <c r="O33" s="4">
        <f t="shared" si="5"/>
        <v>0</v>
      </c>
      <c r="P33" s="4">
        <v>218</v>
      </c>
      <c r="Q33" s="27">
        <f t="shared" si="6"/>
        <v>0.44954128440366975</v>
      </c>
      <c r="R33" s="4">
        <v>218</v>
      </c>
      <c r="S33" s="27">
        <f t="shared" si="7"/>
        <v>0.44954128440366975</v>
      </c>
    </row>
    <row r="34" spans="1:19" x14ac:dyDescent="0.25">
      <c r="A34" s="77"/>
      <c r="B34" s="76" t="s">
        <v>172</v>
      </c>
      <c r="C34" t="s">
        <v>27</v>
      </c>
      <c r="D34">
        <v>40</v>
      </c>
      <c r="E34" s="4">
        <v>1010</v>
      </c>
      <c r="F34" s="4">
        <v>970</v>
      </c>
      <c r="G34" s="4">
        <v>1359</v>
      </c>
      <c r="H34" s="4">
        <v>1750</v>
      </c>
      <c r="I34" s="4">
        <v>1602</v>
      </c>
      <c r="J34" s="4">
        <f t="shared" si="0"/>
        <v>592</v>
      </c>
      <c r="K34" s="78">
        <f t="shared" si="1"/>
        <v>0.1222388120855431</v>
      </c>
      <c r="L34">
        <f t="shared" si="2"/>
        <v>1.1222388120855431</v>
      </c>
      <c r="M34">
        <f t="shared" si="3"/>
        <v>1.586138613861386</v>
      </c>
      <c r="N34" s="4">
        <f t="shared" si="4"/>
        <v>1601.9999999999998</v>
      </c>
      <c r="O34" s="4">
        <f t="shared" si="5"/>
        <v>0</v>
      </c>
      <c r="P34" s="4">
        <v>5390</v>
      </c>
      <c r="Q34" s="27">
        <f t="shared" si="6"/>
        <v>0.29721706864564007</v>
      </c>
      <c r="R34" s="4">
        <v>5390</v>
      </c>
      <c r="S34" s="27">
        <f t="shared" si="7"/>
        <v>0.29721706864564007</v>
      </c>
    </row>
    <row r="35" spans="1:19" x14ac:dyDescent="0.25">
      <c r="A35" s="77"/>
      <c r="B35" s="76" t="s">
        <v>173</v>
      </c>
      <c r="C35" t="s">
        <v>32</v>
      </c>
      <c r="D35">
        <v>51</v>
      </c>
      <c r="E35" s="4">
        <v>711</v>
      </c>
      <c r="F35" s="4">
        <v>716</v>
      </c>
      <c r="G35" s="4">
        <v>755</v>
      </c>
      <c r="H35" s="4">
        <v>827</v>
      </c>
      <c r="I35" s="4">
        <v>838</v>
      </c>
      <c r="J35" s="4">
        <f t="shared" si="0"/>
        <v>127</v>
      </c>
      <c r="K35" s="78">
        <f t="shared" si="1"/>
        <v>4.1942143867018666E-2</v>
      </c>
      <c r="L35">
        <f t="shared" si="2"/>
        <v>1.0419421438670187</v>
      </c>
      <c r="M35">
        <f t="shared" si="3"/>
        <v>1.1786216596343178</v>
      </c>
      <c r="N35" s="4">
        <f t="shared" si="4"/>
        <v>837.99999999999989</v>
      </c>
      <c r="O35" s="4">
        <f t="shared" si="5"/>
        <v>0</v>
      </c>
      <c r="P35" s="4">
        <v>2230</v>
      </c>
      <c r="Q35" s="27">
        <f t="shared" si="6"/>
        <v>0.3757847533632287</v>
      </c>
      <c r="R35" s="4">
        <v>2230</v>
      </c>
      <c r="S35" s="27">
        <f t="shared" si="7"/>
        <v>0.3757847533632287</v>
      </c>
    </row>
    <row r="36" spans="1:19" x14ac:dyDescent="0.25">
      <c r="A36" s="77"/>
      <c r="B36" s="76" t="s">
        <v>174</v>
      </c>
      <c r="C36" t="s">
        <v>25</v>
      </c>
      <c r="D36">
        <v>17</v>
      </c>
      <c r="E36" s="4">
        <v>478</v>
      </c>
      <c r="F36" s="4">
        <v>630</v>
      </c>
      <c r="G36" s="4">
        <v>648</v>
      </c>
      <c r="H36" s="4">
        <v>1073</v>
      </c>
      <c r="I36" s="4">
        <v>1112</v>
      </c>
      <c r="J36" s="4">
        <f t="shared" si="0"/>
        <v>634</v>
      </c>
      <c r="K36" s="78">
        <f t="shared" si="1"/>
        <v>0.23500644115908376</v>
      </c>
      <c r="L36">
        <f t="shared" si="2"/>
        <v>1.2350064411590838</v>
      </c>
      <c r="M36">
        <f t="shared" si="3"/>
        <v>2.3263598326359833</v>
      </c>
      <c r="N36" s="4">
        <f t="shared" si="4"/>
        <v>1112</v>
      </c>
      <c r="O36" s="4">
        <f t="shared" si="5"/>
        <v>0</v>
      </c>
      <c r="P36" s="4">
        <v>4403</v>
      </c>
      <c r="Q36" s="27">
        <f t="shared" si="6"/>
        <v>0.25255507608448785</v>
      </c>
      <c r="R36" s="4">
        <v>4403</v>
      </c>
      <c r="S36" s="27">
        <f t="shared" si="7"/>
        <v>0.25255507608448785</v>
      </c>
    </row>
    <row r="37" spans="1:19" x14ac:dyDescent="0.25">
      <c r="A37" s="77"/>
      <c r="B37" s="76" t="s">
        <v>175</v>
      </c>
      <c r="C37" t="s">
        <v>31</v>
      </c>
      <c r="D37">
        <v>48</v>
      </c>
      <c r="E37" s="4">
        <v>819</v>
      </c>
      <c r="F37" s="4">
        <v>884</v>
      </c>
      <c r="G37" s="4">
        <v>908</v>
      </c>
      <c r="H37" s="4">
        <v>1154</v>
      </c>
      <c r="I37" s="4">
        <v>1117</v>
      </c>
      <c r="J37" s="4">
        <f t="shared" si="0"/>
        <v>298</v>
      </c>
      <c r="K37" s="78">
        <f t="shared" si="1"/>
        <v>8.0668065221694896E-2</v>
      </c>
      <c r="L37">
        <f t="shared" si="2"/>
        <v>1.0806680652216949</v>
      </c>
      <c r="M37">
        <f t="shared" si="3"/>
        <v>1.3638583638583637</v>
      </c>
      <c r="N37" s="4">
        <f t="shared" si="4"/>
        <v>1116.9999999999998</v>
      </c>
      <c r="O37" s="4">
        <f t="shared" si="5"/>
        <v>0</v>
      </c>
      <c r="P37" s="4">
        <v>2204</v>
      </c>
      <c r="Q37" s="27">
        <f t="shared" si="6"/>
        <v>0.50680580762250449</v>
      </c>
      <c r="R37" s="4">
        <v>2204</v>
      </c>
      <c r="S37" s="27">
        <f t="shared" si="7"/>
        <v>0.50680580762250449</v>
      </c>
    </row>
    <row r="38" spans="1:19" x14ac:dyDescent="0.25">
      <c r="A38" s="77"/>
      <c r="B38" s="76" t="s">
        <v>176</v>
      </c>
      <c r="C38" t="s">
        <v>570</v>
      </c>
      <c r="D38">
        <v>58</v>
      </c>
      <c r="E38" s="4">
        <v>1298</v>
      </c>
      <c r="F38" s="4">
        <v>1414</v>
      </c>
      <c r="G38" s="4">
        <v>1310</v>
      </c>
      <c r="H38" s="4">
        <v>1753</v>
      </c>
      <c r="I38" s="4">
        <v>1844</v>
      </c>
      <c r="J38" s="4">
        <f t="shared" si="0"/>
        <v>546</v>
      </c>
      <c r="K38" s="78">
        <f t="shared" si="1"/>
        <v>9.1745865910410007E-2</v>
      </c>
      <c r="L38">
        <f t="shared" si="2"/>
        <v>1.09174586591041</v>
      </c>
      <c r="M38">
        <f t="shared" si="3"/>
        <v>1.4206471494607085</v>
      </c>
      <c r="N38" s="4">
        <f t="shared" si="4"/>
        <v>1843.9999999999995</v>
      </c>
      <c r="O38" s="4">
        <f t="shared" si="5"/>
        <v>0</v>
      </c>
      <c r="P38" s="4">
        <v>3658</v>
      </c>
      <c r="Q38" s="27">
        <f t="shared" si="6"/>
        <v>0.50410060142154178</v>
      </c>
      <c r="R38" s="4">
        <v>3658</v>
      </c>
      <c r="S38" s="27">
        <f t="shared" si="7"/>
        <v>0.50410060142154178</v>
      </c>
    </row>
    <row r="39" spans="1:19" x14ac:dyDescent="0.25">
      <c r="A39" s="77"/>
      <c r="B39" s="76" t="s">
        <v>177</v>
      </c>
      <c r="C39" t="s">
        <v>571</v>
      </c>
      <c r="D39">
        <v>103</v>
      </c>
      <c r="E39" s="4">
        <v>2698</v>
      </c>
      <c r="F39" s="4">
        <v>3245</v>
      </c>
      <c r="G39" s="4">
        <v>3253</v>
      </c>
      <c r="H39" s="4">
        <v>3924</v>
      </c>
      <c r="I39" s="4">
        <v>5489</v>
      </c>
      <c r="J39" s="4">
        <f t="shared" si="0"/>
        <v>2791</v>
      </c>
      <c r="K39" s="78">
        <f t="shared" si="1"/>
        <v>0.19429831992360125</v>
      </c>
      <c r="L39">
        <f t="shared" si="2"/>
        <v>1.1942983199236012</v>
      </c>
      <c r="M39">
        <f t="shared" si="3"/>
        <v>2.0344699777613044</v>
      </c>
      <c r="N39" s="4">
        <f t="shared" si="4"/>
        <v>5488.9999999999991</v>
      </c>
      <c r="O39" s="4">
        <f t="shared" si="5"/>
        <v>0</v>
      </c>
      <c r="P39" s="4">
        <v>9880</v>
      </c>
      <c r="Q39" s="27">
        <f t="shared" si="6"/>
        <v>0.55556680161943317</v>
      </c>
      <c r="R39" s="4">
        <v>9880</v>
      </c>
      <c r="S39" s="27">
        <f t="shared" si="7"/>
        <v>0.55556680161943317</v>
      </c>
    </row>
    <row r="40" spans="1:19" x14ac:dyDescent="0.25">
      <c r="A40" s="77"/>
      <c r="B40" s="76" t="s">
        <v>178</v>
      </c>
      <c r="C40" t="s">
        <v>573</v>
      </c>
      <c r="D40">
        <v>86</v>
      </c>
      <c r="E40" s="4">
        <v>2826</v>
      </c>
      <c r="F40" s="4">
        <v>2769</v>
      </c>
      <c r="G40" s="4">
        <v>2706</v>
      </c>
      <c r="H40" s="4">
        <v>2763</v>
      </c>
      <c r="I40" s="4">
        <v>3017</v>
      </c>
      <c r="J40" s="4">
        <f t="shared" si="0"/>
        <v>191</v>
      </c>
      <c r="K40" s="78">
        <f t="shared" si="1"/>
        <v>1.6484564455302664E-2</v>
      </c>
      <c r="L40">
        <f t="shared" si="2"/>
        <v>1.0164845644553027</v>
      </c>
      <c r="M40">
        <f t="shared" si="3"/>
        <v>1.0675866949752302</v>
      </c>
      <c r="N40" s="4">
        <f t="shared" si="4"/>
        <v>3017.0000000000005</v>
      </c>
      <c r="O40" s="4">
        <f t="shared" si="5"/>
        <v>0</v>
      </c>
      <c r="P40" s="4">
        <v>4788</v>
      </c>
      <c r="Q40" s="27">
        <f t="shared" si="6"/>
        <v>0.63011695906432752</v>
      </c>
      <c r="R40" s="4">
        <v>4788</v>
      </c>
      <c r="S40" s="27">
        <f t="shared" si="7"/>
        <v>0.63011695906432752</v>
      </c>
    </row>
    <row r="41" spans="1:19" x14ac:dyDescent="0.25">
      <c r="A41" s="77"/>
      <c r="B41" s="76" t="s">
        <v>179</v>
      </c>
      <c r="C41" t="s">
        <v>572</v>
      </c>
      <c r="D41">
        <v>7</v>
      </c>
      <c r="E41" s="4">
        <v>294</v>
      </c>
      <c r="F41" s="4">
        <v>458</v>
      </c>
      <c r="G41" s="4">
        <v>476</v>
      </c>
      <c r="H41" s="4">
        <v>462</v>
      </c>
      <c r="I41" s="4">
        <v>284</v>
      </c>
      <c r="J41" s="4">
        <f t="shared" si="0"/>
        <v>-10</v>
      </c>
      <c r="K41" s="78">
        <f t="shared" si="1"/>
        <v>-8.6140667743802579E-3</v>
      </c>
      <c r="L41">
        <f t="shared" si="2"/>
        <v>0.99138593322561974</v>
      </c>
      <c r="M41">
        <f t="shared" si="3"/>
        <v>0.96598639455782309</v>
      </c>
      <c r="N41" s="4">
        <f t="shared" si="4"/>
        <v>284</v>
      </c>
      <c r="O41" s="4">
        <f t="shared" si="5"/>
        <v>0</v>
      </c>
      <c r="P41" s="4">
        <v>520</v>
      </c>
      <c r="Q41" s="27">
        <f t="shared" si="6"/>
        <v>0.5461538461538461</v>
      </c>
      <c r="R41" s="4">
        <v>520</v>
      </c>
      <c r="S41" s="27">
        <f t="shared" si="7"/>
        <v>0.5461538461538461</v>
      </c>
    </row>
    <row r="42" spans="1:19" x14ac:dyDescent="0.25">
      <c r="A42" s="77"/>
      <c r="B42" s="76" t="s">
        <v>180</v>
      </c>
      <c r="C42" t="s">
        <v>24</v>
      </c>
      <c r="D42">
        <v>141</v>
      </c>
      <c r="E42" s="4">
        <v>2577</v>
      </c>
      <c r="F42" s="4">
        <v>2566</v>
      </c>
      <c r="G42" s="4">
        <v>2631</v>
      </c>
      <c r="H42" s="4">
        <v>3388</v>
      </c>
      <c r="I42" s="4">
        <v>4090</v>
      </c>
      <c r="J42" s="4">
        <f t="shared" si="0"/>
        <v>1513</v>
      </c>
      <c r="K42" s="78">
        <f t="shared" si="1"/>
        <v>0.1224117962502913</v>
      </c>
      <c r="L42">
        <f t="shared" si="2"/>
        <v>1.1224117962502913</v>
      </c>
      <c r="M42">
        <f t="shared" si="3"/>
        <v>1.5871168024835085</v>
      </c>
      <c r="N42" s="4">
        <f t="shared" si="4"/>
        <v>4090.0000000000014</v>
      </c>
      <c r="O42" s="4">
        <f t="shared" si="5"/>
        <v>0</v>
      </c>
      <c r="P42" s="4">
        <v>7031</v>
      </c>
      <c r="Q42" s="27">
        <f t="shared" si="6"/>
        <v>0.58170957189588968</v>
      </c>
      <c r="R42" s="4">
        <v>7031</v>
      </c>
      <c r="S42" s="27">
        <f t="shared" si="7"/>
        <v>0.58170957189588968</v>
      </c>
    </row>
    <row r="43" spans="1:19" x14ac:dyDescent="0.25">
      <c r="A43" s="77"/>
      <c r="B43" s="76" t="s">
        <v>181</v>
      </c>
      <c r="C43" t="s">
        <v>28</v>
      </c>
      <c r="D43">
        <v>83</v>
      </c>
      <c r="E43" s="4">
        <v>972</v>
      </c>
      <c r="F43" s="4">
        <v>986</v>
      </c>
      <c r="G43" s="4">
        <v>1127</v>
      </c>
      <c r="H43" s="4">
        <v>1696</v>
      </c>
      <c r="I43" s="4">
        <v>1894</v>
      </c>
      <c r="J43" s="4">
        <f t="shared" si="0"/>
        <v>922</v>
      </c>
      <c r="K43" s="78">
        <f t="shared" si="1"/>
        <v>0.18148558540579973</v>
      </c>
      <c r="L43">
        <f t="shared" si="2"/>
        <v>1.1814855854057997</v>
      </c>
      <c r="M43">
        <f t="shared" si="3"/>
        <v>1.9485596707818928</v>
      </c>
      <c r="N43" s="4">
        <f t="shared" si="4"/>
        <v>1893.9999999999998</v>
      </c>
      <c r="O43" s="4">
        <f t="shared" si="5"/>
        <v>0</v>
      </c>
      <c r="P43" s="4">
        <v>3473</v>
      </c>
      <c r="Q43" s="27">
        <f t="shared" si="6"/>
        <v>0.54534984163547362</v>
      </c>
      <c r="R43" s="4">
        <v>3473</v>
      </c>
      <c r="S43" s="27">
        <f t="shared" si="7"/>
        <v>0.54534984163547362</v>
      </c>
    </row>
    <row r="44" spans="1:19" x14ac:dyDescent="0.25">
      <c r="A44" s="77"/>
      <c r="B44" s="76" t="s">
        <v>182</v>
      </c>
      <c r="C44" t="s">
        <v>30</v>
      </c>
      <c r="D44">
        <v>84</v>
      </c>
      <c r="E44" s="4">
        <v>1989</v>
      </c>
      <c r="F44" s="4">
        <v>2209</v>
      </c>
      <c r="G44" s="4">
        <v>2423</v>
      </c>
      <c r="H44" s="4">
        <v>2718</v>
      </c>
      <c r="I44" s="4">
        <v>2892</v>
      </c>
      <c r="J44" s="4">
        <f t="shared" si="0"/>
        <v>903</v>
      </c>
      <c r="K44" s="78">
        <f t="shared" si="1"/>
        <v>9.8097433177383397E-2</v>
      </c>
      <c r="L44">
        <f t="shared" si="2"/>
        <v>1.0980974331773834</v>
      </c>
      <c r="M44">
        <f t="shared" si="3"/>
        <v>1.4539969834087481</v>
      </c>
      <c r="N44" s="4">
        <f t="shared" si="4"/>
        <v>2892</v>
      </c>
      <c r="O44" s="4">
        <f t="shared" si="5"/>
        <v>0</v>
      </c>
      <c r="P44" s="4">
        <v>6534</v>
      </c>
      <c r="Q44" s="27">
        <f t="shared" si="6"/>
        <v>0.44260789715335169</v>
      </c>
      <c r="R44" s="4">
        <v>6534</v>
      </c>
      <c r="S44" s="27">
        <f t="shared" si="7"/>
        <v>0.44260789715335169</v>
      </c>
    </row>
    <row r="45" spans="1:19" x14ac:dyDescent="0.25">
      <c r="A45" s="77"/>
      <c r="B45" s="76" t="s">
        <v>183</v>
      </c>
      <c r="C45" t="s">
        <v>114</v>
      </c>
      <c r="D45">
        <v>51</v>
      </c>
      <c r="E45" s="4">
        <v>973</v>
      </c>
      <c r="F45" s="4">
        <v>1654</v>
      </c>
      <c r="G45" s="4">
        <v>1842</v>
      </c>
      <c r="H45" s="4">
        <v>2615</v>
      </c>
      <c r="I45" s="4">
        <v>2640</v>
      </c>
      <c r="J45" s="4">
        <f t="shared" si="0"/>
        <v>1667</v>
      </c>
      <c r="K45" s="78">
        <f t="shared" si="1"/>
        <v>0.28343172880504364</v>
      </c>
      <c r="L45">
        <f t="shared" si="2"/>
        <v>1.2834317288050436</v>
      </c>
      <c r="M45">
        <f t="shared" si="3"/>
        <v>2.7132579650565254</v>
      </c>
      <c r="N45" s="4">
        <f t="shared" si="4"/>
        <v>2639.9999999999991</v>
      </c>
      <c r="O45" s="4">
        <f t="shared" si="5"/>
        <v>0</v>
      </c>
      <c r="P45" s="4">
        <v>7405</v>
      </c>
      <c r="Q45" s="27">
        <f t="shared" si="6"/>
        <v>0.35651586765698851</v>
      </c>
      <c r="R45" s="4">
        <v>7405</v>
      </c>
      <c r="S45" s="27">
        <f t="shared" si="7"/>
        <v>0.35651586765698851</v>
      </c>
    </row>
    <row r="46" spans="1:19" x14ac:dyDescent="0.25">
      <c r="A46" s="77"/>
      <c r="B46" s="76" t="s">
        <v>184</v>
      </c>
      <c r="C46" t="s">
        <v>33</v>
      </c>
      <c r="D46">
        <v>5</v>
      </c>
      <c r="E46" s="4">
        <v>93</v>
      </c>
      <c r="F46" s="4">
        <v>37</v>
      </c>
      <c r="G46" s="4">
        <v>95</v>
      </c>
      <c r="H46" s="4">
        <v>139</v>
      </c>
      <c r="I46" s="4">
        <v>159</v>
      </c>
      <c r="J46" s="4">
        <f t="shared" si="0"/>
        <v>66</v>
      </c>
      <c r="K46" s="78">
        <f t="shared" si="1"/>
        <v>0.14347992350208671</v>
      </c>
      <c r="L46">
        <f t="shared" si="2"/>
        <v>1.1434799235020867</v>
      </c>
      <c r="M46">
        <f t="shared" si="3"/>
        <v>1.7096774193548381</v>
      </c>
      <c r="N46" s="4">
        <f t="shared" si="4"/>
        <v>158.99999999999994</v>
      </c>
      <c r="O46" s="4">
        <f t="shared" si="5"/>
        <v>0</v>
      </c>
      <c r="P46" s="4">
        <v>1108</v>
      </c>
      <c r="Q46" s="27">
        <f t="shared" si="6"/>
        <v>0.14350180505415164</v>
      </c>
      <c r="R46" s="4">
        <v>1108</v>
      </c>
      <c r="S46" s="27">
        <f t="shared" si="7"/>
        <v>0.14350180505415164</v>
      </c>
    </row>
    <row r="47" spans="1:19" x14ac:dyDescent="0.25">
      <c r="A47" s="301" t="s">
        <v>304</v>
      </c>
      <c r="B47" s="302"/>
      <c r="C47" s="303"/>
      <c r="D47" s="80">
        <v>1064</v>
      </c>
      <c r="E47" s="81">
        <v>26629</v>
      </c>
      <c r="F47" s="81">
        <v>29466</v>
      </c>
      <c r="G47" s="81">
        <v>31333</v>
      </c>
      <c r="H47" s="81">
        <v>38198.400000000001</v>
      </c>
      <c r="I47" s="81">
        <v>41826</v>
      </c>
      <c r="J47" s="81">
        <f t="shared" si="0"/>
        <v>15197</v>
      </c>
      <c r="K47" s="82">
        <f t="shared" si="1"/>
        <v>0.11949683182462212</v>
      </c>
      <c r="L47">
        <f t="shared" si="2"/>
        <v>1.1194968318246221</v>
      </c>
      <c r="M47">
        <f t="shared" si="3"/>
        <v>1.5706936047166624</v>
      </c>
      <c r="N47" s="4">
        <f t="shared" si="4"/>
        <v>41826</v>
      </c>
      <c r="O47" s="4">
        <f t="shared" si="5"/>
        <v>0</v>
      </c>
      <c r="P47" s="140">
        <v>89870</v>
      </c>
      <c r="Q47" s="141">
        <f t="shared" si="6"/>
        <v>0.46540558584622232</v>
      </c>
      <c r="R47" s="140">
        <v>89870</v>
      </c>
      <c r="S47" s="141">
        <f t="shared" si="7"/>
        <v>0.46540558584622232</v>
      </c>
    </row>
    <row r="48" spans="1:19" x14ac:dyDescent="0.25">
      <c r="A48" s="76" t="s">
        <v>185</v>
      </c>
      <c r="B48" s="76" t="s">
        <v>186</v>
      </c>
      <c r="C48" t="s">
        <v>67</v>
      </c>
      <c r="D48">
        <v>4</v>
      </c>
      <c r="E48" s="4">
        <v>124</v>
      </c>
      <c r="F48" s="4">
        <v>45</v>
      </c>
      <c r="G48" s="4">
        <v>57</v>
      </c>
      <c r="H48" s="4">
        <v>233</v>
      </c>
      <c r="I48" s="4">
        <v>165</v>
      </c>
      <c r="J48" s="4">
        <f t="shared" si="0"/>
        <v>41</v>
      </c>
      <c r="K48" s="78">
        <f t="shared" si="1"/>
        <v>7.4027903942751161E-2</v>
      </c>
      <c r="L48">
        <f t="shared" si="2"/>
        <v>1.0740279039427512</v>
      </c>
      <c r="M48">
        <f t="shared" si="3"/>
        <v>1.3306451612903227</v>
      </c>
      <c r="N48" s="4">
        <f t="shared" si="4"/>
        <v>165.00000000000003</v>
      </c>
      <c r="O48" s="4">
        <f t="shared" si="5"/>
        <v>0</v>
      </c>
      <c r="P48" s="4">
        <v>1850</v>
      </c>
      <c r="Q48" s="27">
        <f t="shared" si="6"/>
        <v>8.9189189189189194E-2</v>
      </c>
      <c r="R48" s="4">
        <v>1850</v>
      </c>
      <c r="S48" s="27">
        <f t="shared" si="7"/>
        <v>8.9189189189189194E-2</v>
      </c>
    </row>
    <row r="49" spans="1:19" x14ac:dyDescent="0.25">
      <c r="A49" s="77"/>
      <c r="B49" s="76" t="s">
        <v>187</v>
      </c>
      <c r="C49" t="s">
        <v>73</v>
      </c>
      <c r="D49">
        <v>49</v>
      </c>
      <c r="E49" s="4">
        <v>1638</v>
      </c>
      <c r="F49" s="4">
        <v>1532</v>
      </c>
      <c r="G49" s="4">
        <v>1519</v>
      </c>
      <c r="H49" s="4">
        <v>1419</v>
      </c>
      <c r="I49" s="4">
        <v>1626</v>
      </c>
      <c r="J49" s="4">
        <f t="shared" si="0"/>
        <v>-12</v>
      </c>
      <c r="K49" s="78">
        <f t="shared" si="1"/>
        <v>-1.8365550413963483E-3</v>
      </c>
      <c r="L49">
        <f t="shared" si="2"/>
        <v>0.99816344495860365</v>
      </c>
      <c r="M49">
        <f t="shared" si="3"/>
        <v>0.99267399267399292</v>
      </c>
      <c r="N49" s="4">
        <f t="shared" si="4"/>
        <v>1626.0000000000005</v>
      </c>
      <c r="O49" s="4">
        <f t="shared" si="5"/>
        <v>0</v>
      </c>
      <c r="P49" s="4">
        <v>4640</v>
      </c>
      <c r="Q49" s="27">
        <f t="shared" si="6"/>
        <v>0.35043103448275864</v>
      </c>
      <c r="R49" s="4">
        <v>4640</v>
      </c>
      <c r="S49" s="27">
        <f t="shared" si="7"/>
        <v>0.35043103448275864</v>
      </c>
    </row>
    <row r="50" spans="1:19" x14ac:dyDescent="0.25">
      <c r="A50" s="77"/>
      <c r="B50" s="76" t="s">
        <v>188</v>
      </c>
      <c r="C50" t="s">
        <v>74</v>
      </c>
      <c r="D50">
        <v>2</v>
      </c>
      <c r="E50" s="4">
        <v>170</v>
      </c>
      <c r="F50" s="4">
        <v>170</v>
      </c>
      <c r="G50" s="4">
        <v>163</v>
      </c>
      <c r="H50" s="4">
        <v>155</v>
      </c>
      <c r="I50" s="4">
        <v>79</v>
      </c>
      <c r="J50" s="4">
        <f t="shared" si="0"/>
        <v>-91</v>
      </c>
      <c r="K50" s="78">
        <f t="shared" si="1"/>
        <v>-0.17435274286474423</v>
      </c>
      <c r="L50">
        <f t="shared" si="2"/>
        <v>0.82564725713525577</v>
      </c>
      <c r="M50">
        <f t="shared" si="3"/>
        <v>0.46470588235294125</v>
      </c>
      <c r="N50" s="4">
        <f t="shared" si="4"/>
        <v>79.000000000000014</v>
      </c>
      <c r="O50" s="4">
        <f t="shared" si="5"/>
        <v>0</v>
      </c>
      <c r="P50" s="4">
        <v>89</v>
      </c>
      <c r="Q50" s="27">
        <f t="shared" si="6"/>
        <v>0.88764044943820219</v>
      </c>
      <c r="R50" s="4">
        <v>89</v>
      </c>
      <c r="S50" s="27">
        <f t="shared" si="7"/>
        <v>0.88764044943820219</v>
      </c>
    </row>
    <row r="51" spans="1:19" x14ac:dyDescent="0.25">
      <c r="A51" s="77"/>
      <c r="B51" s="76" t="s">
        <v>189</v>
      </c>
      <c r="C51" t="s">
        <v>129</v>
      </c>
      <c r="D51">
        <v>3</v>
      </c>
      <c r="E51" s="4">
        <v>148</v>
      </c>
      <c r="F51" s="4">
        <v>116</v>
      </c>
      <c r="G51" s="4">
        <v>116</v>
      </c>
      <c r="H51" s="4">
        <v>23</v>
      </c>
      <c r="I51" s="4">
        <v>23</v>
      </c>
      <c r="J51" s="4">
        <f t="shared" si="0"/>
        <v>-125</v>
      </c>
      <c r="K51" s="78">
        <f t="shared" si="1"/>
        <v>-0.37213462998835489</v>
      </c>
      <c r="L51">
        <f t="shared" si="2"/>
        <v>0.62786537001164511</v>
      </c>
      <c r="M51">
        <f t="shared" si="3"/>
        <v>0.1554054054054054</v>
      </c>
      <c r="N51" s="4">
        <f t="shared" si="4"/>
        <v>23</v>
      </c>
      <c r="O51" s="4">
        <f t="shared" si="5"/>
        <v>0</v>
      </c>
      <c r="P51" s="4">
        <v>74</v>
      </c>
      <c r="Q51" s="27">
        <f t="shared" si="6"/>
        <v>0.3108108108108108</v>
      </c>
      <c r="R51" s="4">
        <v>74</v>
      </c>
      <c r="S51" s="27">
        <f t="shared" si="7"/>
        <v>0.3108108108108108</v>
      </c>
    </row>
    <row r="52" spans="1:19" x14ac:dyDescent="0.25">
      <c r="A52" s="77"/>
      <c r="B52" s="76" t="s">
        <v>190</v>
      </c>
      <c r="C52" t="s">
        <v>75</v>
      </c>
      <c r="D52">
        <v>14</v>
      </c>
      <c r="E52" s="4">
        <v>284</v>
      </c>
      <c r="F52" s="4">
        <v>286</v>
      </c>
      <c r="G52" s="4">
        <v>289</v>
      </c>
      <c r="H52" s="4">
        <v>579</v>
      </c>
      <c r="I52" s="4">
        <v>752</v>
      </c>
      <c r="J52" s="4">
        <f t="shared" si="0"/>
        <v>468</v>
      </c>
      <c r="K52" s="78">
        <f t="shared" si="1"/>
        <v>0.27563044293151528</v>
      </c>
      <c r="L52">
        <f t="shared" si="2"/>
        <v>1.2756304429315153</v>
      </c>
      <c r="M52">
        <f t="shared" si="3"/>
        <v>2.6478873239436616</v>
      </c>
      <c r="N52" s="4">
        <f t="shared" si="4"/>
        <v>751.99999999999989</v>
      </c>
      <c r="O52" s="4">
        <f t="shared" si="5"/>
        <v>0</v>
      </c>
      <c r="P52" s="4">
        <v>2483</v>
      </c>
      <c r="Q52" s="27">
        <f t="shared" si="6"/>
        <v>0.30285944422070077</v>
      </c>
      <c r="R52" s="4">
        <v>2483</v>
      </c>
      <c r="S52" s="27">
        <f t="shared" si="7"/>
        <v>0.30285944422070077</v>
      </c>
    </row>
    <row r="53" spans="1:19" x14ac:dyDescent="0.25">
      <c r="A53" s="77"/>
      <c r="B53" s="76" t="s">
        <v>191</v>
      </c>
      <c r="C53" t="s">
        <v>76</v>
      </c>
      <c r="D53">
        <v>4</v>
      </c>
      <c r="E53" s="4">
        <v>19</v>
      </c>
      <c r="F53" s="4">
        <v>4</v>
      </c>
      <c r="G53" s="4">
        <v>13</v>
      </c>
      <c r="H53" s="4">
        <v>12</v>
      </c>
      <c r="I53" s="4">
        <v>11</v>
      </c>
      <c r="J53" s="4">
        <f t="shared" si="0"/>
        <v>-8</v>
      </c>
      <c r="K53" s="78">
        <f t="shared" si="1"/>
        <v>-0.12771225489940408</v>
      </c>
      <c r="L53">
        <f t="shared" si="2"/>
        <v>0.87228774510059592</v>
      </c>
      <c r="M53">
        <f t="shared" si="3"/>
        <v>0.57894736842105288</v>
      </c>
      <c r="N53" s="4">
        <f t="shared" si="4"/>
        <v>11.000000000000005</v>
      </c>
      <c r="O53" s="4">
        <f t="shared" si="5"/>
        <v>0</v>
      </c>
      <c r="P53" s="4">
        <v>96</v>
      </c>
      <c r="Q53" s="27">
        <f t="shared" si="6"/>
        <v>0.11458333333333333</v>
      </c>
      <c r="R53" s="4">
        <v>96</v>
      </c>
      <c r="S53" s="27">
        <f t="shared" si="7"/>
        <v>0.11458333333333333</v>
      </c>
    </row>
    <row r="54" spans="1:19" x14ac:dyDescent="0.25">
      <c r="A54" s="77"/>
      <c r="B54" s="76" t="s">
        <v>192</v>
      </c>
      <c r="C54" t="s">
        <v>77</v>
      </c>
      <c r="D54">
        <v>110</v>
      </c>
      <c r="E54" s="4">
        <v>2287</v>
      </c>
      <c r="F54" s="4">
        <v>2135</v>
      </c>
      <c r="G54" s="4">
        <v>2180</v>
      </c>
      <c r="H54" s="4">
        <v>1978</v>
      </c>
      <c r="I54" s="4">
        <v>2479</v>
      </c>
      <c r="J54" s="4">
        <f t="shared" si="0"/>
        <v>192</v>
      </c>
      <c r="K54" s="78">
        <f t="shared" si="1"/>
        <v>2.035803917560064E-2</v>
      </c>
      <c r="L54">
        <f t="shared" si="2"/>
        <v>1.0203580391756006</v>
      </c>
      <c r="M54">
        <f t="shared" si="3"/>
        <v>1.0839527765631833</v>
      </c>
      <c r="N54" s="4">
        <f t="shared" si="4"/>
        <v>2479.0000000000005</v>
      </c>
      <c r="O54" s="4">
        <f t="shared" si="5"/>
        <v>0</v>
      </c>
      <c r="P54" s="4">
        <v>6101</v>
      </c>
      <c r="Q54" s="27">
        <f t="shared" si="6"/>
        <v>0.40632683166693984</v>
      </c>
      <c r="R54" s="4">
        <v>6101</v>
      </c>
      <c r="S54" s="27">
        <f t="shared" si="7"/>
        <v>0.40632683166693984</v>
      </c>
    </row>
    <row r="55" spans="1:19" x14ac:dyDescent="0.25">
      <c r="A55" s="77"/>
      <c r="B55" s="76" t="s">
        <v>193</v>
      </c>
      <c r="C55" t="s">
        <v>78</v>
      </c>
      <c r="D55">
        <v>11</v>
      </c>
      <c r="E55" s="4">
        <v>130</v>
      </c>
      <c r="F55" s="4">
        <v>134</v>
      </c>
      <c r="G55" s="4">
        <v>142</v>
      </c>
      <c r="H55" s="4">
        <v>112</v>
      </c>
      <c r="I55" s="4">
        <v>136</v>
      </c>
      <c r="J55" s="4">
        <f t="shared" si="0"/>
        <v>6</v>
      </c>
      <c r="K55" s="78">
        <f t="shared" si="1"/>
        <v>1.1343969138847276E-2</v>
      </c>
      <c r="L55">
        <f t="shared" si="2"/>
        <v>1.0113439691388473</v>
      </c>
      <c r="M55">
        <f t="shared" si="3"/>
        <v>1.0461538461538462</v>
      </c>
      <c r="N55" s="4">
        <f t="shared" si="4"/>
        <v>136</v>
      </c>
      <c r="O55" s="4">
        <f t="shared" si="5"/>
        <v>0</v>
      </c>
      <c r="P55" s="4">
        <v>167</v>
      </c>
      <c r="Q55" s="27">
        <f t="shared" si="6"/>
        <v>0.81437125748502992</v>
      </c>
      <c r="R55" s="4">
        <v>167</v>
      </c>
      <c r="S55" s="27">
        <f t="shared" si="7"/>
        <v>0.81437125748502992</v>
      </c>
    </row>
    <row r="56" spans="1:19" x14ac:dyDescent="0.25">
      <c r="A56" s="77"/>
      <c r="B56" s="76" t="s">
        <v>194</v>
      </c>
      <c r="C56" t="s">
        <v>79</v>
      </c>
      <c r="D56">
        <v>8</v>
      </c>
      <c r="E56" s="4">
        <v>252</v>
      </c>
      <c r="F56" s="4">
        <v>256</v>
      </c>
      <c r="G56" s="4">
        <v>257</v>
      </c>
      <c r="H56" s="4">
        <v>1195</v>
      </c>
      <c r="I56" s="4">
        <v>670</v>
      </c>
      <c r="J56" s="4">
        <f t="shared" si="0"/>
        <v>418</v>
      </c>
      <c r="K56" s="78">
        <f t="shared" si="1"/>
        <v>0.27693433728575956</v>
      </c>
      <c r="L56">
        <f t="shared" si="2"/>
        <v>1.2769343372857596</v>
      </c>
      <c r="M56">
        <f t="shared" si="3"/>
        <v>2.6587301587301586</v>
      </c>
      <c r="N56" s="4">
        <f t="shared" si="4"/>
        <v>670</v>
      </c>
      <c r="O56" s="4">
        <f t="shared" si="5"/>
        <v>0</v>
      </c>
      <c r="P56" s="4">
        <v>998</v>
      </c>
      <c r="Q56" s="27">
        <f t="shared" si="6"/>
        <v>0.67134268537074149</v>
      </c>
      <c r="R56" s="4">
        <v>998</v>
      </c>
      <c r="S56" s="27">
        <f t="shared" si="7"/>
        <v>0.67134268537074149</v>
      </c>
    </row>
    <row r="57" spans="1:19" x14ac:dyDescent="0.25">
      <c r="A57" s="77"/>
      <c r="B57" s="76" t="s">
        <v>195</v>
      </c>
      <c r="C57" t="s">
        <v>68</v>
      </c>
      <c r="D57">
        <v>11</v>
      </c>
      <c r="E57" s="4">
        <v>561</v>
      </c>
      <c r="F57" s="4">
        <v>603</v>
      </c>
      <c r="G57" s="4">
        <v>589</v>
      </c>
      <c r="H57" s="4">
        <v>429</v>
      </c>
      <c r="I57" s="4">
        <v>519</v>
      </c>
      <c r="J57" s="4">
        <f t="shared" si="0"/>
        <v>-42</v>
      </c>
      <c r="K57" s="78">
        <f t="shared" si="1"/>
        <v>-1.926624274956068E-2</v>
      </c>
      <c r="L57">
        <f t="shared" si="2"/>
        <v>0.98073375725043932</v>
      </c>
      <c r="M57">
        <f t="shared" si="3"/>
        <v>0.92513368983957223</v>
      </c>
      <c r="N57" s="4">
        <f t="shared" si="4"/>
        <v>519</v>
      </c>
      <c r="O57" s="4">
        <f t="shared" si="5"/>
        <v>0</v>
      </c>
      <c r="P57" s="4">
        <v>1645</v>
      </c>
      <c r="Q57" s="27">
        <f t="shared" si="6"/>
        <v>0.31550151975683893</v>
      </c>
      <c r="R57" s="4">
        <v>1645</v>
      </c>
      <c r="S57" s="27">
        <f t="shared" si="7"/>
        <v>0.31550151975683893</v>
      </c>
    </row>
    <row r="58" spans="1:19" x14ac:dyDescent="0.25">
      <c r="A58" s="77"/>
      <c r="B58" s="76" t="s">
        <v>196</v>
      </c>
      <c r="C58" t="s">
        <v>69</v>
      </c>
      <c r="D58">
        <v>2</v>
      </c>
      <c r="E58" s="4">
        <v>9</v>
      </c>
      <c r="F58" s="4">
        <v>9</v>
      </c>
      <c r="G58" s="4">
        <v>14</v>
      </c>
      <c r="H58" s="4">
        <v>21</v>
      </c>
      <c r="I58" s="4">
        <v>26</v>
      </c>
      <c r="J58" s="4">
        <f t="shared" si="0"/>
        <v>17</v>
      </c>
      <c r="K58" s="78">
        <f t="shared" si="1"/>
        <v>0.30371514189166149</v>
      </c>
      <c r="L58">
        <f t="shared" si="2"/>
        <v>1.3037151418916615</v>
      </c>
      <c r="M58">
        <f t="shared" si="3"/>
        <v>2.8888888888888888</v>
      </c>
      <c r="N58" s="4">
        <f t="shared" si="4"/>
        <v>26</v>
      </c>
      <c r="O58" s="4">
        <f t="shared" si="5"/>
        <v>0</v>
      </c>
      <c r="P58" s="4">
        <v>265</v>
      </c>
      <c r="Q58" s="27">
        <f t="shared" si="6"/>
        <v>9.8113207547169817E-2</v>
      </c>
      <c r="R58" s="4">
        <v>265</v>
      </c>
      <c r="S58" s="27">
        <f t="shared" si="7"/>
        <v>9.8113207547169817E-2</v>
      </c>
    </row>
    <row r="59" spans="1:19" x14ac:dyDescent="0.25">
      <c r="A59" s="77"/>
      <c r="B59" s="76" t="s">
        <v>197</v>
      </c>
      <c r="C59" t="s">
        <v>130</v>
      </c>
      <c r="D59">
        <v>3</v>
      </c>
      <c r="E59" s="4">
        <v>53</v>
      </c>
      <c r="F59" s="4">
        <v>74</v>
      </c>
      <c r="G59" s="4">
        <v>69</v>
      </c>
      <c r="H59" s="4">
        <v>118</v>
      </c>
      <c r="I59" s="4">
        <v>30</v>
      </c>
      <c r="J59" s="4">
        <f t="shared" si="0"/>
        <v>-23</v>
      </c>
      <c r="K59" s="78">
        <f t="shared" si="1"/>
        <v>-0.13261612081888519</v>
      </c>
      <c r="L59">
        <f t="shared" si="2"/>
        <v>0.86738387918111481</v>
      </c>
      <c r="M59">
        <f t="shared" si="3"/>
        <v>0.5660377358490567</v>
      </c>
      <c r="N59" s="4">
        <f t="shared" si="4"/>
        <v>30.000000000000004</v>
      </c>
      <c r="O59" s="4">
        <f t="shared" si="5"/>
        <v>0</v>
      </c>
      <c r="P59" s="4">
        <v>30</v>
      </c>
      <c r="Q59" s="27">
        <f t="shared" si="6"/>
        <v>1</v>
      </c>
      <c r="R59" s="4">
        <v>30</v>
      </c>
      <c r="S59" s="27">
        <f t="shared" si="7"/>
        <v>1</v>
      </c>
    </row>
    <row r="60" spans="1:19" x14ac:dyDescent="0.25">
      <c r="A60" s="77"/>
      <c r="B60" s="76" t="s">
        <v>198</v>
      </c>
      <c r="C60" t="s">
        <v>107</v>
      </c>
      <c r="D60">
        <v>65</v>
      </c>
      <c r="E60" s="4">
        <v>916</v>
      </c>
      <c r="F60" s="4">
        <v>890</v>
      </c>
      <c r="G60" s="4">
        <v>690</v>
      </c>
      <c r="H60" s="4">
        <v>943</v>
      </c>
      <c r="I60" s="4">
        <v>627</v>
      </c>
      <c r="J60" s="4">
        <f t="shared" si="0"/>
        <v>-289</v>
      </c>
      <c r="K60" s="78">
        <f t="shared" si="1"/>
        <v>-9.041557173161141E-2</v>
      </c>
      <c r="L60">
        <f t="shared" si="2"/>
        <v>0.90958442826838859</v>
      </c>
      <c r="M60">
        <f t="shared" si="3"/>
        <v>0.6844978165938862</v>
      </c>
      <c r="N60" s="4">
        <f t="shared" si="4"/>
        <v>626.99999999999977</v>
      </c>
      <c r="O60" s="4">
        <f t="shared" si="5"/>
        <v>0</v>
      </c>
      <c r="P60" s="4">
        <v>2599</v>
      </c>
      <c r="Q60" s="27">
        <f t="shared" si="6"/>
        <v>0.24124663332050789</v>
      </c>
      <c r="R60" s="4">
        <v>2599</v>
      </c>
      <c r="S60" s="27">
        <f t="shared" si="7"/>
        <v>0.24124663332050789</v>
      </c>
    </row>
    <row r="61" spans="1:19" x14ac:dyDescent="0.25">
      <c r="A61" s="77"/>
      <c r="B61" s="76" t="s">
        <v>199</v>
      </c>
      <c r="C61" t="s">
        <v>70</v>
      </c>
      <c r="D61">
        <v>35</v>
      </c>
      <c r="E61" s="4">
        <v>501</v>
      </c>
      <c r="F61" s="4">
        <v>528</v>
      </c>
      <c r="G61" s="4">
        <v>538</v>
      </c>
      <c r="H61" s="4">
        <v>501</v>
      </c>
      <c r="I61" s="4">
        <v>477</v>
      </c>
      <c r="J61" s="4">
        <f t="shared" si="0"/>
        <v>-24</v>
      </c>
      <c r="K61" s="78">
        <f t="shared" si="1"/>
        <v>-1.2197403735689449E-2</v>
      </c>
      <c r="L61">
        <f t="shared" si="2"/>
        <v>0.98780259626431055</v>
      </c>
      <c r="M61">
        <f t="shared" si="3"/>
        <v>0.95209580838323349</v>
      </c>
      <c r="N61" s="4">
        <f t="shared" si="4"/>
        <v>477</v>
      </c>
      <c r="O61" s="4">
        <f t="shared" si="5"/>
        <v>0</v>
      </c>
      <c r="P61" s="4">
        <v>899</v>
      </c>
      <c r="Q61" s="27">
        <f t="shared" si="6"/>
        <v>0.53058954393770852</v>
      </c>
      <c r="R61" s="4">
        <v>899</v>
      </c>
      <c r="S61" s="27">
        <f t="shared" si="7"/>
        <v>0.53058954393770852</v>
      </c>
    </row>
    <row r="62" spans="1:19" x14ac:dyDescent="0.25">
      <c r="A62" s="77"/>
      <c r="B62" s="76" t="s">
        <v>200</v>
      </c>
      <c r="C62" t="s">
        <v>106</v>
      </c>
      <c r="D62">
        <v>3</v>
      </c>
      <c r="E62" s="4">
        <v>72</v>
      </c>
      <c r="F62" s="4">
        <v>64</v>
      </c>
      <c r="G62" s="4">
        <v>66</v>
      </c>
      <c r="H62" s="4">
        <v>69</v>
      </c>
      <c r="I62" s="4">
        <v>53</v>
      </c>
      <c r="J62" s="4">
        <f t="shared" si="0"/>
        <v>-19</v>
      </c>
      <c r="K62" s="78">
        <f t="shared" si="1"/>
        <v>-7.3733743238164062E-2</v>
      </c>
      <c r="L62">
        <f t="shared" si="2"/>
        <v>0.92626625676183594</v>
      </c>
      <c r="M62">
        <f t="shared" si="3"/>
        <v>0.73611111111111116</v>
      </c>
      <c r="N62" s="4">
        <f t="shared" si="4"/>
        <v>53</v>
      </c>
      <c r="O62" s="4">
        <f t="shared" si="5"/>
        <v>0</v>
      </c>
      <c r="P62" s="4">
        <v>144</v>
      </c>
      <c r="Q62" s="27">
        <f t="shared" si="6"/>
        <v>0.36805555555555558</v>
      </c>
      <c r="R62" s="4">
        <v>144</v>
      </c>
      <c r="S62" s="27">
        <f t="shared" si="7"/>
        <v>0.36805555555555558</v>
      </c>
    </row>
    <row r="63" spans="1:19" x14ac:dyDescent="0.25">
      <c r="A63" s="77"/>
      <c r="B63" s="76" t="s">
        <v>201</v>
      </c>
      <c r="C63" t="s">
        <v>71</v>
      </c>
      <c r="D63">
        <v>5</v>
      </c>
      <c r="E63" s="4">
        <v>20</v>
      </c>
      <c r="F63" s="4">
        <v>20</v>
      </c>
      <c r="G63" s="4">
        <v>19</v>
      </c>
      <c r="H63" s="4">
        <v>637</v>
      </c>
      <c r="I63" s="4">
        <v>783</v>
      </c>
      <c r="J63" s="4">
        <f t="shared" si="0"/>
        <v>763</v>
      </c>
      <c r="K63" s="78">
        <f t="shared" si="1"/>
        <v>1.5013988255342774</v>
      </c>
      <c r="L63">
        <f t="shared" si="2"/>
        <v>2.5013988255342774</v>
      </c>
      <c r="M63">
        <f t="shared" si="3"/>
        <v>39.149999999999991</v>
      </c>
      <c r="N63" s="4">
        <f t="shared" si="4"/>
        <v>782.99999999999977</v>
      </c>
      <c r="O63" s="4">
        <f t="shared" si="5"/>
        <v>0</v>
      </c>
      <c r="P63" s="4">
        <v>1351</v>
      </c>
      <c r="Q63" s="27">
        <f t="shared" si="6"/>
        <v>0.57957068837897852</v>
      </c>
      <c r="R63" s="4">
        <v>1351</v>
      </c>
      <c r="S63" s="27">
        <f t="shared" si="7"/>
        <v>0.57957068837897852</v>
      </c>
    </row>
    <row r="64" spans="1:19" x14ac:dyDescent="0.25">
      <c r="A64" s="77"/>
      <c r="B64" s="76" t="s">
        <v>202</v>
      </c>
      <c r="C64" t="s">
        <v>72</v>
      </c>
      <c r="D64">
        <v>3</v>
      </c>
      <c r="E64" s="4">
        <v>46</v>
      </c>
      <c r="F64" s="4">
        <v>40</v>
      </c>
      <c r="G64" s="4">
        <v>45</v>
      </c>
      <c r="H64" s="4">
        <v>179</v>
      </c>
      <c r="I64" s="4">
        <v>169</v>
      </c>
      <c r="J64" s="4">
        <f t="shared" si="0"/>
        <v>123</v>
      </c>
      <c r="K64" s="78">
        <f t="shared" si="1"/>
        <v>0.38446575617227263</v>
      </c>
      <c r="L64">
        <f t="shared" si="2"/>
        <v>1.3844657561722726</v>
      </c>
      <c r="M64">
        <f t="shared" si="3"/>
        <v>3.6739130434782603</v>
      </c>
      <c r="N64" s="4">
        <f t="shared" si="4"/>
        <v>168.99999999999997</v>
      </c>
      <c r="O64" s="4">
        <f t="shared" si="5"/>
        <v>0</v>
      </c>
      <c r="P64" s="4">
        <v>215</v>
      </c>
      <c r="Q64" s="27">
        <f t="shared" si="6"/>
        <v>0.78604651162790695</v>
      </c>
      <c r="R64" s="4">
        <v>215</v>
      </c>
      <c r="S64" s="27">
        <f t="shared" si="7"/>
        <v>0.78604651162790695</v>
      </c>
    </row>
    <row r="65" spans="1:19" x14ac:dyDescent="0.25">
      <c r="A65" s="77"/>
      <c r="B65" s="76" t="s">
        <v>203</v>
      </c>
      <c r="C65" t="s">
        <v>98</v>
      </c>
      <c r="D65">
        <v>3</v>
      </c>
      <c r="E65" s="4">
        <v>105</v>
      </c>
      <c r="F65" s="4">
        <v>119</v>
      </c>
      <c r="G65" s="4">
        <v>142</v>
      </c>
      <c r="H65" s="4">
        <v>153</v>
      </c>
      <c r="I65" s="4">
        <v>152</v>
      </c>
      <c r="J65" s="4">
        <f t="shared" si="0"/>
        <v>47</v>
      </c>
      <c r="K65" s="78">
        <f t="shared" si="1"/>
        <v>9.6891250323602796E-2</v>
      </c>
      <c r="L65">
        <f t="shared" si="2"/>
        <v>1.0968912503236028</v>
      </c>
      <c r="M65">
        <f t="shared" si="3"/>
        <v>1.4476190476190474</v>
      </c>
      <c r="N65" s="4">
        <f t="shared" si="4"/>
        <v>151.99999999999997</v>
      </c>
      <c r="O65" s="4">
        <f t="shared" si="5"/>
        <v>0</v>
      </c>
      <c r="P65" s="4">
        <v>959</v>
      </c>
      <c r="Q65" s="27">
        <f t="shared" si="6"/>
        <v>0.15849843587069865</v>
      </c>
      <c r="R65" s="4">
        <v>959</v>
      </c>
      <c r="S65" s="27">
        <f t="shared" si="7"/>
        <v>0.15849843587069865</v>
      </c>
    </row>
    <row r="66" spans="1:19" x14ac:dyDescent="0.25">
      <c r="A66" s="301" t="s">
        <v>305</v>
      </c>
      <c r="B66" s="302"/>
      <c r="C66" s="303"/>
      <c r="D66" s="80">
        <v>335</v>
      </c>
      <c r="E66" s="81">
        <v>7335</v>
      </c>
      <c r="F66" s="81">
        <v>7025</v>
      </c>
      <c r="G66" s="81">
        <v>6908</v>
      </c>
      <c r="H66" s="81">
        <v>8756</v>
      </c>
      <c r="I66" s="81">
        <v>8777</v>
      </c>
      <c r="J66" s="81">
        <f t="shared" si="0"/>
        <v>1442</v>
      </c>
      <c r="K66" s="82">
        <f t="shared" si="1"/>
        <v>4.5891166601934374E-2</v>
      </c>
      <c r="L66">
        <f t="shared" si="2"/>
        <v>1.0458911666019344</v>
      </c>
      <c r="M66">
        <f t="shared" si="3"/>
        <v>1.1965916837082482</v>
      </c>
      <c r="N66" s="4">
        <f t="shared" si="4"/>
        <v>8777</v>
      </c>
      <c r="O66" s="4">
        <f t="shared" si="5"/>
        <v>0</v>
      </c>
      <c r="P66" s="140">
        <v>24605</v>
      </c>
      <c r="Q66" s="141">
        <f t="shared" si="6"/>
        <v>0.35671611461085145</v>
      </c>
      <c r="R66" s="140">
        <v>24605</v>
      </c>
      <c r="S66" s="141">
        <f t="shared" si="7"/>
        <v>0.35671611461085145</v>
      </c>
    </row>
    <row r="67" spans="1:19" x14ac:dyDescent="0.25">
      <c r="A67" s="297" t="s">
        <v>306</v>
      </c>
      <c r="B67" s="298"/>
      <c r="C67" s="298"/>
      <c r="D67" s="80">
        <v>1945</v>
      </c>
      <c r="E67" s="81">
        <v>87801</v>
      </c>
      <c r="F67" s="81">
        <v>87473</v>
      </c>
      <c r="G67" s="81">
        <v>90381</v>
      </c>
      <c r="H67" s="81">
        <v>97784.8</v>
      </c>
      <c r="I67" s="81">
        <v>102618</v>
      </c>
      <c r="J67" s="81">
        <f t="shared" si="0"/>
        <v>14817</v>
      </c>
      <c r="K67" s="82">
        <f t="shared" si="1"/>
        <v>3.9755008301754602E-2</v>
      </c>
      <c r="L67">
        <f t="shared" si="2"/>
        <v>1.0397550083017546</v>
      </c>
      <c r="M67">
        <f t="shared" si="3"/>
        <v>1.1687566200840538</v>
      </c>
      <c r="N67" s="4">
        <f t="shared" si="4"/>
        <v>102618</v>
      </c>
      <c r="O67" s="4">
        <f t="shared" si="5"/>
        <v>0</v>
      </c>
      <c r="P67" s="142">
        <v>221919</v>
      </c>
      <c r="Q67" s="141">
        <f t="shared" si="6"/>
        <v>0.46241196112094951</v>
      </c>
      <c r="R67" s="142">
        <v>221919</v>
      </c>
      <c r="S67" s="141">
        <f t="shared" si="7"/>
        <v>0.46241196112094951</v>
      </c>
    </row>
    <row r="69" spans="1:19" x14ac:dyDescent="0.25">
      <c r="C69" t="s">
        <v>569</v>
      </c>
    </row>
  </sheetData>
  <mergeCells count="8">
    <mergeCell ref="A67:C67"/>
    <mergeCell ref="A1:C1"/>
    <mergeCell ref="L2:M2"/>
    <mergeCell ref="N2:O2"/>
    <mergeCell ref="A9:C9"/>
    <mergeCell ref="A25:C25"/>
    <mergeCell ref="A47:C47"/>
    <mergeCell ref="A66:C66"/>
  </mergeCells>
  <hyperlinks>
    <hyperlink ref="D1" location="Index!A1" display="Back to Index"/>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
  <sheetViews>
    <sheetView workbookViewId="0">
      <selection activeCell="D1" sqref="D1"/>
    </sheetView>
  </sheetViews>
  <sheetFormatPr defaultColWidth="11.25" defaultRowHeight="15.75" x14ac:dyDescent="0.25"/>
  <sheetData>
    <row r="1" spans="1:4" ht="49.15" customHeight="1" x14ac:dyDescent="0.25">
      <c r="A1" s="157" t="s">
        <v>517</v>
      </c>
      <c r="D1" s="145" t="s">
        <v>362</v>
      </c>
    </row>
  </sheetData>
  <hyperlinks>
    <hyperlink ref="D1" location="Index!A1" display="Back to Index"/>
  </hyperlinks>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9"/>
  <sheetViews>
    <sheetView topLeftCell="A19" workbookViewId="0">
      <selection sqref="A1:C1"/>
    </sheetView>
  </sheetViews>
  <sheetFormatPr defaultColWidth="11.25" defaultRowHeight="15.75" x14ac:dyDescent="0.25"/>
  <cols>
    <col min="3" max="3" width="39.75" bestFit="1" customWidth="1"/>
    <col min="5" max="11" width="10.75" customWidth="1"/>
    <col min="12" max="15" width="10.75" hidden="1" customWidth="1"/>
    <col min="16" max="16" width="14.25" customWidth="1"/>
    <col min="17" max="17" width="12.75" customWidth="1"/>
    <col min="18" max="18" width="11.5" bestFit="1" customWidth="1"/>
  </cols>
  <sheetData>
    <row r="1" spans="1:18" ht="36" customHeight="1" x14ac:dyDescent="0.25">
      <c r="A1" s="299" t="s">
        <v>320</v>
      </c>
      <c r="B1" s="299"/>
      <c r="C1" s="299"/>
      <c r="D1" s="145" t="s">
        <v>362</v>
      </c>
    </row>
    <row r="2" spans="1:18" ht="47.25" x14ac:dyDescent="0.25">
      <c r="A2" s="79" t="s">
        <v>140</v>
      </c>
      <c r="B2" s="79" t="s">
        <v>141</v>
      </c>
      <c r="C2" s="79" t="s">
        <v>60</v>
      </c>
      <c r="D2" s="79" t="s">
        <v>310</v>
      </c>
      <c r="E2" s="112">
        <v>2011</v>
      </c>
      <c r="F2" s="112">
        <v>2012</v>
      </c>
      <c r="G2" s="112">
        <v>2013</v>
      </c>
      <c r="H2" s="112">
        <v>2014</v>
      </c>
      <c r="I2" s="112">
        <v>2015</v>
      </c>
      <c r="J2" s="79" t="s">
        <v>206</v>
      </c>
      <c r="K2" s="112" t="s">
        <v>137</v>
      </c>
      <c r="L2" s="300" t="s">
        <v>204</v>
      </c>
      <c r="M2" s="300"/>
      <c r="N2" s="300" t="s">
        <v>205</v>
      </c>
      <c r="O2" s="300"/>
      <c r="P2" s="79" t="s">
        <v>309</v>
      </c>
      <c r="Q2" s="79" t="s">
        <v>311</v>
      </c>
    </row>
    <row r="3" spans="1:18" x14ac:dyDescent="0.25">
      <c r="A3" s="76" t="s">
        <v>133</v>
      </c>
      <c r="B3" s="76" t="s">
        <v>142</v>
      </c>
      <c r="C3" t="s">
        <v>55</v>
      </c>
      <c r="D3">
        <v>11</v>
      </c>
      <c r="E3" s="42">
        <v>285404.25599999999</v>
      </c>
      <c r="F3" s="42">
        <v>273769.93899999995</v>
      </c>
      <c r="G3" s="42">
        <v>259543.75100000002</v>
      </c>
      <c r="H3" s="42">
        <v>288007.85700000002</v>
      </c>
      <c r="I3" s="42">
        <v>314460</v>
      </c>
      <c r="J3" s="42">
        <f>I3-E3</f>
        <v>29055.744000000006</v>
      </c>
      <c r="K3" s="78">
        <f>L3-1</f>
        <v>2.4533683531887007E-2</v>
      </c>
      <c r="L3">
        <f>(I3/E3)^(1/4)</f>
        <v>1.024533683531887</v>
      </c>
      <c r="M3">
        <f>POWER(L3,4)</f>
        <v>1.101805573635174</v>
      </c>
      <c r="N3">
        <f>E3*M3</f>
        <v>314460.00000000006</v>
      </c>
      <c r="O3" s="22">
        <f>N3-I3</f>
        <v>0</v>
      </c>
      <c r="P3" s="4">
        <v>1224011</v>
      </c>
      <c r="Q3" s="27">
        <f>I3/P3</f>
        <v>0.25690945587907299</v>
      </c>
      <c r="R3" s="4"/>
    </row>
    <row r="4" spans="1:18" x14ac:dyDescent="0.25">
      <c r="A4" s="77"/>
      <c r="B4" s="76" t="s">
        <v>143</v>
      </c>
      <c r="C4" t="s">
        <v>58</v>
      </c>
      <c r="D4">
        <v>31</v>
      </c>
      <c r="E4" s="42">
        <v>743567.78350000014</v>
      </c>
      <c r="F4" s="42">
        <v>624716.46970000013</v>
      </c>
      <c r="G4" s="42">
        <v>654310.61769999994</v>
      </c>
      <c r="H4" s="42">
        <v>809374.10369999998</v>
      </c>
      <c r="I4" s="42">
        <v>1359843</v>
      </c>
      <c r="J4" s="42">
        <f t="shared" ref="J4:J67" si="0">I4-E4</f>
        <v>616275.21649999986</v>
      </c>
      <c r="K4" s="78">
        <f t="shared" ref="K4:K67" si="1">L4-1</f>
        <v>0.16289914519728166</v>
      </c>
      <c r="L4">
        <f t="shared" ref="L4:L67" si="2">(I4/E4)^(1/4)</f>
        <v>1.1628991451972817</v>
      </c>
      <c r="M4">
        <f t="shared" ref="M4:M67" si="3">POWER(L4,4)</f>
        <v>1.8288083886571445</v>
      </c>
      <c r="N4">
        <f t="shared" ref="N4:N67" si="4">E4*M4</f>
        <v>1359842.9999999998</v>
      </c>
      <c r="O4" s="22">
        <f t="shared" ref="O4:O67" si="5">N4-I4</f>
        <v>0</v>
      </c>
      <c r="P4" s="4">
        <v>1508394</v>
      </c>
      <c r="Q4" s="27">
        <f t="shared" ref="Q4:Q67" si="6">I4/P4</f>
        <v>0.9015171102510352</v>
      </c>
      <c r="R4" s="4"/>
    </row>
    <row r="5" spans="1:18" x14ac:dyDescent="0.25">
      <c r="A5" s="77"/>
      <c r="B5" s="76" t="s">
        <v>144</v>
      </c>
      <c r="C5" t="s">
        <v>99</v>
      </c>
      <c r="D5">
        <v>14</v>
      </c>
      <c r="E5" s="42">
        <v>16176.119000000001</v>
      </c>
      <c r="F5" s="42">
        <v>14331.783500000001</v>
      </c>
      <c r="G5" s="42">
        <v>13859.959500000001</v>
      </c>
      <c r="H5" s="42">
        <v>26890.217499999999</v>
      </c>
      <c r="I5" s="42">
        <v>54454</v>
      </c>
      <c r="J5" s="42">
        <f t="shared" si="0"/>
        <v>38277.881000000001</v>
      </c>
      <c r="K5" s="78">
        <f t="shared" si="1"/>
        <v>0.3545307338086281</v>
      </c>
      <c r="L5">
        <f t="shared" si="2"/>
        <v>1.3545307338086281</v>
      </c>
      <c r="M5">
        <f t="shared" si="3"/>
        <v>3.3663204381718517</v>
      </c>
      <c r="N5">
        <f t="shared" si="4"/>
        <v>54454.000000000015</v>
      </c>
      <c r="O5" s="22">
        <f t="shared" si="5"/>
        <v>0</v>
      </c>
      <c r="P5" s="4">
        <v>155834</v>
      </c>
      <c r="Q5" s="27">
        <f t="shared" si="6"/>
        <v>0.34943593824197544</v>
      </c>
      <c r="R5" s="4"/>
    </row>
    <row r="6" spans="1:18" x14ac:dyDescent="0.25">
      <c r="A6" s="77"/>
      <c r="B6" s="76" t="s">
        <v>145</v>
      </c>
      <c r="C6" t="s">
        <v>59</v>
      </c>
      <c r="D6">
        <v>15</v>
      </c>
      <c r="E6" s="42">
        <v>1489759.906</v>
      </c>
      <c r="F6" s="42">
        <v>1327635.548</v>
      </c>
      <c r="G6" s="42">
        <v>1136925.416</v>
      </c>
      <c r="H6" s="42">
        <v>1232484.8999999999</v>
      </c>
      <c r="I6" s="42">
        <v>1377842</v>
      </c>
      <c r="J6" s="42">
        <f t="shared" si="0"/>
        <v>-111917.90599999996</v>
      </c>
      <c r="K6" s="78">
        <f t="shared" si="1"/>
        <v>-1.9334754566795453E-2</v>
      </c>
      <c r="L6">
        <f t="shared" si="2"/>
        <v>0.98066524543320455</v>
      </c>
      <c r="M6">
        <f t="shared" si="3"/>
        <v>0.92487520603202478</v>
      </c>
      <c r="N6">
        <f t="shared" si="4"/>
        <v>1377841.9999999998</v>
      </c>
      <c r="O6" s="22">
        <f t="shared" si="5"/>
        <v>0</v>
      </c>
      <c r="P6" s="4">
        <v>1829417</v>
      </c>
      <c r="Q6" s="27">
        <f t="shared" si="6"/>
        <v>0.75315906652228548</v>
      </c>
      <c r="R6" s="4"/>
    </row>
    <row r="7" spans="1:18" x14ac:dyDescent="0.25">
      <c r="A7" s="77"/>
      <c r="B7" s="76" t="s">
        <v>146</v>
      </c>
      <c r="C7" t="s">
        <v>56</v>
      </c>
      <c r="D7">
        <v>204</v>
      </c>
      <c r="E7" s="42">
        <v>18386464.4461</v>
      </c>
      <c r="F7" s="42">
        <v>17684575.335500002</v>
      </c>
      <c r="G7" s="42">
        <v>16671817.838699998</v>
      </c>
      <c r="H7" s="42">
        <v>16785870.5986</v>
      </c>
      <c r="I7" s="42">
        <v>16051073</v>
      </c>
      <c r="J7" s="42">
        <f t="shared" si="0"/>
        <v>-2335391.4461000003</v>
      </c>
      <c r="K7" s="78">
        <f t="shared" si="1"/>
        <v>-3.3389605797086386E-2</v>
      </c>
      <c r="L7">
        <f t="shared" si="2"/>
        <v>0.96661039420291361</v>
      </c>
      <c r="M7">
        <f t="shared" si="3"/>
        <v>0.87298311467404666</v>
      </c>
      <c r="N7">
        <f t="shared" si="4"/>
        <v>16051072.999999998</v>
      </c>
      <c r="O7" s="22">
        <f t="shared" si="5"/>
        <v>0</v>
      </c>
      <c r="P7" s="4">
        <v>23856009</v>
      </c>
      <c r="Q7" s="27">
        <f t="shared" si="6"/>
        <v>0.6728314446896797</v>
      </c>
      <c r="R7" s="4"/>
    </row>
    <row r="8" spans="1:18" x14ac:dyDescent="0.25">
      <c r="A8" s="77"/>
      <c r="B8" s="76" t="s">
        <v>147</v>
      </c>
      <c r="C8" t="s">
        <v>57</v>
      </c>
      <c r="D8">
        <v>3</v>
      </c>
      <c r="E8" s="42">
        <v>41954</v>
      </c>
      <c r="F8" s="42">
        <v>38671</v>
      </c>
      <c r="G8" s="42">
        <v>50532</v>
      </c>
      <c r="H8" s="42">
        <v>56912.587</v>
      </c>
      <c r="I8" s="42">
        <v>56237</v>
      </c>
      <c r="J8" s="42">
        <f t="shared" si="0"/>
        <v>14283</v>
      </c>
      <c r="K8" s="78">
        <f t="shared" si="1"/>
        <v>7.5999805332293002E-2</v>
      </c>
      <c r="L8">
        <f t="shared" si="2"/>
        <v>1.075999805332293</v>
      </c>
      <c r="M8">
        <f t="shared" si="3"/>
        <v>1.3404442961338605</v>
      </c>
      <c r="N8">
        <f t="shared" si="4"/>
        <v>56236.999999999985</v>
      </c>
      <c r="O8" s="22">
        <f t="shared" si="5"/>
        <v>0</v>
      </c>
      <c r="P8" s="4">
        <v>351231</v>
      </c>
      <c r="Q8" s="27">
        <f t="shared" si="6"/>
        <v>0.16011399904905887</v>
      </c>
      <c r="R8" s="4"/>
    </row>
    <row r="9" spans="1:18" x14ac:dyDescent="0.25">
      <c r="A9" s="301" t="s">
        <v>302</v>
      </c>
      <c r="B9" s="302"/>
      <c r="C9" s="303"/>
      <c r="D9" s="80">
        <v>278</v>
      </c>
      <c r="E9" s="83">
        <v>20963326.510600008</v>
      </c>
      <c r="F9" s="83">
        <v>19963700.075700011</v>
      </c>
      <c r="G9" s="83">
        <v>18786989.582900003</v>
      </c>
      <c r="H9" s="83">
        <v>19199540.263800006</v>
      </c>
      <c r="I9" s="83">
        <v>19213909</v>
      </c>
      <c r="J9" s="83">
        <f t="shared" si="0"/>
        <v>-1749417.5106000081</v>
      </c>
      <c r="K9" s="82">
        <f t="shared" si="1"/>
        <v>-2.1549447736443295E-2</v>
      </c>
      <c r="L9">
        <f t="shared" si="2"/>
        <v>0.97845055226355671</v>
      </c>
      <c r="M9">
        <f t="shared" si="3"/>
        <v>0.91654866847036809</v>
      </c>
      <c r="N9">
        <f t="shared" si="4"/>
        <v>19213909.000000004</v>
      </c>
      <c r="O9" s="22">
        <f t="shared" si="5"/>
        <v>0</v>
      </c>
      <c r="P9" s="83">
        <v>28924896</v>
      </c>
      <c r="Q9" s="143">
        <f t="shared" si="6"/>
        <v>0.66426890523651316</v>
      </c>
    </row>
    <row r="10" spans="1:18" x14ac:dyDescent="0.25">
      <c r="A10" s="76" t="s">
        <v>148</v>
      </c>
      <c r="B10" s="76" t="s">
        <v>149</v>
      </c>
      <c r="C10" t="s">
        <v>67</v>
      </c>
      <c r="D10">
        <v>19</v>
      </c>
      <c r="E10" s="42">
        <v>131150.07</v>
      </c>
      <c r="F10" s="42">
        <v>154080.359</v>
      </c>
      <c r="G10" s="42">
        <v>152764.83999999997</v>
      </c>
      <c r="H10" s="42">
        <v>237133.23299999998</v>
      </c>
      <c r="I10" s="42">
        <v>271814</v>
      </c>
      <c r="J10" s="42">
        <f t="shared" si="0"/>
        <v>140663.93</v>
      </c>
      <c r="K10" s="78">
        <f t="shared" si="1"/>
        <v>0.19984687225809949</v>
      </c>
      <c r="L10">
        <f t="shared" si="2"/>
        <v>1.1998468722580995</v>
      </c>
      <c r="M10">
        <f t="shared" si="3"/>
        <v>2.0725417836223796</v>
      </c>
      <c r="N10">
        <f t="shared" si="4"/>
        <v>271813.99999999994</v>
      </c>
      <c r="O10" s="22">
        <f t="shared" si="5"/>
        <v>0</v>
      </c>
      <c r="P10" s="4">
        <v>1200000</v>
      </c>
      <c r="Q10" s="27">
        <f t="shared" si="6"/>
        <v>0.22651166666666667</v>
      </c>
    </row>
    <row r="11" spans="1:18" x14ac:dyDescent="0.25">
      <c r="A11" s="77"/>
      <c r="B11" s="76" t="s">
        <v>150</v>
      </c>
      <c r="C11" t="s">
        <v>73</v>
      </c>
      <c r="D11">
        <v>72</v>
      </c>
      <c r="E11" s="42">
        <v>1152393.9753999999</v>
      </c>
      <c r="F11" s="42">
        <v>1288146.1566000003</v>
      </c>
      <c r="G11" s="42">
        <v>1255284.8271000001</v>
      </c>
      <c r="H11" s="42">
        <v>1042772.4963000003</v>
      </c>
      <c r="I11" s="42">
        <v>1210440</v>
      </c>
      <c r="J11" s="42">
        <f t="shared" si="0"/>
        <v>58046.024600000121</v>
      </c>
      <c r="K11" s="78">
        <f t="shared" si="1"/>
        <v>1.2361386477935943E-2</v>
      </c>
      <c r="L11">
        <f t="shared" si="2"/>
        <v>1.0123613864779359</v>
      </c>
      <c r="M11">
        <f t="shared" si="3"/>
        <v>1.0503699479857589</v>
      </c>
      <c r="N11">
        <f t="shared" si="4"/>
        <v>1210439.9999999998</v>
      </c>
      <c r="O11" s="22">
        <f t="shared" si="5"/>
        <v>0</v>
      </c>
      <c r="P11" s="4">
        <v>2213783</v>
      </c>
      <c r="Q11" s="27">
        <f t="shared" si="6"/>
        <v>0.54677445802050151</v>
      </c>
    </row>
    <row r="12" spans="1:18" x14ac:dyDescent="0.25">
      <c r="A12" s="77"/>
      <c r="B12" s="76" t="s">
        <v>151</v>
      </c>
      <c r="C12" t="s">
        <v>74</v>
      </c>
      <c r="D12">
        <v>4</v>
      </c>
      <c r="E12" s="42">
        <v>125050.1859</v>
      </c>
      <c r="F12" s="42">
        <v>120172.2537</v>
      </c>
      <c r="G12" s="42">
        <v>134918.2537</v>
      </c>
      <c r="H12" s="42">
        <v>119102.1021</v>
      </c>
      <c r="I12" s="42">
        <v>56837</v>
      </c>
      <c r="J12" s="42">
        <f t="shared" si="0"/>
        <v>-68213.185899999997</v>
      </c>
      <c r="K12" s="78">
        <f t="shared" si="1"/>
        <v>-0.17891767906873302</v>
      </c>
      <c r="L12">
        <f t="shared" si="2"/>
        <v>0.82108232093126698</v>
      </c>
      <c r="M12">
        <f t="shared" si="3"/>
        <v>0.45451351864003914</v>
      </c>
      <c r="N12">
        <f t="shared" si="4"/>
        <v>56837.000000000007</v>
      </c>
      <c r="O12" s="22">
        <f t="shared" si="5"/>
        <v>0</v>
      </c>
      <c r="P12" s="4">
        <v>80344</v>
      </c>
      <c r="Q12" s="27">
        <f t="shared" si="6"/>
        <v>0.70742059145673608</v>
      </c>
    </row>
    <row r="13" spans="1:18" x14ac:dyDescent="0.25">
      <c r="A13" s="77"/>
      <c r="B13" s="76" t="s">
        <v>153</v>
      </c>
      <c r="C13" t="s">
        <v>75</v>
      </c>
      <c r="D13">
        <v>14</v>
      </c>
      <c r="E13" s="42">
        <v>39427.451000000001</v>
      </c>
      <c r="F13" s="42">
        <v>45821.897999999994</v>
      </c>
      <c r="G13" s="42">
        <v>55213.582999999991</v>
      </c>
      <c r="H13" s="42">
        <v>139194.55900000001</v>
      </c>
      <c r="I13" s="42">
        <v>56835</v>
      </c>
      <c r="J13" s="42">
        <f t="shared" si="0"/>
        <v>17407.548999999999</v>
      </c>
      <c r="K13" s="78">
        <f t="shared" si="1"/>
        <v>9.573186337283901E-2</v>
      </c>
      <c r="L13">
        <f t="shared" si="2"/>
        <v>1.095731863372839</v>
      </c>
      <c r="M13">
        <f t="shared" si="3"/>
        <v>1.4415083541667455</v>
      </c>
      <c r="N13">
        <f t="shared" si="4"/>
        <v>56835.000000000007</v>
      </c>
      <c r="O13" s="22">
        <f t="shared" si="5"/>
        <v>0</v>
      </c>
      <c r="P13" s="4">
        <v>234935</v>
      </c>
      <c r="Q13" s="27">
        <f t="shared" si="6"/>
        <v>0.24191797731287376</v>
      </c>
    </row>
    <row r="14" spans="1:18" x14ac:dyDescent="0.25">
      <c r="A14" s="77"/>
      <c r="B14" s="76" t="s">
        <v>154</v>
      </c>
      <c r="C14" t="s">
        <v>76</v>
      </c>
      <c r="D14">
        <v>9</v>
      </c>
      <c r="E14" s="42">
        <v>128994.43899999998</v>
      </c>
      <c r="F14" s="42">
        <v>145609.50330000001</v>
      </c>
      <c r="G14" s="42">
        <v>136880.4706</v>
      </c>
      <c r="H14" s="42">
        <v>142522.12999999998</v>
      </c>
      <c r="I14" s="42">
        <v>137567</v>
      </c>
      <c r="J14" s="42">
        <f t="shared" si="0"/>
        <v>8572.5610000000161</v>
      </c>
      <c r="K14" s="78">
        <f t="shared" si="1"/>
        <v>1.621551127826093E-2</v>
      </c>
      <c r="L14">
        <f t="shared" si="2"/>
        <v>1.0162155112782609</v>
      </c>
      <c r="M14">
        <f t="shared" si="3"/>
        <v>1.0664568260962015</v>
      </c>
      <c r="N14">
        <f t="shared" si="4"/>
        <v>137567.00000000006</v>
      </c>
      <c r="O14" s="22">
        <f t="shared" si="5"/>
        <v>0</v>
      </c>
      <c r="P14" s="4">
        <v>160677</v>
      </c>
      <c r="Q14" s="27">
        <f t="shared" si="6"/>
        <v>0.85617107613410759</v>
      </c>
    </row>
    <row r="15" spans="1:18" x14ac:dyDescent="0.25">
      <c r="A15" s="77"/>
      <c r="B15" s="76" t="s">
        <v>155</v>
      </c>
      <c r="C15" t="s">
        <v>77</v>
      </c>
      <c r="D15">
        <v>75</v>
      </c>
      <c r="E15" s="42">
        <v>545955.55040000007</v>
      </c>
      <c r="F15" s="42">
        <v>600427.49560000002</v>
      </c>
      <c r="G15" s="42">
        <v>597383.02734999999</v>
      </c>
      <c r="H15" s="42">
        <v>623965.0689999999</v>
      </c>
      <c r="I15" s="42">
        <v>819633</v>
      </c>
      <c r="J15" s="42">
        <f t="shared" si="0"/>
        <v>273677.44959999993</v>
      </c>
      <c r="K15" s="78">
        <f t="shared" si="1"/>
        <v>0.10691822375104265</v>
      </c>
      <c r="L15">
        <f t="shared" si="2"/>
        <v>1.1069182237510427</v>
      </c>
      <c r="M15">
        <f t="shared" si="3"/>
        <v>1.501281559276185</v>
      </c>
      <c r="N15">
        <f t="shared" si="4"/>
        <v>819632.99999999988</v>
      </c>
      <c r="O15" s="22">
        <f t="shared" si="5"/>
        <v>0</v>
      </c>
      <c r="P15" s="4">
        <v>5320053</v>
      </c>
      <c r="Q15" s="27">
        <f t="shared" si="6"/>
        <v>0.15406481852718384</v>
      </c>
    </row>
    <row r="16" spans="1:18" x14ac:dyDescent="0.25">
      <c r="A16" s="77"/>
      <c r="B16" s="76" t="s">
        <v>156</v>
      </c>
      <c r="C16" t="s">
        <v>78</v>
      </c>
      <c r="D16">
        <v>6</v>
      </c>
      <c r="E16" s="42">
        <v>2127.0250000000001</v>
      </c>
      <c r="F16" s="42">
        <v>2957.473</v>
      </c>
      <c r="G16" s="42">
        <v>3655.62</v>
      </c>
      <c r="H16" s="42">
        <v>3710.9929999999999</v>
      </c>
      <c r="I16" s="42">
        <v>3853</v>
      </c>
      <c r="J16" s="42">
        <f t="shared" si="0"/>
        <v>1725.9749999999999</v>
      </c>
      <c r="K16" s="78">
        <f t="shared" si="1"/>
        <v>0.16012985632754662</v>
      </c>
      <c r="L16">
        <f t="shared" si="2"/>
        <v>1.1601298563275466</v>
      </c>
      <c r="M16">
        <f t="shared" si="3"/>
        <v>1.8114502650415478</v>
      </c>
      <c r="N16">
        <f t="shared" si="4"/>
        <v>3852.9999999999986</v>
      </c>
      <c r="O16" s="22">
        <f t="shared" si="5"/>
        <v>0</v>
      </c>
      <c r="P16" s="4">
        <v>39642</v>
      </c>
      <c r="Q16" s="27">
        <f t="shared" si="6"/>
        <v>9.7194894304020993E-2</v>
      </c>
    </row>
    <row r="17" spans="1:17" x14ac:dyDescent="0.25">
      <c r="A17" s="77"/>
      <c r="B17" s="76" t="s">
        <v>159</v>
      </c>
      <c r="C17" t="s">
        <v>107</v>
      </c>
      <c r="D17">
        <v>27</v>
      </c>
      <c r="E17" s="42">
        <v>129225.28149999998</v>
      </c>
      <c r="F17" s="42">
        <v>138895.19650000008</v>
      </c>
      <c r="G17" s="42">
        <v>154039.97250000006</v>
      </c>
      <c r="H17" s="42">
        <v>152372.04650000005</v>
      </c>
      <c r="I17" s="42">
        <v>191388</v>
      </c>
      <c r="J17" s="42">
        <f t="shared" si="0"/>
        <v>62162.718500000017</v>
      </c>
      <c r="K17" s="78">
        <f t="shared" si="1"/>
        <v>0.10316837769132658</v>
      </c>
      <c r="L17">
        <f t="shared" si="2"/>
        <v>1.1031683776913266</v>
      </c>
      <c r="M17">
        <f t="shared" si="3"/>
        <v>1.4810414632372071</v>
      </c>
      <c r="N17">
        <f t="shared" si="4"/>
        <v>191387.99999999997</v>
      </c>
      <c r="O17" s="22">
        <f t="shared" si="5"/>
        <v>0</v>
      </c>
      <c r="P17" s="4">
        <v>474496</v>
      </c>
      <c r="Q17" s="27">
        <f t="shared" si="6"/>
        <v>0.40335008092797409</v>
      </c>
    </row>
    <row r="18" spans="1:17" x14ac:dyDescent="0.25">
      <c r="A18" s="77"/>
      <c r="B18" s="76" t="s">
        <v>160</v>
      </c>
      <c r="C18" t="s">
        <v>106</v>
      </c>
      <c r="D18">
        <v>2</v>
      </c>
      <c r="E18" s="42">
        <v>1007.7325</v>
      </c>
      <c r="F18" s="42">
        <v>33.3215</v>
      </c>
      <c r="G18" s="42">
        <v>621.46400000000006</v>
      </c>
      <c r="H18" s="42">
        <v>478.58300000000003</v>
      </c>
      <c r="I18" s="42">
        <v>477</v>
      </c>
      <c r="J18" s="42">
        <f t="shared" si="0"/>
        <v>-530.73249999999996</v>
      </c>
      <c r="K18" s="78">
        <f t="shared" si="1"/>
        <v>-0.17054414235463056</v>
      </c>
      <c r="L18">
        <f t="shared" si="2"/>
        <v>0.82945585764536944</v>
      </c>
      <c r="M18">
        <f t="shared" si="3"/>
        <v>0.4733398992292101</v>
      </c>
      <c r="N18">
        <f t="shared" si="4"/>
        <v>476.99999999999994</v>
      </c>
      <c r="O18" s="22">
        <f t="shared" si="5"/>
        <v>0</v>
      </c>
      <c r="P18" s="4">
        <v>10920</v>
      </c>
      <c r="Q18" s="27">
        <f t="shared" si="6"/>
        <v>4.3681318681318679E-2</v>
      </c>
    </row>
    <row r="19" spans="1:17" x14ac:dyDescent="0.25">
      <c r="A19" s="77"/>
      <c r="B19" s="76" t="s">
        <v>161</v>
      </c>
      <c r="C19" t="s">
        <v>71</v>
      </c>
      <c r="D19">
        <v>4</v>
      </c>
      <c r="E19" s="42">
        <v>81374.885999999999</v>
      </c>
      <c r="F19" s="42">
        <v>80263.573999999993</v>
      </c>
      <c r="G19" s="42">
        <v>83199.193999999989</v>
      </c>
      <c r="H19" s="42">
        <v>78045.737999999998</v>
      </c>
      <c r="I19" s="42">
        <v>77770</v>
      </c>
      <c r="J19" s="42">
        <f t="shared" si="0"/>
        <v>-3604.8859999999986</v>
      </c>
      <c r="K19" s="78">
        <f t="shared" si="1"/>
        <v>-1.1263819488684268E-2</v>
      </c>
      <c r="L19">
        <f t="shared" si="2"/>
        <v>0.98873618051131573</v>
      </c>
      <c r="M19">
        <f t="shared" si="3"/>
        <v>0.95570026359238158</v>
      </c>
      <c r="N19">
        <f t="shared" si="4"/>
        <v>77770</v>
      </c>
      <c r="O19" s="22">
        <f t="shared" si="5"/>
        <v>0</v>
      </c>
      <c r="P19" s="4">
        <v>135093</v>
      </c>
      <c r="Q19" s="27">
        <f t="shared" si="6"/>
        <v>0.57567749624332865</v>
      </c>
    </row>
    <row r="20" spans="1:17" x14ac:dyDescent="0.25">
      <c r="A20" s="77"/>
      <c r="B20" s="76" t="s">
        <v>162</v>
      </c>
      <c r="C20" t="s">
        <v>72</v>
      </c>
      <c r="D20">
        <v>15</v>
      </c>
      <c r="E20" s="42">
        <v>61707</v>
      </c>
      <c r="F20" s="42">
        <v>52693.462</v>
      </c>
      <c r="G20" s="42">
        <v>39390.8105</v>
      </c>
      <c r="H20" s="42">
        <v>47759.770000000004</v>
      </c>
      <c r="I20" s="42">
        <v>47453</v>
      </c>
      <c r="J20" s="42">
        <f t="shared" si="0"/>
        <v>-14254</v>
      </c>
      <c r="K20" s="78">
        <f t="shared" si="1"/>
        <v>-6.355492429413645E-2</v>
      </c>
      <c r="L20">
        <f t="shared" si="2"/>
        <v>0.93644507570586355</v>
      </c>
      <c r="M20">
        <f t="shared" si="3"/>
        <v>0.76900513718054664</v>
      </c>
      <c r="N20">
        <f t="shared" si="4"/>
        <v>47452.999999999993</v>
      </c>
      <c r="O20" s="22">
        <f t="shared" si="5"/>
        <v>0</v>
      </c>
      <c r="P20" s="4">
        <v>52228</v>
      </c>
      <c r="Q20" s="27">
        <f t="shared" si="6"/>
        <v>0.90857394501033928</v>
      </c>
    </row>
    <row r="21" spans="1:17" x14ac:dyDescent="0.25">
      <c r="A21" s="77"/>
      <c r="B21" s="76" t="s">
        <v>152</v>
      </c>
      <c r="C21" t="s">
        <v>129</v>
      </c>
      <c r="D21">
        <v>4</v>
      </c>
      <c r="E21" s="42">
        <v>1069.2139999999999</v>
      </c>
      <c r="F21" s="42">
        <v>1238.212</v>
      </c>
      <c r="G21" s="42">
        <v>1202.212</v>
      </c>
      <c r="H21" s="42">
        <v>1783.8100000000002</v>
      </c>
      <c r="I21" s="42">
        <v>1576</v>
      </c>
      <c r="J21" s="42">
        <f t="shared" si="0"/>
        <v>506.78600000000006</v>
      </c>
      <c r="K21" s="78">
        <f t="shared" si="1"/>
        <v>0.10185106082926554</v>
      </c>
      <c r="L21">
        <f t="shared" si="2"/>
        <v>1.1018510608292655</v>
      </c>
      <c r="M21">
        <f t="shared" si="3"/>
        <v>1.4739799516280185</v>
      </c>
      <c r="N21">
        <f t="shared" si="4"/>
        <v>1576.0000000000002</v>
      </c>
      <c r="O21" s="22">
        <f t="shared" si="5"/>
        <v>0</v>
      </c>
      <c r="P21" s="4">
        <v>7259</v>
      </c>
      <c r="Q21" s="27">
        <f t="shared" si="6"/>
        <v>0.21710979473756717</v>
      </c>
    </row>
    <row r="22" spans="1:17" x14ac:dyDescent="0.25">
      <c r="A22" s="77"/>
      <c r="B22" s="76" t="s">
        <v>157</v>
      </c>
      <c r="C22" t="s">
        <v>68</v>
      </c>
      <c r="D22">
        <v>3</v>
      </c>
      <c r="E22" s="42">
        <v>24463.204000000002</v>
      </c>
      <c r="F22" s="42">
        <v>27733.643</v>
      </c>
      <c r="G22" s="42">
        <v>25641.870999999999</v>
      </c>
      <c r="H22" s="42">
        <v>20752.728999999999</v>
      </c>
      <c r="I22" s="42">
        <v>31394</v>
      </c>
      <c r="J22" s="42">
        <f t="shared" si="0"/>
        <v>6930.7959999999985</v>
      </c>
      <c r="K22" s="78">
        <f t="shared" si="1"/>
        <v>6.4347217796926426E-2</v>
      </c>
      <c r="L22">
        <f t="shared" si="2"/>
        <v>1.0643472177969264</v>
      </c>
      <c r="M22">
        <f t="shared" si="3"/>
        <v>1.2833151372976328</v>
      </c>
      <c r="N22">
        <f t="shared" si="4"/>
        <v>31394.000000000004</v>
      </c>
      <c r="O22" s="22">
        <f t="shared" si="5"/>
        <v>0</v>
      </c>
      <c r="P22" s="4">
        <v>397016</v>
      </c>
      <c r="Q22" s="27">
        <f t="shared" si="6"/>
        <v>7.9074898744634983E-2</v>
      </c>
    </row>
    <row r="23" spans="1:17" x14ac:dyDescent="0.25">
      <c r="A23" s="77"/>
      <c r="B23" s="76" t="s">
        <v>158</v>
      </c>
      <c r="C23" t="s">
        <v>69</v>
      </c>
      <c r="D23">
        <v>11</v>
      </c>
      <c r="E23" s="42">
        <v>33252.866999999998</v>
      </c>
      <c r="F23" s="42">
        <v>32816.618000000002</v>
      </c>
      <c r="G23" s="42">
        <v>32154.703999999998</v>
      </c>
      <c r="H23" s="42">
        <v>38041.967000000004</v>
      </c>
      <c r="I23" s="42">
        <v>45458</v>
      </c>
      <c r="J23" s="42">
        <f t="shared" si="0"/>
        <v>12205.133000000002</v>
      </c>
      <c r="K23" s="78">
        <f t="shared" si="1"/>
        <v>8.1297769796717212E-2</v>
      </c>
      <c r="L23">
        <f t="shared" si="2"/>
        <v>1.0812977697967172</v>
      </c>
      <c r="M23">
        <f t="shared" si="3"/>
        <v>1.3670400209401492</v>
      </c>
      <c r="N23">
        <f t="shared" si="4"/>
        <v>45457.999999999993</v>
      </c>
      <c r="O23" s="22">
        <f t="shared" si="5"/>
        <v>0</v>
      </c>
      <c r="P23" s="4">
        <v>109723</v>
      </c>
      <c r="Q23" s="27">
        <f t="shared" si="6"/>
        <v>0.41429782269897836</v>
      </c>
    </row>
    <row r="24" spans="1:17" x14ac:dyDescent="0.25">
      <c r="A24" s="77"/>
      <c r="B24" s="76" t="s">
        <v>163</v>
      </c>
      <c r="C24" t="s">
        <v>98</v>
      </c>
      <c r="D24">
        <v>3</v>
      </c>
      <c r="E24" s="42">
        <v>92544.93</v>
      </c>
      <c r="F24" s="42">
        <v>104481.929</v>
      </c>
      <c r="G24" s="42">
        <v>99909.929000000004</v>
      </c>
      <c r="H24" s="42">
        <v>111442.768</v>
      </c>
      <c r="I24" s="42">
        <v>117149</v>
      </c>
      <c r="J24" s="42">
        <f t="shared" si="0"/>
        <v>24604.070000000007</v>
      </c>
      <c r="K24" s="78">
        <f t="shared" si="1"/>
        <v>6.0709573501296576E-2</v>
      </c>
      <c r="L24">
        <f t="shared" si="2"/>
        <v>1.0607095735012966</v>
      </c>
      <c r="M24">
        <f t="shared" si="3"/>
        <v>1.2658608094468273</v>
      </c>
      <c r="N24">
        <f t="shared" si="4"/>
        <v>117148.99999999997</v>
      </c>
      <c r="O24" s="22">
        <f t="shared" si="5"/>
        <v>0</v>
      </c>
      <c r="P24" s="4">
        <v>249945</v>
      </c>
      <c r="Q24" s="27">
        <f t="shared" si="6"/>
        <v>0.46869911380503709</v>
      </c>
    </row>
    <row r="25" spans="1:17" x14ac:dyDescent="0.25">
      <c r="A25" s="301" t="s">
        <v>303</v>
      </c>
      <c r="B25" s="302"/>
      <c r="C25" s="303"/>
      <c r="D25" s="80">
        <v>268</v>
      </c>
      <c r="E25" s="83">
        <v>2549743.8117</v>
      </c>
      <c r="F25" s="83">
        <v>2795371.0952000013</v>
      </c>
      <c r="G25" s="83">
        <v>2772260.7787500015</v>
      </c>
      <c r="H25" s="83">
        <v>2759077.993900001</v>
      </c>
      <c r="I25" s="83">
        <v>3069644</v>
      </c>
      <c r="J25" s="83">
        <f t="shared" si="0"/>
        <v>519900.18830000004</v>
      </c>
      <c r="K25" s="82">
        <f t="shared" si="1"/>
        <v>4.7485129424518213E-2</v>
      </c>
      <c r="L25">
        <f t="shared" si="2"/>
        <v>1.0474851294245182</v>
      </c>
      <c r="M25">
        <f t="shared" si="3"/>
        <v>1.2039029120942801</v>
      </c>
      <c r="N25">
        <f t="shared" si="4"/>
        <v>3069644</v>
      </c>
      <c r="O25" s="22">
        <f t="shared" si="5"/>
        <v>0</v>
      </c>
      <c r="P25" s="83">
        <v>10768984</v>
      </c>
      <c r="Q25" s="141">
        <f t="shared" si="6"/>
        <v>0.28504490302892083</v>
      </c>
    </row>
    <row r="26" spans="1:17" x14ac:dyDescent="0.25">
      <c r="A26" s="76" t="s">
        <v>135</v>
      </c>
      <c r="B26" s="76" t="s">
        <v>165</v>
      </c>
      <c r="C26" t="s">
        <v>5</v>
      </c>
      <c r="D26">
        <v>76</v>
      </c>
      <c r="E26" s="42">
        <v>896476.48999999987</v>
      </c>
      <c r="F26" s="42">
        <v>959637.55900000001</v>
      </c>
      <c r="G26" s="42">
        <v>1029629.9660000001</v>
      </c>
      <c r="H26" s="42">
        <v>1111557.5150000001</v>
      </c>
      <c r="I26" s="42">
        <v>1194580</v>
      </c>
      <c r="J26" s="42">
        <f t="shared" si="0"/>
        <v>298103.51000000013</v>
      </c>
      <c r="K26" s="78">
        <f t="shared" si="1"/>
        <v>7.4407629542594833E-2</v>
      </c>
      <c r="L26">
        <f t="shared" si="2"/>
        <v>1.0744076295425948</v>
      </c>
      <c r="M26">
        <f t="shared" si="3"/>
        <v>1.3325279729310031</v>
      </c>
      <c r="N26">
        <f t="shared" si="4"/>
        <v>1194580.0000000005</v>
      </c>
      <c r="O26" s="22">
        <f t="shared" si="5"/>
        <v>0</v>
      </c>
      <c r="P26" s="4">
        <v>1871833</v>
      </c>
      <c r="Q26" s="27">
        <f t="shared" si="6"/>
        <v>0.63818727418525045</v>
      </c>
    </row>
    <row r="27" spans="1:17" x14ac:dyDescent="0.25">
      <c r="A27" s="77"/>
      <c r="B27" s="76" t="s">
        <v>167</v>
      </c>
      <c r="C27" t="s">
        <v>26</v>
      </c>
      <c r="D27">
        <v>37</v>
      </c>
      <c r="E27" s="42">
        <v>151100.446</v>
      </c>
      <c r="F27" s="42">
        <v>129521.09299999998</v>
      </c>
      <c r="G27" s="42">
        <v>113646.04639999999</v>
      </c>
      <c r="H27" s="42">
        <v>122748.58039999999</v>
      </c>
      <c r="I27" s="42">
        <v>224890</v>
      </c>
      <c r="J27" s="42">
        <f t="shared" si="0"/>
        <v>73789.554000000004</v>
      </c>
      <c r="K27" s="78">
        <f t="shared" si="1"/>
        <v>0.10452639711887435</v>
      </c>
      <c r="L27">
        <f t="shared" si="2"/>
        <v>1.1045263971188743</v>
      </c>
      <c r="M27">
        <f t="shared" si="3"/>
        <v>1.4883476915746499</v>
      </c>
      <c r="N27">
        <f t="shared" si="4"/>
        <v>224890.00000000003</v>
      </c>
      <c r="O27" s="22">
        <f t="shared" si="5"/>
        <v>0</v>
      </c>
      <c r="P27" s="4">
        <v>925101</v>
      </c>
      <c r="Q27" s="27">
        <f t="shared" si="6"/>
        <v>0.24309778067475876</v>
      </c>
    </row>
    <row r="28" spans="1:17" x14ac:dyDescent="0.25">
      <c r="A28" s="77"/>
      <c r="B28" s="76" t="s">
        <v>175</v>
      </c>
      <c r="C28" t="s">
        <v>31</v>
      </c>
      <c r="D28">
        <v>48</v>
      </c>
      <c r="E28" s="42">
        <v>154924.95544999998</v>
      </c>
      <c r="F28" s="42">
        <v>157329.97975000003</v>
      </c>
      <c r="G28" s="42">
        <v>177634.00459999996</v>
      </c>
      <c r="H28" s="42">
        <v>178582.52174999999</v>
      </c>
      <c r="I28" s="42">
        <v>172268</v>
      </c>
      <c r="J28" s="42">
        <f t="shared" si="0"/>
        <v>17343.044550000021</v>
      </c>
      <c r="K28" s="78">
        <f t="shared" si="1"/>
        <v>2.68826305262726E-2</v>
      </c>
      <c r="L28">
        <f t="shared" si="2"/>
        <v>1.0268826305262726</v>
      </c>
      <c r="M28">
        <f t="shared" si="3"/>
        <v>1.111944809018178</v>
      </c>
      <c r="N28">
        <f t="shared" si="4"/>
        <v>172267.99999999997</v>
      </c>
      <c r="O28" s="22">
        <f t="shared" si="5"/>
        <v>0</v>
      </c>
      <c r="P28" s="4">
        <v>319090</v>
      </c>
      <c r="Q28" s="27">
        <f t="shared" si="6"/>
        <v>0.53987276317026545</v>
      </c>
    </row>
    <row r="29" spans="1:17" x14ac:dyDescent="0.25">
      <c r="A29" s="77"/>
      <c r="B29" s="76" t="s">
        <v>178</v>
      </c>
      <c r="C29" t="s">
        <v>573</v>
      </c>
      <c r="D29">
        <v>86</v>
      </c>
      <c r="E29" s="42">
        <v>373572.68589999998</v>
      </c>
      <c r="F29" s="42">
        <v>399293.84394999989</v>
      </c>
      <c r="G29" s="42">
        <v>380257.53714999987</v>
      </c>
      <c r="H29" s="42">
        <v>352611.94654999994</v>
      </c>
      <c r="I29" s="42">
        <v>368334</v>
      </c>
      <c r="J29" s="42">
        <f t="shared" si="0"/>
        <v>-5238.6858999999822</v>
      </c>
      <c r="K29" s="78">
        <f t="shared" si="1"/>
        <v>-3.5243891840091024E-3</v>
      </c>
      <c r="L29">
        <f t="shared" si="2"/>
        <v>0.9964756108159909</v>
      </c>
      <c r="M29">
        <f t="shared" si="3"/>
        <v>0.98597679622272394</v>
      </c>
      <c r="N29">
        <f t="shared" si="4"/>
        <v>368333.99999999994</v>
      </c>
      <c r="O29" s="22">
        <f t="shared" si="5"/>
        <v>0</v>
      </c>
      <c r="P29" s="4">
        <v>682265</v>
      </c>
      <c r="Q29" s="27">
        <f t="shared" si="6"/>
        <v>0.53986940558287466</v>
      </c>
    </row>
    <row r="30" spans="1:17" x14ac:dyDescent="0.25">
      <c r="A30" s="77"/>
      <c r="B30" s="76" t="s">
        <v>183</v>
      </c>
      <c r="C30" t="s">
        <v>114</v>
      </c>
      <c r="D30">
        <v>51</v>
      </c>
      <c r="E30" s="42">
        <v>290355.29149999999</v>
      </c>
      <c r="F30" s="42">
        <v>297817.75790000008</v>
      </c>
      <c r="G30" s="42">
        <v>321133.10705000011</v>
      </c>
      <c r="H30" s="42">
        <v>248800.89155000006</v>
      </c>
      <c r="I30" s="42">
        <v>247949</v>
      </c>
      <c r="J30" s="42">
        <f t="shared" si="0"/>
        <v>-42406.291499999992</v>
      </c>
      <c r="K30" s="78">
        <f t="shared" si="1"/>
        <v>-3.8701744928852477E-2</v>
      </c>
      <c r="L30">
        <f t="shared" si="2"/>
        <v>0.96129825507114752</v>
      </c>
      <c r="M30">
        <f t="shared" si="3"/>
        <v>0.85395034035396589</v>
      </c>
      <c r="N30">
        <f t="shared" si="4"/>
        <v>247948.99999999997</v>
      </c>
      <c r="O30" s="22">
        <f t="shared" si="5"/>
        <v>0</v>
      </c>
      <c r="P30" s="4">
        <v>885586</v>
      </c>
      <c r="Q30" s="27">
        <f t="shared" si="6"/>
        <v>0.27998297172719533</v>
      </c>
    </row>
    <row r="31" spans="1:17" x14ac:dyDescent="0.25">
      <c r="A31" s="77"/>
      <c r="B31" s="76" t="s">
        <v>169</v>
      </c>
      <c r="C31" t="s">
        <v>22</v>
      </c>
      <c r="D31">
        <v>63</v>
      </c>
      <c r="E31" s="42">
        <v>921597.12214999995</v>
      </c>
      <c r="F31" s="42">
        <v>841467.19740000018</v>
      </c>
      <c r="G31" s="42">
        <v>810421.7622</v>
      </c>
      <c r="H31" s="42">
        <v>604683.98279999988</v>
      </c>
      <c r="I31" s="42">
        <v>604221</v>
      </c>
      <c r="J31" s="42">
        <f t="shared" si="0"/>
        <v>-317376.12214999995</v>
      </c>
      <c r="K31" s="78">
        <f t="shared" si="1"/>
        <v>-0.10016335308064084</v>
      </c>
      <c r="L31">
        <f t="shared" si="2"/>
        <v>0.89983664691935916</v>
      </c>
      <c r="M31">
        <f t="shared" si="3"/>
        <v>0.65562379208651256</v>
      </c>
      <c r="N31">
        <f t="shared" si="4"/>
        <v>604220.99999999988</v>
      </c>
      <c r="O31" s="22">
        <f t="shared" si="5"/>
        <v>0</v>
      </c>
      <c r="P31" s="4">
        <v>1725026</v>
      </c>
      <c r="Q31" s="27">
        <f t="shared" si="6"/>
        <v>0.35026776408007765</v>
      </c>
    </row>
    <row r="32" spans="1:17" x14ac:dyDescent="0.25">
      <c r="A32" s="77"/>
      <c r="B32" s="76" t="s">
        <v>172</v>
      </c>
      <c r="C32" t="s">
        <v>27</v>
      </c>
      <c r="D32">
        <v>40</v>
      </c>
      <c r="E32" s="42">
        <v>393933.97239999997</v>
      </c>
      <c r="F32" s="42">
        <v>426960.40740000003</v>
      </c>
      <c r="G32" s="42">
        <v>432004.50439999998</v>
      </c>
      <c r="H32" s="42">
        <v>323998.64120000007</v>
      </c>
      <c r="I32" s="42">
        <v>341028</v>
      </c>
      <c r="J32" s="42">
        <f t="shared" si="0"/>
        <v>-52905.97239999997</v>
      </c>
      <c r="K32" s="78">
        <f t="shared" si="1"/>
        <v>-3.5412453333577454E-2</v>
      </c>
      <c r="L32">
        <f t="shared" si="2"/>
        <v>0.96458754666642255</v>
      </c>
      <c r="M32">
        <f t="shared" si="3"/>
        <v>0.86569837559914919</v>
      </c>
      <c r="N32">
        <f t="shared" si="4"/>
        <v>341028.00000000006</v>
      </c>
      <c r="O32" s="22">
        <f t="shared" si="5"/>
        <v>0</v>
      </c>
      <c r="P32" s="4">
        <v>976733</v>
      </c>
      <c r="Q32" s="27">
        <f t="shared" si="6"/>
        <v>0.34915171290414065</v>
      </c>
    </row>
    <row r="33" spans="1:17" x14ac:dyDescent="0.25">
      <c r="A33" s="77"/>
      <c r="B33" s="76" t="s">
        <v>180</v>
      </c>
      <c r="C33" t="s">
        <v>24</v>
      </c>
      <c r="D33">
        <v>141</v>
      </c>
      <c r="E33" s="42">
        <v>457543.09799999988</v>
      </c>
      <c r="F33" s="42">
        <v>475411.99459999998</v>
      </c>
      <c r="G33" s="42">
        <v>479792.95249999978</v>
      </c>
      <c r="H33" s="42">
        <v>551374.83149999974</v>
      </c>
      <c r="I33" s="42">
        <v>566446</v>
      </c>
      <c r="J33" s="42">
        <f t="shared" si="0"/>
        <v>108902.90200000012</v>
      </c>
      <c r="K33" s="78">
        <f t="shared" si="1"/>
        <v>5.4827944191251587E-2</v>
      </c>
      <c r="L33">
        <f t="shared" si="2"/>
        <v>1.0548279441912516</v>
      </c>
      <c r="M33">
        <f t="shared" si="3"/>
        <v>1.2380167081003597</v>
      </c>
      <c r="N33">
        <f t="shared" si="4"/>
        <v>566446.00000000012</v>
      </c>
      <c r="O33" s="22">
        <f t="shared" si="5"/>
        <v>0</v>
      </c>
      <c r="P33" s="4">
        <v>923308</v>
      </c>
      <c r="Q33" s="27">
        <f t="shared" si="6"/>
        <v>0.61349625477088898</v>
      </c>
    </row>
    <row r="34" spans="1:17" x14ac:dyDescent="0.25">
      <c r="A34" s="77"/>
      <c r="B34" s="76" t="s">
        <v>177</v>
      </c>
      <c r="C34" t="s">
        <v>571</v>
      </c>
      <c r="D34">
        <v>103</v>
      </c>
      <c r="E34" s="42">
        <v>1154005.6099000003</v>
      </c>
      <c r="F34" s="42">
        <v>1162041.0791500001</v>
      </c>
      <c r="G34" s="42">
        <v>1228044.5595499999</v>
      </c>
      <c r="H34" s="42">
        <v>1316585.3008699997</v>
      </c>
      <c r="I34" s="42">
        <v>1325635</v>
      </c>
      <c r="J34" s="42">
        <f t="shared" si="0"/>
        <v>171629.39009999973</v>
      </c>
      <c r="K34" s="78">
        <f t="shared" si="1"/>
        <v>3.5270908846487314E-2</v>
      </c>
      <c r="L34">
        <f t="shared" si="2"/>
        <v>1.0352709088464873</v>
      </c>
      <c r="M34">
        <f t="shared" si="3"/>
        <v>1.1487249183432235</v>
      </c>
      <c r="N34">
        <f t="shared" si="4"/>
        <v>1325634.9999999998</v>
      </c>
      <c r="O34" s="22">
        <f t="shared" si="5"/>
        <v>0</v>
      </c>
      <c r="P34" s="4">
        <v>2060554</v>
      </c>
      <c r="Q34" s="27">
        <f t="shared" si="6"/>
        <v>0.64333912142074412</v>
      </c>
    </row>
    <row r="35" spans="1:17" x14ac:dyDescent="0.25">
      <c r="A35" s="77"/>
      <c r="B35" s="76" t="s">
        <v>173</v>
      </c>
      <c r="C35" t="s">
        <v>32</v>
      </c>
      <c r="D35">
        <v>51</v>
      </c>
      <c r="E35" s="42">
        <v>75521.755899999989</v>
      </c>
      <c r="F35" s="42">
        <v>72700.205799999982</v>
      </c>
      <c r="G35" s="42">
        <v>73259.543799999985</v>
      </c>
      <c r="H35" s="42">
        <v>76677.086799999975</v>
      </c>
      <c r="I35" s="42">
        <v>85469</v>
      </c>
      <c r="J35" s="42">
        <f t="shared" si="0"/>
        <v>9947.2441000000108</v>
      </c>
      <c r="K35" s="78">
        <f t="shared" si="1"/>
        <v>3.1416645434129586E-2</v>
      </c>
      <c r="L35">
        <f t="shared" si="2"/>
        <v>1.0314166454341296</v>
      </c>
      <c r="M35">
        <f t="shared" si="3"/>
        <v>1.1317136231998015</v>
      </c>
      <c r="N35">
        <f t="shared" si="4"/>
        <v>85468.999999999971</v>
      </c>
      <c r="O35" s="22">
        <f t="shared" si="5"/>
        <v>0</v>
      </c>
      <c r="P35" s="4">
        <v>246973</v>
      </c>
      <c r="Q35" s="27">
        <f t="shared" si="6"/>
        <v>0.34606616917638772</v>
      </c>
    </row>
    <row r="36" spans="1:17" x14ac:dyDescent="0.25">
      <c r="A36" s="77"/>
      <c r="B36" s="76" t="s">
        <v>181</v>
      </c>
      <c r="C36" t="s">
        <v>28</v>
      </c>
      <c r="D36">
        <v>83</v>
      </c>
      <c r="E36" s="42">
        <v>289101.43400000001</v>
      </c>
      <c r="F36" s="42">
        <v>301064.46219999995</v>
      </c>
      <c r="G36" s="42">
        <v>308935.36119999993</v>
      </c>
      <c r="H36" s="42">
        <v>249177.03770000002</v>
      </c>
      <c r="I36" s="42">
        <v>279786</v>
      </c>
      <c r="J36" s="42">
        <f t="shared" si="0"/>
        <v>-9315.4340000000084</v>
      </c>
      <c r="K36" s="78">
        <f t="shared" si="1"/>
        <v>-8.1547144401881155E-3</v>
      </c>
      <c r="L36">
        <f t="shared" si="2"/>
        <v>0.99184528555981188</v>
      </c>
      <c r="M36">
        <f t="shared" si="3"/>
        <v>0.96777797373360663</v>
      </c>
      <c r="N36">
        <f t="shared" si="4"/>
        <v>279786</v>
      </c>
      <c r="O36" s="22">
        <f t="shared" si="5"/>
        <v>0</v>
      </c>
      <c r="P36" s="4">
        <v>453446</v>
      </c>
      <c r="Q36" s="27">
        <f t="shared" si="6"/>
        <v>0.61702165197178938</v>
      </c>
    </row>
    <row r="37" spans="1:17" x14ac:dyDescent="0.25">
      <c r="A37" s="77"/>
      <c r="B37" s="76" t="s">
        <v>168</v>
      </c>
      <c r="C37" t="s">
        <v>23</v>
      </c>
      <c r="D37">
        <v>37</v>
      </c>
      <c r="E37" s="42">
        <v>500124.93300000002</v>
      </c>
      <c r="F37" s="42">
        <v>453415.88510000001</v>
      </c>
      <c r="G37" s="42">
        <v>467330.73209999996</v>
      </c>
      <c r="H37" s="42">
        <v>365079.66960000002</v>
      </c>
      <c r="I37" s="42">
        <v>374487</v>
      </c>
      <c r="J37" s="42">
        <f t="shared" si="0"/>
        <v>-125637.93300000002</v>
      </c>
      <c r="K37" s="78">
        <f t="shared" si="1"/>
        <v>-6.9771673824841618E-2</v>
      </c>
      <c r="L37">
        <f t="shared" si="2"/>
        <v>0.93022832617515838</v>
      </c>
      <c r="M37">
        <f t="shared" si="3"/>
        <v>0.74878690361154199</v>
      </c>
      <c r="N37">
        <f t="shared" si="4"/>
        <v>374486.99999999988</v>
      </c>
      <c r="O37" s="22">
        <f t="shared" si="5"/>
        <v>0</v>
      </c>
      <c r="P37" s="4">
        <v>620958</v>
      </c>
      <c r="Q37" s="27">
        <f t="shared" si="6"/>
        <v>0.60307943532412822</v>
      </c>
    </row>
    <row r="38" spans="1:17" x14ac:dyDescent="0.25">
      <c r="A38" s="77"/>
      <c r="B38" s="76" t="s">
        <v>182</v>
      </c>
      <c r="C38" t="s">
        <v>30</v>
      </c>
      <c r="D38">
        <v>84</v>
      </c>
      <c r="E38" s="42">
        <v>314792.92039999994</v>
      </c>
      <c r="F38" s="42">
        <v>345971.85209999996</v>
      </c>
      <c r="G38" s="42">
        <v>356340.71409999998</v>
      </c>
      <c r="H38" s="42">
        <v>373344.55469999986</v>
      </c>
      <c r="I38" s="42">
        <v>408417</v>
      </c>
      <c r="J38" s="42">
        <f t="shared" si="0"/>
        <v>93624.079600000056</v>
      </c>
      <c r="K38" s="78">
        <f t="shared" si="1"/>
        <v>6.7258724155138783E-2</v>
      </c>
      <c r="L38">
        <f t="shared" si="2"/>
        <v>1.0672587241551388</v>
      </c>
      <c r="M38">
        <f t="shared" si="3"/>
        <v>1.2974148194979553</v>
      </c>
      <c r="N38">
        <f t="shared" si="4"/>
        <v>408417.00000000017</v>
      </c>
      <c r="O38" s="22">
        <f t="shared" si="5"/>
        <v>0</v>
      </c>
      <c r="P38" s="4">
        <v>453446</v>
      </c>
      <c r="Q38" s="27">
        <f t="shared" si="6"/>
        <v>0.90069600349324952</v>
      </c>
    </row>
    <row r="39" spans="1:17" x14ac:dyDescent="0.25">
      <c r="A39" s="77"/>
      <c r="B39" s="76" t="s">
        <v>170</v>
      </c>
      <c r="C39" t="s">
        <v>29</v>
      </c>
      <c r="D39">
        <v>21</v>
      </c>
      <c r="E39" s="42">
        <v>249316.136</v>
      </c>
      <c r="F39" s="42">
        <v>280601.99190000002</v>
      </c>
      <c r="G39" s="42">
        <v>282143.41389999999</v>
      </c>
      <c r="H39" s="42">
        <v>257079.91090000002</v>
      </c>
      <c r="I39" s="42">
        <v>250631</v>
      </c>
      <c r="J39" s="42">
        <f t="shared" si="0"/>
        <v>1314.8640000000014</v>
      </c>
      <c r="K39" s="78">
        <f t="shared" si="1"/>
        <v>1.3158710641754112E-3</v>
      </c>
      <c r="L39">
        <f t="shared" si="2"/>
        <v>1.0013158710641754</v>
      </c>
      <c r="M39">
        <f t="shared" si="3"/>
        <v>1.0052738824734557</v>
      </c>
      <c r="N39">
        <f t="shared" si="4"/>
        <v>250631.00000000012</v>
      </c>
      <c r="O39" s="22">
        <f t="shared" si="5"/>
        <v>0</v>
      </c>
      <c r="P39" s="4">
        <v>493504</v>
      </c>
      <c r="Q39" s="27">
        <f t="shared" si="6"/>
        <v>0.50786011866165215</v>
      </c>
    </row>
    <row r="40" spans="1:17" x14ac:dyDescent="0.25">
      <c r="A40" s="77"/>
      <c r="B40" s="76" t="s">
        <v>176</v>
      </c>
      <c r="C40" t="s">
        <v>570</v>
      </c>
      <c r="D40">
        <v>58</v>
      </c>
      <c r="E40" s="42">
        <v>295637.74399999977</v>
      </c>
      <c r="F40" s="42">
        <v>304989.24199999991</v>
      </c>
      <c r="G40" s="42">
        <v>326549.72299999994</v>
      </c>
      <c r="H40" s="42">
        <v>352969.21700000018</v>
      </c>
      <c r="I40" s="42">
        <v>388483</v>
      </c>
      <c r="J40" s="42">
        <f t="shared" si="0"/>
        <v>92845.256000000227</v>
      </c>
      <c r="K40" s="78">
        <f t="shared" si="1"/>
        <v>7.0663592293447097E-2</v>
      </c>
      <c r="L40">
        <f t="shared" si="2"/>
        <v>1.0706635922934471</v>
      </c>
      <c r="M40">
        <f t="shared" si="3"/>
        <v>1.3140507525994389</v>
      </c>
      <c r="N40">
        <f t="shared" si="4"/>
        <v>388482.99999999994</v>
      </c>
      <c r="O40" s="22">
        <f t="shared" si="5"/>
        <v>0</v>
      </c>
      <c r="P40" s="4">
        <v>806124</v>
      </c>
      <c r="Q40" s="27">
        <f t="shared" si="6"/>
        <v>0.48191469302489442</v>
      </c>
    </row>
    <row r="41" spans="1:17" x14ac:dyDescent="0.25">
      <c r="A41" s="77"/>
      <c r="B41" s="76" t="s">
        <v>179</v>
      </c>
      <c r="C41" t="s">
        <v>572</v>
      </c>
      <c r="D41">
        <v>7</v>
      </c>
      <c r="E41" s="42">
        <v>159306.85999999999</v>
      </c>
      <c r="F41" s="42">
        <v>168320.85800000001</v>
      </c>
      <c r="G41" s="42">
        <v>163078.85800000001</v>
      </c>
      <c r="H41" s="42">
        <v>170601.16500000001</v>
      </c>
      <c r="I41" s="42">
        <v>176570</v>
      </c>
      <c r="J41" s="42">
        <f t="shared" si="0"/>
        <v>17263.140000000014</v>
      </c>
      <c r="K41" s="78">
        <f t="shared" si="1"/>
        <v>2.6054926310013604E-2</v>
      </c>
      <c r="L41">
        <f t="shared" si="2"/>
        <v>1.0260549263100136</v>
      </c>
      <c r="M41">
        <f t="shared" si="3"/>
        <v>1.1083640717041312</v>
      </c>
      <c r="N41">
        <f t="shared" si="4"/>
        <v>176569.99999999997</v>
      </c>
      <c r="O41" s="22">
        <f t="shared" si="5"/>
        <v>0</v>
      </c>
      <c r="P41" s="4">
        <v>377187</v>
      </c>
      <c r="Q41" s="27">
        <f t="shared" si="6"/>
        <v>0.46812323860578442</v>
      </c>
    </row>
    <row r="42" spans="1:17" x14ac:dyDescent="0.25">
      <c r="A42" s="77"/>
      <c r="B42" s="76" t="s">
        <v>164</v>
      </c>
      <c r="C42" t="s">
        <v>21</v>
      </c>
      <c r="D42">
        <v>44</v>
      </c>
      <c r="E42" s="42">
        <v>657069.81299999985</v>
      </c>
      <c r="F42" s="42">
        <v>627766.37875000015</v>
      </c>
      <c r="G42" s="42">
        <v>621080.49025000015</v>
      </c>
      <c r="H42" s="42">
        <v>616751.86424999998</v>
      </c>
      <c r="I42" s="42">
        <v>640552</v>
      </c>
      <c r="J42" s="42">
        <f t="shared" si="0"/>
        <v>-16517.812999999849</v>
      </c>
      <c r="K42" s="78">
        <f t="shared" si="1"/>
        <v>-6.3447784717028943E-3</v>
      </c>
      <c r="L42">
        <f t="shared" si="2"/>
        <v>0.99365522152829711</v>
      </c>
      <c r="M42">
        <f t="shared" si="3"/>
        <v>0.97486140334984495</v>
      </c>
      <c r="N42">
        <f t="shared" si="4"/>
        <v>640552</v>
      </c>
      <c r="O42" s="22">
        <f t="shared" si="5"/>
        <v>0</v>
      </c>
      <c r="P42" s="4">
        <v>1259075</v>
      </c>
      <c r="Q42" s="27">
        <f t="shared" si="6"/>
        <v>0.50874808887476919</v>
      </c>
    </row>
    <row r="43" spans="1:17" x14ac:dyDescent="0.25">
      <c r="A43" s="77"/>
      <c r="B43" s="76" t="s">
        <v>174</v>
      </c>
      <c r="C43" t="s">
        <v>25</v>
      </c>
      <c r="D43">
        <v>17</v>
      </c>
      <c r="E43" s="42">
        <v>153265.592</v>
      </c>
      <c r="F43" s="42">
        <v>173796.15100000001</v>
      </c>
      <c r="G43" s="42">
        <v>186300.80100000001</v>
      </c>
      <c r="H43" s="42">
        <v>201781.89799999999</v>
      </c>
      <c r="I43" s="42">
        <v>203006</v>
      </c>
      <c r="J43" s="42">
        <f t="shared" si="0"/>
        <v>49740.407999999996</v>
      </c>
      <c r="K43" s="78">
        <f t="shared" si="1"/>
        <v>7.279329808425139E-2</v>
      </c>
      <c r="L43">
        <f t="shared" si="2"/>
        <v>1.0727932980842514</v>
      </c>
      <c r="M43">
        <f t="shared" si="3"/>
        <v>1.3245373429934619</v>
      </c>
      <c r="N43">
        <f t="shared" si="4"/>
        <v>203006</v>
      </c>
      <c r="O43" s="22">
        <f t="shared" si="5"/>
        <v>0</v>
      </c>
      <c r="P43" s="4">
        <v>793522</v>
      </c>
      <c r="Q43" s="27">
        <f t="shared" si="6"/>
        <v>0.25582907594244392</v>
      </c>
    </row>
    <row r="44" spans="1:17" x14ac:dyDescent="0.25">
      <c r="A44" s="77"/>
      <c r="B44" s="76" t="s">
        <v>171</v>
      </c>
      <c r="C44" t="s">
        <v>131</v>
      </c>
      <c r="D44">
        <v>5</v>
      </c>
      <c r="E44" s="42">
        <v>5398.1149999999998</v>
      </c>
      <c r="F44" s="42">
        <v>8589.3775000000005</v>
      </c>
      <c r="G44" s="42">
        <v>11474.5875</v>
      </c>
      <c r="H44" s="42">
        <v>7899.4749999999995</v>
      </c>
      <c r="I44" s="42">
        <v>13732</v>
      </c>
      <c r="J44" s="42">
        <f t="shared" si="0"/>
        <v>8333.8850000000002</v>
      </c>
      <c r="K44" s="78">
        <f t="shared" si="1"/>
        <v>0.26291149318736995</v>
      </c>
      <c r="L44">
        <f t="shared" si="2"/>
        <v>1.2629114931873699</v>
      </c>
      <c r="M44">
        <f t="shared" si="3"/>
        <v>2.5438509553797948</v>
      </c>
      <c r="N44">
        <f t="shared" si="4"/>
        <v>13732</v>
      </c>
      <c r="O44" s="22">
        <f t="shared" si="5"/>
        <v>0</v>
      </c>
      <c r="P44" s="4">
        <v>23274</v>
      </c>
      <c r="Q44" s="27">
        <f t="shared" si="6"/>
        <v>0.59001460857609345</v>
      </c>
    </row>
    <row r="45" spans="1:17" x14ac:dyDescent="0.25">
      <c r="A45" s="77"/>
      <c r="B45" s="76" t="s">
        <v>166</v>
      </c>
      <c r="C45" t="s">
        <v>34</v>
      </c>
      <c r="D45">
        <v>7</v>
      </c>
      <c r="E45" s="42">
        <v>2637.366</v>
      </c>
      <c r="F45" s="42">
        <v>13079.426000000001</v>
      </c>
      <c r="G45" s="42">
        <v>12721.528</v>
      </c>
      <c r="H45" s="42">
        <v>4047.4859999999994</v>
      </c>
      <c r="I45" s="42">
        <v>4576</v>
      </c>
      <c r="J45" s="42">
        <f t="shared" si="0"/>
        <v>1938.634</v>
      </c>
      <c r="K45" s="78">
        <f t="shared" si="1"/>
        <v>0.14770137822647977</v>
      </c>
      <c r="L45">
        <f t="shared" si="2"/>
        <v>1.1477013782264798</v>
      </c>
      <c r="M45">
        <f t="shared" si="3"/>
        <v>1.7350644544594878</v>
      </c>
      <c r="N45">
        <f t="shared" si="4"/>
        <v>4576.0000000000018</v>
      </c>
      <c r="O45" s="22">
        <f t="shared" si="5"/>
        <v>0</v>
      </c>
      <c r="P45" s="4">
        <v>553286</v>
      </c>
      <c r="Q45" s="27">
        <f t="shared" si="6"/>
        <v>8.2705870020206556E-3</v>
      </c>
    </row>
    <row r="46" spans="1:17" x14ac:dyDescent="0.25">
      <c r="A46" s="77"/>
      <c r="B46" s="76" t="s">
        <v>184</v>
      </c>
      <c r="C46" t="s">
        <v>33</v>
      </c>
      <c r="D46">
        <v>5</v>
      </c>
      <c r="E46" s="42">
        <v>11931.197999999999</v>
      </c>
      <c r="F46" s="42">
        <v>11339.544999999998</v>
      </c>
      <c r="G46" s="42">
        <v>10970.147999999999</v>
      </c>
      <c r="H46" s="42">
        <v>14717.585999999999</v>
      </c>
      <c r="I46" s="42">
        <v>13295</v>
      </c>
      <c r="J46" s="42">
        <f t="shared" si="0"/>
        <v>1363.8020000000015</v>
      </c>
      <c r="K46" s="78">
        <f t="shared" si="1"/>
        <v>2.7427231164109056E-2</v>
      </c>
      <c r="L46">
        <f t="shared" si="2"/>
        <v>1.0274272311641091</v>
      </c>
      <c r="M46">
        <f t="shared" si="3"/>
        <v>1.1143055374657265</v>
      </c>
      <c r="N46">
        <f t="shared" si="4"/>
        <v>13294.999999999998</v>
      </c>
      <c r="O46" s="22">
        <f t="shared" si="5"/>
        <v>0</v>
      </c>
      <c r="P46" s="4">
        <v>324588</v>
      </c>
      <c r="Q46" s="27">
        <f t="shared" si="6"/>
        <v>4.0959616498453422E-2</v>
      </c>
    </row>
    <row r="47" spans="1:17" x14ac:dyDescent="0.25">
      <c r="A47" s="301" t="s">
        <v>304</v>
      </c>
      <c r="B47" s="302"/>
      <c r="C47" s="303"/>
      <c r="D47" s="80">
        <v>1064</v>
      </c>
      <c r="E47" s="83">
        <v>7507613.5386000061</v>
      </c>
      <c r="F47" s="83">
        <v>7611116.2875000015</v>
      </c>
      <c r="G47" s="83">
        <v>7792750.3407000005</v>
      </c>
      <c r="H47" s="83">
        <v>7501071.1625699969</v>
      </c>
      <c r="I47" s="83">
        <v>7884355</v>
      </c>
      <c r="J47" s="83">
        <f t="shared" si="0"/>
        <v>376741.46139999386</v>
      </c>
      <c r="K47" s="82">
        <f t="shared" si="1"/>
        <v>1.2315916916235459E-2</v>
      </c>
      <c r="L47">
        <f t="shared" si="2"/>
        <v>1.0123159169162355</v>
      </c>
      <c r="M47">
        <f t="shared" si="3"/>
        <v>1.0501812539314921</v>
      </c>
      <c r="N47">
        <f t="shared" si="4"/>
        <v>7884355.0000000009</v>
      </c>
      <c r="O47" s="22">
        <f t="shared" si="5"/>
        <v>0</v>
      </c>
      <c r="P47" s="83">
        <v>17090531</v>
      </c>
      <c r="Q47" s="141">
        <f t="shared" si="6"/>
        <v>0.46132884929087342</v>
      </c>
    </row>
    <row r="48" spans="1:17" x14ac:dyDescent="0.25">
      <c r="A48" s="76" t="s">
        <v>185</v>
      </c>
      <c r="B48" s="76" t="s">
        <v>186</v>
      </c>
      <c r="C48" t="s">
        <v>67</v>
      </c>
      <c r="D48">
        <v>4</v>
      </c>
      <c r="E48" s="42">
        <v>16446.719000000001</v>
      </c>
      <c r="F48" s="42">
        <v>19295.335999999999</v>
      </c>
      <c r="G48" s="42">
        <v>20025.899000000001</v>
      </c>
      <c r="H48" s="42">
        <v>22666.305</v>
      </c>
      <c r="I48" s="42">
        <v>19651</v>
      </c>
      <c r="J48" s="42">
        <f t="shared" si="0"/>
        <v>3204.280999999999</v>
      </c>
      <c r="K48" s="78">
        <f t="shared" si="1"/>
        <v>4.5505557795790352E-2</v>
      </c>
      <c r="L48">
        <f t="shared" si="2"/>
        <v>1.0455055577957904</v>
      </c>
      <c r="M48">
        <f t="shared" si="3"/>
        <v>1.1948279775437274</v>
      </c>
      <c r="N48">
        <f t="shared" si="4"/>
        <v>19650.999999999996</v>
      </c>
      <c r="O48" s="22">
        <f t="shared" si="5"/>
        <v>0</v>
      </c>
      <c r="P48" s="4">
        <v>298682</v>
      </c>
      <c r="Q48" s="27">
        <f t="shared" si="6"/>
        <v>6.5792381194715449E-2</v>
      </c>
    </row>
    <row r="49" spans="1:17" x14ac:dyDescent="0.25">
      <c r="A49" s="77"/>
      <c r="B49" s="76" t="s">
        <v>198</v>
      </c>
      <c r="C49" t="s">
        <v>107</v>
      </c>
      <c r="D49">
        <v>65</v>
      </c>
      <c r="E49" s="42">
        <v>103310.08199999994</v>
      </c>
      <c r="F49" s="42">
        <v>124250.96339999998</v>
      </c>
      <c r="G49" s="42">
        <v>116301.83899999992</v>
      </c>
      <c r="H49" s="42">
        <v>113797.35039999995</v>
      </c>
      <c r="I49" s="42">
        <v>124931</v>
      </c>
      <c r="J49" s="42">
        <f t="shared" si="0"/>
        <v>21620.918000000063</v>
      </c>
      <c r="K49" s="78">
        <f t="shared" si="1"/>
        <v>4.8653178392101815E-2</v>
      </c>
      <c r="L49">
        <f t="shared" si="2"/>
        <v>1.0486531783921018</v>
      </c>
      <c r="M49">
        <f t="shared" si="3"/>
        <v>1.2092817814238119</v>
      </c>
      <c r="N49">
        <f t="shared" si="4"/>
        <v>124931.00000000001</v>
      </c>
      <c r="O49" s="22">
        <f t="shared" si="5"/>
        <v>0</v>
      </c>
      <c r="P49" s="4">
        <v>395975</v>
      </c>
      <c r="Q49" s="27">
        <f t="shared" si="6"/>
        <v>0.31550224130311255</v>
      </c>
    </row>
    <row r="50" spans="1:17" x14ac:dyDescent="0.25">
      <c r="A50" s="77"/>
      <c r="B50" s="76" t="s">
        <v>191</v>
      </c>
      <c r="C50" t="s">
        <v>76</v>
      </c>
      <c r="D50">
        <v>4</v>
      </c>
      <c r="E50" s="42">
        <v>21661.643</v>
      </c>
      <c r="F50" s="42">
        <v>180.643</v>
      </c>
      <c r="G50" s="42">
        <v>180.643</v>
      </c>
      <c r="H50" s="42">
        <v>490.68700000000001</v>
      </c>
      <c r="I50" s="42">
        <v>559</v>
      </c>
      <c r="J50" s="42">
        <f t="shared" si="0"/>
        <v>-21102.643</v>
      </c>
      <c r="K50" s="78">
        <f t="shared" si="1"/>
        <v>-0.59919779376889837</v>
      </c>
      <c r="L50">
        <f t="shared" si="2"/>
        <v>0.40080220623110158</v>
      </c>
      <c r="M50">
        <f t="shared" si="3"/>
        <v>2.580598341501612E-2</v>
      </c>
      <c r="N50">
        <f t="shared" si="4"/>
        <v>559</v>
      </c>
      <c r="O50" s="22">
        <f t="shared" si="5"/>
        <v>0</v>
      </c>
      <c r="P50" s="4">
        <v>6481</v>
      </c>
      <c r="Q50" s="27">
        <f t="shared" si="6"/>
        <v>8.6252121586174971E-2</v>
      </c>
    </row>
    <row r="51" spans="1:17" x14ac:dyDescent="0.25">
      <c r="A51" s="77"/>
      <c r="B51" s="76" t="s">
        <v>192</v>
      </c>
      <c r="C51" t="s">
        <v>77</v>
      </c>
      <c r="D51">
        <v>110</v>
      </c>
      <c r="E51" s="42">
        <v>433534.59129999997</v>
      </c>
      <c r="F51" s="42">
        <v>465861.83169999986</v>
      </c>
      <c r="G51" s="42">
        <v>490087.06919999985</v>
      </c>
      <c r="H51" s="42">
        <v>485414.91674999997</v>
      </c>
      <c r="I51" s="42">
        <v>521414</v>
      </c>
      <c r="J51" s="42">
        <f t="shared" si="0"/>
        <v>87879.408700000029</v>
      </c>
      <c r="K51" s="78">
        <f t="shared" si="1"/>
        <v>4.7224353193418445E-2</v>
      </c>
      <c r="L51">
        <f t="shared" si="2"/>
        <v>1.0472243531934184</v>
      </c>
      <c r="M51">
        <f t="shared" si="3"/>
        <v>1.202704491091436</v>
      </c>
      <c r="N51">
        <f t="shared" si="4"/>
        <v>521414.00000000012</v>
      </c>
      <c r="O51" s="22">
        <f t="shared" si="5"/>
        <v>0</v>
      </c>
      <c r="P51" s="4">
        <v>1315624</v>
      </c>
      <c r="Q51" s="27">
        <f t="shared" si="6"/>
        <v>0.396324481766827</v>
      </c>
    </row>
    <row r="52" spans="1:17" x14ac:dyDescent="0.25">
      <c r="A52" s="77"/>
      <c r="B52" s="76" t="s">
        <v>187</v>
      </c>
      <c r="C52" t="s">
        <v>73</v>
      </c>
      <c r="D52">
        <v>49</v>
      </c>
      <c r="E52" s="42">
        <v>154053.60859999998</v>
      </c>
      <c r="F52" s="42">
        <v>185995.91750000001</v>
      </c>
      <c r="G52" s="42">
        <v>166085.28274999998</v>
      </c>
      <c r="H52" s="42">
        <v>187886.58480000004</v>
      </c>
      <c r="I52" s="42">
        <v>204907</v>
      </c>
      <c r="J52" s="42">
        <f t="shared" si="0"/>
        <v>50853.391400000022</v>
      </c>
      <c r="K52" s="78">
        <f t="shared" si="1"/>
        <v>7.3918267331056997E-2</v>
      </c>
      <c r="L52">
        <f t="shared" si="2"/>
        <v>1.073918267331057</v>
      </c>
      <c r="M52">
        <f t="shared" si="3"/>
        <v>1.3301019162234675</v>
      </c>
      <c r="N52">
        <f t="shared" si="4"/>
        <v>204907.00000000003</v>
      </c>
      <c r="O52" s="22">
        <f t="shared" si="5"/>
        <v>0</v>
      </c>
      <c r="P52" s="4">
        <v>469269</v>
      </c>
      <c r="Q52" s="27">
        <f t="shared" si="6"/>
        <v>0.43665147282262412</v>
      </c>
    </row>
    <row r="53" spans="1:17" x14ac:dyDescent="0.25">
      <c r="A53" s="77"/>
      <c r="B53" s="76" t="s">
        <v>199</v>
      </c>
      <c r="C53" t="s">
        <v>70</v>
      </c>
      <c r="D53">
        <v>35</v>
      </c>
      <c r="E53" s="42">
        <v>68531.404850000006</v>
      </c>
      <c r="F53" s="42">
        <v>77259.229750000013</v>
      </c>
      <c r="G53" s="42">
        <v>75768.29975000002</v>
      </c>
      <c r="H53" s="42">
        <v>86415.487150000015</v>
      </c>
      <c r="I53" s="42">
        <v>82406</v>
      </c>
      <c r="J53" s="42">
        <f t="shared" si="0"/>
        <v>13874.595149999994</v>
      </c>
      <c r="K53" s="78">
        <f t="shared" si="1"/>
        <v>4.7170260511850914E-2</v>
      </c>
      <c r="L53">
        <f t="shared" si="2"/>
        <v>1.0471702605118509</v>
      </c>
      <c r="M53">
        <f t="shared" si="3"/>
        <v>1.2024560153168964</v>
      </c>
      <c r="N53">
        <f t="shared" si="4"/>
        <v>82406.000000000029</v>
      </c>
      <c r="O53" s="22">
        <f t="shared" si="5"/>
        <v>0</v>
      </c>
      <c r="P53" s="4">
        <v>118431</v>
      </c>
      <c r="Q53" s="27">
        <f t="shared" si="6"/>
        <v>0.69581444047588892</v>
      </c>
    </row>
    <row r="54" spans="1:17" x14ac:dyDescent="0.25">
      <c r="A54" s="77"/>
      <c r="B54" s="76" t="s">
        <v>195</v>
      </c>
      <c r="C54" t="s">
        <v>68</v>
      </c>
      <c r="D54">
        <v>11</v>
      </c>
      <c r="E54" s="42">
        <v>77342.976999999999</v>
      </c>
      <c r="F54" s="42">
        <v>93583.445500000002</v>
      </c>
      <c r="G54" s="42">
        <v>97585.734500000006</v>
      </c>
      <c r="H54" s="42">
        <v>85711.404999999999</v>
      </c>
      <c r="I54" s="42">
        <v>92137</v>
      </c>
      <c r="J54" s="42">
        <f t="shared" si="0"/>
        <v>14794.023000000001</v>
      </c>
      <c r="K54" s="78">
        <f t="shared" si="1"/>
        <v>4.4728147358741088E-2</v>
      </c>
      <c r="L54">
        <f t="shared" si="2"/>
        <v>1.0447281473587411</v>
      </c>
      <c r="M54">
        <f t="shared" si="3"/>
        <v>1.1912781686694065</v>
      </c>
      <c r="N54">
        <f t="shared" si="4"/>
        <v>92137.000000000029</v>
      </c>
      <c r="O54" s="22">
        <f t="shared" si="5"/>
        <v>0</v>
      </c>
      <c r="P54" s="4">
        <v>177824</v>
      </c>
      <c r="Q54" s="27">
        <f t="shared" si="6"/>
        <v>0.51813590966348755</v>
      </c>
    </row>
    <row r="55" spans="1:17" x14ac:dyDescent="0.25">
      <c r="A55" s="77"/>
      <c r="B55" s="76" t="s">
        <v>202</v>
      </c>
      <c r="C55" t="s">
        <v>72</v>
      </c>
      <c r="D55">
        <v>3</v>
      </c>
      <c r="E55" s="42">
        <v>11771</v>
      </c>
      <c r="F55" s="42">
        <v>12146</v>
      </c>
      <c r="G55" s="42">
        <v>13401</v>
      </c>
      <c r="H55" s="42">
        <v>14257.564999999999</v>
      </c>
      <c r="I55" s="42">
        <v>10102</v>
      </c>
      <c r="J55" s="42">
        <f t="shared" si="0"/>
        <v>-1669</v>
      </c>
      <c r="K55" s="78">
        <f t="shared" si="1"/>
        <v>-3.7504957849681775E-2</v>
      </c>
      <c r="L55">
        <f t="shared" si="2"/>
        <v>0.96249504215031823</v>
      </c>
      <c r="M55">
        <f t="shared" si="3"/>
        <v>0.85821085719140267</v>
      </c>
      <c r="N55">
        <f t="shared" si="4"/>
        <v>10102</v>
      </c>
      <c r="O55" s="22">
        <f t="shared" si="5"/>
        <v>0</v>
      </c>
      <c r="P55" s="4">
        <v>13554</v>
      </c>
      <c r="Q55" s="27">
        <f t="shared" si="6"/>
        <v>0.74531503615168959</v>
      </c>
    </row>
    <row r="56" spans="1:17" x14ac:dyDescent="0.25">
      <c r="A56" s="77"/>
      <c r="B56" s="76" t="s">
        <v>203</v>
      </c>
      <c r="C56" t="s">
        <v>98</v>
      </c>
      <c r="D56">
        <v>3</v>
      </c>
      <c r="E56" s="42">
        <v>12686.978499999999</v>
      </c>
      <c r="F56" s="42">
        <v>14930.775799999999</v>
      </c>
      <c r="G56" s="42">
        <v>16404.775799999999</v>
      </c>
      <c r="H56" s="42">
        <v>20253.775800000003</v>
      </c>
      <c r="I56" s="42">
        <v>20052</v>
      </c>
      <c r="J56" s="42">
        <f t="shared" si="0"/>
        <v>7365.0215000000007</v>
      </c>
      <c r="K56" s="78">
        <f t="shared" si="1"/>
        <v>0.12124333119731712</v>
      </c>
      <c r="L56">
        <f t="shared" si="2"/>
        <v>1.1212433311973171</v>
      </c>
      <c r="M56">
        <f t="shared" si="3"/>
        <v>1.5805181667171575</v>
      </c>
      <c r="N56">
        <f t="shared" si="4"/>
        <v>20051.999999999993</v>
      </c>
      <c r="O56" s="22">
        <f t="shared" si="5"/>
        <v>0</v>
      </c>
      <c r="P56" s="4">
        <v>171312</v>
      </c>
      <c r="Q56" s="27">
        <f t="shared" si="6"/>
        <v>0.11704959372373214</v>
      </c>
    </row>
    <row r="57" spans="1:17" x14ac:dyDescent="0.25">
      <c r="A57" s="77"/>
      <c r="B57" s="76" t="s">
        <v>189</v>
      </c>
      <c r="C57" t="s">
        <v>129</v>
      </c>
      <c r="D57">
        <v>3</v>
      </c>
      <c r="E57" s="42">
        <v>9825.2860000000001</v>
      </c>
      <c r="F57" s="42">
        <v>8866.2867999999999</v>
      </c>
      <c r="G57" s="42">
        <v>9575.2867999999999</v>
      </c>
      <c r="H57" s="42">
        <v>1507.4458</v>
      </c>
      <c r="I57" s="42">
        <v>1554</v>
      </c>
      <c r="J57" s="42">
        <f t="shared" si="0"/>
        <v>-8271.2860000000001</v>
      </c>
      <c r="K57" s="78">
        <f t="shared" si="1"/>
        <v>-0.36936734784007963</v>
      </c>
      <c r="L57">
        <f t="shared" si="2"/>
        <v>0.63063265215992037</v>
      </c>
      <c r="M57">
        <f t="shared" si="3"/>
        <v>0.15816333488918285</v>
      </c>
      <c r="N57">
        <f t="shared" si="4"/>
        <v>1553.9999999999998</v>
      </c>
      <c r="O57" s="22">
        <f t="shared" si="5"/>
        <v>0</v>
      </c>
      <c r="P57" s="4">
        <v>7819</v>
      </c>
      <c r="Q57" s="27">
        <f t="shared" si="6"/>
        <v>0.19874664279319607</v>
      </c>
    </row>
    <row r="58" spans="1:17" x14ac:dyDescent="0.25">
      <c r="A58" s="77"/>
      <c r="B58" s="76" t="s">
        <v>194</v>
      </c>
      <c r="C58" t="s">
        <v>79</v>
      </c>
      <c r="D58">
        <v>8</v>
      </c>
      <c r="E58" s="42">
        <v>65575.09</v>
      </c>
      <c r="F58" s="42">
        <v>72063.333600000013</v>
      </c>
      <c r="G58" s="42">
        <v>59106.183599999989</v>
      </c>
      <c r="H58" s="42">
        <v>142645.23450000002</v>
      </c>
      <c r="I58" s="42">
        <v>152307</v>
      </c>
      <c r="J58" s="42">
        <f t="shared" si="0"/>
        <v>86731.91</v>
      </c>
      <c r="K58" s="78">
        <f t="shared" si="1"/>
        <v>0.23451179055702553</v>
      </c>
      <c r="L58">
        <f t="shared" si="2"/>
        <v>1.2345117905570255</v>
      </c>
      <c r="M58">
        <f t="shared" si="3"/>
        <v>2.3226350127769564</v>
      </c>
      <c r="N58">
        <f t="shared" si="4"/>
        <v>152307.00000000006</v>
      </c>
      <c r="O58" s="22">
        <f t="shared" si="5"/>
        <v>0</v>
      </c>
      <c r="P58" s="4">
        <v>178571</v>
      </c>
      <c r="Q58" s="27">
        <f t="shared" si="6"/>
        <v>0.85292124701099281</v>
      </c>
    </row>
    <row r="59" spans="1:17" x14ac:dyDescent="0.25">
      <c r="A59" s="77"/>
      <c r="B59" s="76" t="s">
        <v>193</v>
      </c>
      <c r="C59" t="s">
        <v>78</v>
      </c>
      <c r="D59">
        <v>11</v>
      </c>
      <c r="E59" s="42">
        <v>10808.831999999999</v>
      </c>
      <c r="F59" s="42">
        <v>10157.183499999999</v>
      </c>
      <c r="G59" s="42">
        <v>12357.279499999997</v>
      </c>
      <c r="H59" s="42">
        <v>7444.7735000000002</v>
      </c>
      <c r="I59" s="42">
        <v>6222</v>
      </c>
      <c r="J59" s="42">
        <f t="shared" si="0"/>
        <v>-4586.8319999999985</v>
      </c>
      <c r="K59" s="78">
        <f t="shared" si="1"/>
        <v>-0.12896057998137389</v>
      </c>
      <c r="L59">
        <f t="shared" si="2"/>
        <v>0.87103942001862611</v>
      </c>
      <c r="M59">
        <f t="shared" si="3"/>
        <v>0.57564036521244855</v>
      </c>
      <c r="N59">
        <f t="shared" si="4"/>
        <v>6222</v>
      </c>
      <c r="O59" s="22">
        <f t="shared" si="5"/>
        <v>0</v>
      </c>
      <c r="P59" s="4">
        <v>10448</v>
      </c>
      <c r="Q59" s="27">
        <f t="shared" si="6"/>
        <v>0.59552067381316998</v>
      </c>
    </row>
    <row r="60" spans="1:17" x14ac:dyDescent="0.25">
      <c r="A60" s="77"/>
      <c r="B60" s="76" t="s">
        <v>190</v>
      </c>
      <c r="C60" t="s">
        <v>75</v>
      </c>
      <c r="D60">
        <v>14</v>
      </c>
      <c r="E60" s="42">
        <v>57956.616399999999</v>
      </c>
      <c r="F60" s="42">
        <v>60605.3099</v>
      </c>
      <c r="G60" s="42">
        <v>69379.530000000013</v>
      </c>
      <c r="H60" s="42">
        <v>82085.203699999998</v>
      </c>
      <c r="I60" s="42">
        <v>97969</v>
      </c>
      <c r="J60" s="42">
        <f t="shared" si="0"/>
        <v>40012.383600000001</v>
      </c>
      <c r="K60" s="78">
        <f t="shared" si="1"/>
        <v>0.14024037008863011</v>
      </c>
      <c r="L60">
        <f t="shared" si="2"/>
        <v>1.1402403700886301</v>
      </c>
      <c r="M60">
        <f t="shared" si="3"/>
        <v>1.690385086041704</v>
      </c>
      <c r="N60">
        <f t="shared" si="4"/>
        <v>97969.000000000029</v>
      </c>
      <c r="O60" s="22">
        <f t="shared" si="5"/>
        <v>0</v>
      </c>
      <c r="P60" s="4">
        <v>250085</v>
      </c>
      <c r="Q60" s="27">
        <f t="shared" si="6"/>
        <v>0.39174280744546852</v>
      </c>
    </row>
    <row r="61" spans="1:17" x14ac:dyDescent="0.25">
      <c r="A61" s="77"/>
      <c r="B61" s="76" t="s">
        <v>197</v>
      </c>
      <c r="C61" t="s">
        <v>130</v>
      </c>
      <c r="D61">
        <v>3</v>
      </c>
      <c r="E61" s="42">
        <v>11470.296</v>
      </c>
      <c r="F61" s="42">
        <v>10523.64</v>
      </c>
      <c r="G61" s="42">
        <v>11092.64</v>
      </c>
      <c r="H61" s="42">
        <v>10660.495999999999</v>
      </c>
      <c r="I61" s="42">
        <v>10692</v>
      </c>
      <c r="J61" s="42">
        <f t="shared" si="0"/>
        <v>-778.29600000000028</v>
      </c>
      <c r="K61" s="78">
        <f t="shared" si="1"/>
        <v>-1.7412847900554973E-2</v>
      </c>
      <c r="L61">
        <f t="shared" si="2"/>
        <v>0.98258715209944503</v>
      </c>
      <c r="M61">
        <f t="shared" si="3"/>
        <v>0.93214682515603775</v>
      </c>
      <c r="N61">
        <f t="shared" si="4"/>
        <v>10692</v>
      </c>
      <c r="O61" s="22">
        <f t="shared" si="5"/>
        <v>0</v>
      </c>
      <c r="P61" s="4">
        <v>10692</v>
      </c>
      <c r="Q61" s="27">
        <f t="shared" si="6"/>
        <v>1</v>
      </c>
    </row>
    <row r="62" spans="1:17" x14ac:dyDescent="0.25">
      <c r="A62" s="77"/>
      <c r="B62" s="76" t="s">
        <v>196</v>
      </c>
      <c r="C62" t="s">
        <v>69</v>
      </c>
      <c r="D62">
        <v>2</v>
      </c>
      <c r="E62" s="42">
        <v>1635.6448</v>
      </c>
      <c r="F62" s="42">
        <v>1784.4378000000002</v>
      </c>
      <c r="G62" s="42">
        <v>2040.7177999999999</v>
      </c>
      <c r="H62" s="42">
        <v>2134.1821999999997</v>
      </c>
      <c r="I62" s="42">
        <v>2284</v>
      </c>
      <c r="J62" s="42">
        <f t="shared" si="0"/>
        <v>648.35519999999997</v>
      </c>
      <c r="K62" s="78">
        <f t="shared" si="1"/>
        <v>8.7055644830350332E-2</v>
      </c>
      <c r="L62">
        <f t="shared" si="2"/>
        <v>1.0870556448303503</v>
      </c>
      <c r="M62">
        <f t="shared" si="3"/>
        <v>1.3963911969151248</v>
      </c>
      <c r="N62">
        <f t="shared" si="4"/>
        <v>2284</v>
      </c>
      <c r="O62" s="22">
        <f t="shared" si="5"/>
        <v>0</v>
      </c>
      <c r="P62" s="4">
        <v>33490</v>
      </c>
      <c r="Q62" s="27">
        <f t="shared" si="6"/>
        <v>6.81994625261272E-2</v>
      </c>
    </row>
    <row r="63" spans="1:17" x14ac:dyDescent="0.25">
      <c r="A63" s="77"/>
      <c r="B63" s="76" t="s">
        <v>201</v>
      </c>
      <c r="C63" t="s">
        <v>71</v>
      </c>
      <c r="D63">
        <v>5</v>
      </c>
      <c r="E63" s="42">
        <v>1522.0934999999999</v>
      </c>
      <c r="F63" s="42">
        <v>1065.329</v>
      </c>
      <c r="G63" s="42">
        <v>1099.6155000000001</v>
      </c>
      <c r="H63" s="42">
        <v>205340.7905</v>
      </c>
      <c r="I63" s="42">
        <v>262718</v>
      </c>
      <c r="J63" s="42">
        <f t="shared" si="0"/>
        <v>261195.90650000001</v>
      </c>
      <c r="K63" s="78">
        <f t="shared" si="1"/>
        <v>2.6246170122147974</v>
      </c>
      <c r="L63">
        <f t="shared" si="2"/>
        <v>3.6246170122147974</v>
      </c>
      <c r="M63">
        <f t="shared" si="3"/>
        <v>172.60306282104216</v>
      </c>
      <c r="N63">
        <f t="shared" si="4"/>
        <v>262717.99999999994</v>
      </c>
      <c r="O63" s="22">
        <f t="shared" si="5"/>
        <v>0</v>
      </c>
      <c r="P63" s="4">
        <v>444647</v>
      </c>
      <c r="Q63" s="27">
        <f t="shared" si="6"/>
        <v>0.59084622183439894</v>
      </c>
    </row>
    <row r="64" spans="1:17" x14ac:dyDescent="0.25">
      <c r="A64" s="77"/>
      <c r="B64" s="76" t="s">
        <v>188</v>
      </c>
      <c r="C64" t="s">
        <v>74</v>
      </c>
      <c r="D64">
        <v>2</v>
      </c>
      <c r="E64" s="42">
        <v>5502.0750000000007</v>
      </c>
      <c r="F64" s="42">
        <v>5502.1097499999996</v>
      </c>
      <c r="G64" s="42">
        <v>5214.8487500000001</v>
      </c>
      <c r="H64" s="42">
        <v>5325.5882499999998</v>
      </c>
      <c r="I64" s="42">
        <v>5227</v>
      </c>
      <c r="J64" s="42">
        <f t="shared" si="0"/>
        <v>-275.07500000000073</v>
      </c>
      <c r="K64" s="78">
        <f t="shared" si="1"/>
        <v>-1.2740097542571327E-2</v>
      </c>
      <c r="L64">
        <f t="shared" si="2"/>
        <v>0.98725990245742867</v>
      </c>
      <c r="M64">
        <f t="shared" si="3"/>
        <v>0.95000522530136366</v>
      </c>
      <c r="N64">
        <f t="shared" si="4"/>
        <v>5227.0000000000009</v>
      </c>
      <c r="O64" s="22">
        <f t="shared" si="5"/>
        <v>0</v>
      </c>
      <c r="P64" s="4">
        <v>5928</v>
      </c>
      <c r="Q64" s="27">
        <f t="shared" si="6"/>
        <v>0.88174763832658565</v>
      </c>
    </row>
    <row r="65" spans="1:17" x14ac:dyDescent="0.25">
      <c r="A65" s="77"/>
      <c r="B65" s="76" t="s">
        <v>200</v>
      </c>
      <c r="C65" t="s">
        <v>106</v>
      </c>
      <c r="D65">
        <v>3</v>
      </c>
      <c r="E65" s="42">
        <v>1247.6399999999999</v>
      </c>
      <c r="F65" s="42">
        <v>1975.3820000000001</v>
      </c>
      <c r="G65" s="42">
        <v>2724.2550000000001</v>
      </c>
      <c r="H65" s="42">
        <v>3425.1679999999997</v>
      </c>
      <c r="I65" s="42">
        <v>3921</v>
      </c>
      <c r="J65" s="42">
        <f t="shared" si="0"/>
        <v>2673.36</v>
      </c>
      <c r="K65" s="78">
        <f t="shared" si="1"/>
        <v>0.33145621148882376</v>
      </c>
      <c r="L65">
        <f t="shared" si="2"/>
        <v>1.3314562114888238</v>
      </c>
      <c r="M65">
        <f t="shared" si="3"/>
        <v>3.1427334808117724</v>
      </c>
      <c r="N65">
        <f t="shared" si="4"/>
        <v>3920.9999999999991</v>
      </c>
      <c r="O65" s="22">
        <f t="shared" si="5"/>
        <v>0</v>
      </c>
      <c r="P65" s="4">
        <v>16189</v>
      </c>
      <c r="Q65" s="27">
        <f t="shared" si="6"/>
        <v>0.24220149484217679</v>
      </c>
    </row>
    <row r="66" spans="1:17" x14ac:dyDescent="0.25">
      <c r="A66" s="301" t="s">
        <v>305</v>
      </c>
      <c r="B66" s="302"/>
      <c r="C66" s="303"/>
      <c r="D66">
        <v>335</v>
      </c>
      <c r="E66" s="83">
        <v>1064882.5779499998</v>
      </c>
      <c r="F66" s="83">
        <v>1166047.1550000003</v>
      </c>
      <c r="G66" s="83">
        <v>1168430.8999500007</v>
      </c>
      <c r="H66" s="83">
        <v>1477462.9593499997</v>
      </c>
      <c r="I66" s="83">
        <v>1619053</v>
      </c>
      <c r="J66" s="83">
        <f t="shared" si="0"/>
        <v>554170.42205000017</v>
      </c>
      <c r="K66" s="82">
        <f t="shared" si="1"/>
        <v>0.11042654712155975</v>
      </c>
      <c r="L66">
        <f t="shared" si="2"/>
        <v>1.1104265471215597</v>
      </c>
      <c r="M66">
        <f t="shared" si="3"/>
        <v>1.5204051916379648</v>
      </c>
      <c r="N66">
        <f t="shared" si="4"/>
        <v>1619052.9999999995</v>
      </c>
      <c r="O66" s="22">
        <f t="shared" si="5"/>
        <v>0</v>
      </c>
      <c r="P66" s="83">
        <v>3925021</v>
      </c>
      <c r="Q66" s="141">
        <f t="shared" si="6"/>
        <v>0.41249537263622282</v>
      </c>
    </row>
    <row r="67" spans="1:17" x14ac:dyDescent="0.25">
      <c r="A67" s="297" t="s">
        <v>306</v>
      </c>
      <c r="B67" s="298"/>
      <c r="C67" s="298"/>
      <c r="D67">
        <v>1945</v>
      </c>
      <c r="E67" s="83">
        <v>32085566.438849851</v>
      </c>
      <c r="F67" s="83">
        <v>31536234.613399994</v>
      </c>
      <c r="G67" s="83">
        <v>30520431.602299955</v>
      </c>
      <c r="H67" s="83">
        <v>30937152.379620001</v>
      </c>
      <c r="I67" s="83">
        <v>31786961</v>
      </c>
      <c r="J67" s="83">
        <f t="shared" si="0"/>
        <v>-298605.43884985149</v>
      </c>
      <c r="K67" s="82">
        <f t="shared" si="1"/>
        <v>-2.3347978875982722E-3</v>
      </c>
      <c r="L67">
        <f t="shared" si="2"/>
        <v>0.99766520211240173</v>
      </c>
      <c r="M67">
        <f t="shared" si="3"/>
        <v>0.99069346525581981</v>
      </c>
      <c r="N67">
        <f t="shared" si="4"/>
        <v>31786960.999999993</v>
      </c>
      <c r="O67" s="22">
        <f t="shared" si="5"/>
        <v>0</v>
      </c>
      <c r="P67" s="83">
        <v>60709432</v>
      </c>
      <c r="Q67" s="141">
        <f t="shared" si="6"/>
        <v>0.52359180365910851</v>
      </c>
    </row>
    <row r="69" spans="1:17" x14ac:dyDescent="0.25">
      <c r="C69" t="s">
        <v>569</v>
      </c>
    </row>
  </sheetData>
  <mergeCells count="8">
    <mergeCell ref="A66:C66"/>
    <mergeCell ref="A67:C67"/>
    <mergeCell ref="A1:C1"/>
    <mergeCell ref="L2:M2"/>
    <mergeCell ref="N2:O2"/>
    <mergeCell ref="A9:C9"/>
    <mergeCell ref="A25:C25"/>
    <mergeCell ref="A47:C47"/>
  </mergeCells>
  <hyperlinks>
    <hyperlink ref="D1" location="Index!A1" display="Back to Index"/>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3"/>
  <sheetViews>
    <sheetView workbookViewId="0"/>
  </sheetViews>
  <sheetFormatPr defaultColWidth="0" defaultRowHeight="15.75" zeroHeight="1" x14ac:dyDescent="0.25"/>
  <cols>
    <col min="1" max="1" width="38.25" customWidth="1"/>
    <col min="2" max="2" width="14.25" customWidth="1"/>
    <col min="3" max="3" width="11.5" customWidth="1"/>
    <col min="4" max="4" width="10.75" customWidth="1"/>
    <col min="5" max="5" width="19.25" customWidth="1"/>
    <col min="6" max="10" width="10.75" customWidth="1"/>
    <col min="11" max="11" width="14.25" bestFit="1" customWidth="1"/>
    <col min="12" max="12" width="10.75" customWidth="1"/>
    <col min="13" max="16384" width="10.75" hidden="1"/>
  </cols>
  <sheetData>
    <row r="1" spans="1:3" ht="42.75" x14ac:dyDescent="0.25">
      <c r="A1" s="86" t="s">
        <v>211</v>
      </c>
    </row>
    <row r="2" spans="1:3" ht="16.5" thickBot="1" x14ac:dyDescent="0.3">
      <c r="A2" s="113" t="s">
        <v>362</v>
      </c>
    </row>
    <row r="3" spans="1:3" ht="16.5" thickBot="1" x14ac:dyDescent="0.3">
      <c r="B3" s="304" t="s">
        <v>210</v>
      </c>
      <c r="C3" s="305"/>
    </row>
    <row r="4" spans="1:3" ht="16.5" thickBot="1" x14ac:dyDescent="0.3">
      <c r="A4" s="36" t="s">
        <v>60</v>
      </c>
      <c r="B4" s="32" t="s">
        <v>2</v>
      </c>
      <c r="C4" s="32" t="s">
        <v>0</v>
      </c>
    </row>
    <row r="5" spans="1:3" ht="16.5" thickBot="1" x14ac:dyDescent="0.3">
      <c r="A5" s="2" t="s">
        <v>101</v>
      </c>
      <c r="B5" s="14">
        <f>'Emp Trend Data'!K9</f>
        <v>-3.2220561828237071E-2</v>
      </c>
      <c r="C5" s="14">
        <f>'TO Trend Data'!K9</f>
        <v>-2.1549447736443295E-2</v>
      </c>
    </row>
    <row r="6" spans="1:3" ht="16.5" thickBot="1" x14ac:dyDescent="0.3">
      <c r="A6" s="2" t="s">
        <v>207</v>
      </c>
      <c r="B6" s="14">
        <f>'Emp Trend Data'!K25</f>
        <v>3.7041116389466833E-2</v>
      </c>
      <c r="C6" s="14">
        <f>'TO Trend Data'!K25</f>
        <v>4.7485129424518213E-2</v>
      </c>
    </row>
    <row r="7" spans="1:3" ht="16.5" thickBot="1" x14ac:dyDescent="0.3">
      <c r="A7" s="2" t="s">
        <v>208</v>
      </c>
      <c r="B7" s="14">
        <f>'Emp Trend Data'!K66</f>
        <v>4.5891166601934374E-2</v>
      </c>
      <c r="C7" s="14">
        <f>'TO Trend Data'!K66</f>
        <v>0.11042654712155975</v>
      </c>
    </row>
    <row r="8" spans="1:3" ht="16.5" thickBot="1" x14ac:dyDescent="0.3">
      <c r="A8" s="16" t="s">
        <v>103</v>
      </c>
      <c r="B8" s="84">
        <f>'Emp Trend Data'!K47</f>
        <v>0.11949683182462212</v>
      </c>
      <c r="C8" s="84">
        <f>'TO Trend Data'!K47</f>
        <v>1.2315916916235459E-2</v>
      </c>
    </row>
    <row r="9" spans="1:3" ht="16.5" thickBot="1" x14ac:dyDescent="0.3">
      <c r="A9" s="2" t="s">
        <v>209</v>
      </c>
      <c r="B9" s="14">
        <f>'Emp Trend Data'!K67</f>
        <v>3.9755008301754602E-2</v>
      </c>
      <c r="C9" s="14">
        <f>'TO Trend Data'!K67</f>
        <v>-2.3347978875982722E-3</v>
      </c>
    </row>
    <row r="10" spans="1:3" x14ac:dyDescent="0.25"/>
    <row r="11" spans="1:3" x14ac:dyDescent="0.25"/>
    <row r="12" spans="1:3" x14ac:dyDescent="0.25"/>
    <row r="13" spans="1:3" x14ac:dyDescent="0.25"/>
    <row r="14" spans="1:3" x14ac:dyDescent="0.25"/>
    <row r="15" spans="1:3" x14ac:dyDescent="0.25"/>
    <row r="16" spans="1:3"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sheetData>
  <sortState ref="A4:C7">
    <sortCondition ref="B4:B7"/>
  </sortState>
  <mergeCells count="1">
    <mergeCell ref="B3:C3"/>
  </mergeCells>
  <hyperlinks>
    <hyperlink ref="A2" location="Index!A1" display="Back to Index"/>
  </hyperlinks>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9"/>
  <sheetViews>
    <sheetView workbookViewId="0"/>
  </sheetViews>
  <sheetFormatPr defaultColWidth="0" defaultRowHeight="15.75" x14ac:dyDescent="0.25"/>
  <cols>
    <col min="1" max="1" width="31" customWidth="1"/>
    <col min="2" max="2" width="16.25" bestFit="1" customWidth="1"/>
    <col min="3" max="3" width="28.25" customWidth="1"/>
    <col min="4" max="4" width="13.5" customWidth="1"/>
    <col min="5" max="10" width="10.75" customWidth="1"/>
    <col min="11" max="17" width="10.75" hidden="1" customWidth="1"/>
    <col min="18" max="18" width="0" hidden="1" customWidth="1"/>
    <col min="19" max="16384" width="10.75" hidden="1"/>
  </cols>
  <sheetData>
    <row r="1" spans="1:5" ht="72" x14ac:dyDescent="0.25">
      <c r="A1" s="85" t="s">
        <v>357</v>
      </c>
      <c r="B1" s="145" t="s">
        <v>362</v>
      </c>
    </row>
    <row r="2" spans="1:5" x14ac:dyDescent="0.25">
      <c r="A2" t="s">
        <v>567</v>
      </c>
      <c r="B2" s="113" t="s">
        <v>248</v>
      </c>
    </row>
    <row r="3" spans="1:5" x14ac:dyDescent="0.25">
      <c r="A3" t="s">
        <v>249</v>
      </c>
      <c r="B3" s="113" t="s">
        <v>247</v>
      </c>
    </row>
    <row r="4" spans="1:5" ht="16.5" thickBot="1" x14ac:dyDescent="0.3"/>
    <row r="5" spans="1:5" ht="16.5" thickBot="1" x14ac:dyDescent="0.3">
      <c r="A5" s="54" t="s">
        <v>60</v>
      </c>
      <c r="B5" s="54" t="s">
        <v>2</v>
      </c>
      <c r="E5" s="4"/>
    </row>
    <row r="6" spans="1:5" ht="16.5" thickBot="1" x14ac:dyDescent="0.3">
      <c r="A6" s="61" t="s">
        <v>108</v>
      </c>
      <c r="B6" s="2">
        <v>15843</v>
      </c>
    </row>
    <row r="7" spans="1:5" ht="16.5" thickBot="1" x14ac:dyDescent="0.3">
      <c r="A7" s="61" t="s">
        <v>109</v>
      </c>
      <c r="B7" s="2">
        <v>46478</v>
      </c>
    </row>
    <row r="8" spans="1:5" ht="16.5" thickBot="1" x14ac:dyDescent="0.3">
      <c r="A8" s="61" t="s">
        <v>102</v>
      </c>
      <c r="B8" s="2">
        <v>45123</v>
      </c>
      <c r="E8" s="4"/>
    </row>
    <row r="9" spans="1:5" ht="16.5" thickBot="1" x14ac:dyDescent="0.3">
      <c r="A9" s="61" t="s">
        <v>110</v>
      </c>
      <c r="B9" s="2">
        <v>66784</v>
      </c>
    </row>
    <row r="10" spans="1:5" ht="16.5" thickBot="1" x14ac:dyDescent="0.3">
      <c r="A10" s="68" t="s">
        <v>111</v>
      </c>
      <c r="B10" s="2">
        <v>23086</v>
      </c>
    </row>
    <row r="11" spans="1:5" ht="16.5" thickBot="1" x14ac:dyDescent="0.3">
      <c r="A11" s="61" t="s">
        <v>104</v>
      </c>
      <c r="B11" s="2">
        <v>24605</v>
      </c>
    </row>
    <row r="12" spans="1:5" ht="16.5" thickBot="1" x14ac:dyDescent="0.3">
      <c r="A12" s="2" t="s">
        <v>1</v>
      </c>
      <c r="B12" s="2">
        <f>SUM(B6:B11)</f>
        <v>221919</v>
      </c>
      <c r="D12" s="3"/>
    </row>
    <row r="13" spans="1:5" x14ac:dyDescent="0.25">
      <c r="C13" s="1"/>
      <c r="D13" s="1"/>
    </row>
    <row r="14" spans="1:5" x14ac:dyDescent="0.25">
      <c r="E14" s="4"/>
    </row>
    <row r="15" spans="1:5" x14ac:dyDescent="0.25">
      <c r="E15" s="22"/>
    </row>
    <row r="18" spans="1:5" x14ac:dyDescent="0.25">
      <c r="E18" s="4"/>
    </row>
    <row r="30" spans="1:5" ht="72" x14ac:dyDescent="0.25">
      <c r="A30" s="85" t="s">
        <v>358</v>
      </c>
      <c r="B30" s="145" t="s">
        <v>362</v>
      </c>
    </row>
    <row r="31" spans="1:5" ht="16.5" thickBot="1" x14ac:dyDescent="0.3"/>
    <row r="32" spans="1:5" ht="16.5" thickBot="1" x14ac:dyDescent="0.3">
      <c r="A32" s="54" t="s">
        <v>60</v>
      </c>
      <c r="B32" s="54" t="s">
        <v>0</v>
      </c>
    </row>
    <row r="33" spans="1:2" ht="16.5" thickBot="1" x14ac:dyDescent="0.3">
      <c r="A33" s="61" t="s">
        <v>128</v>
      </c>
      <c r="B33" s="69">
        <v>6552.1959999999999</v>
      </c>
    </row>
    <row r="34" spans="1:2" ht="16.5" thickBot="1" x14ac:dyDescent="0.3">
      <c r="A34" s="61" t="s">
        <v>109</v>
      </c>
      <c r="B34" s="69">
        <v>22372.7</v>
      </c>
    </row>
    <row r="35" spans="1:2" ht="16.5" thickBot="1" x14ac:dyDescent="0.3">
      <c r="A35" s="61" t="s">
        <v>102</v>
      </c>
      <c r="B35" s="70">
        <v>10768.984</v>
      </c>
    </row>
    <row r="36" spans="1:2" ht="16.5" thickBot="1" x14ac:dyDescent="0.3">
      <c r="A36" s="61" t="s">
        <v>110</v>
      </c>
      <c r="B36" s="69">
        <v>10389.530999999999</v>
      </c>
    </row>
    <row r="37" spans="1:2" ht="16.5" thickBot="1" x14ac:dyDescent="0.3">
      <c r="A37" s="68" t="s">
        <v>111</v>
      </c>
      <c r="B37" s="71">
        <v>6701</v>
      </c>
    </row>
    <row r="38" spans="1:2" ht="16.5" thickBot="1" x14ac:dyDescent="0.3">
      <c r="A38" s="61" t="s">
        <v>104</v>
      </c>
      <c r="B38" s="70">
        <v>3925.0210000000002</v>
      </c>
    </row>
    <row r="39" spans="1:2" ht="16.5" thickBot="1" x14ac:dyDescent="0.3">
      <c r="A39" s="2" t="s">
        <v>1</v>
      </c>
      <c r="B39" s="2">
        <f>SUM(B33:B38)</f>
        <v>60709.432000000008</v>
      </c>
    </row>
  </sheetData>
  <hyperlinks>
    <hyperlink ref="B2" r:id="rId1"/>
    <hyperlink ref="B3" r:id="rId2"/>
    <hyperlink ref="B1" location="Index!A1" display="Back to Index"/>
    <hyperlink ref="B30" location="Index!A1" display="Back to Index"/>
  </hyperlinks>
  <pageMargins left="0.75" right="0.75" top="1" bottom="1" header="0.5" footer="0.5"/>
  <pageSetup paperSize="9" orientation="portrait" horizontalDpi="4294967292" verticalDpi="4294967292"/>
  <drawing r:id="rId3"/>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85"/>
  <sheetViews>
    <sheetView workbookViewId="0">
      <selection activeCell="A2" sqref="A2"/>
    </sheetView>
  </sheetViews>
  <sheetFormatPr defaultColWidth="11.25" defaultRowHeight="15.75" x14ac:dyDescent="0.25"/>
  <cols>
    <col min="1" max="1" width="43.25" customWidth="1"/>
    <col min="2" max="2" width="18.25" bestFit="1" customWidth="1"/>
    <col min="3" max="3" width="18.75" bestFit="1" customWidth="1"/>
    <col min="4" max="4" width="13.25" customWidth="1"/>
  </cols>
  <sheetData>
    <row r="1" spans="1:11" x14ac:dyDescent="0.25">
      <c r="A1" s="74" t="s">
        <v>60</v>
      </c>
      <c r="B1" s="75" t="s">
        <v>3</v>
      </c>
      <c r="C1" s="75" t="s">
        <v>35</v>
      </c>
      <c r="D1" s="75" t="s">
        <v>18</v>
      </c>
    </row>
    <row r="2" spans="1:11" x14ac:dyDescent="0.25">
      <c r="A2" t="s">
        <v>99</v>
      </c>
      <c r="B2" s="4">
        <v>62</v>
      </c>
      <c r="C2" s="4">
        <v>841</v>
      </c>
      <c r="D2" s="4">
        <v>155.834</v>
      </c>
      <c r="G2" t="s">
        <v>289</v>
      </c>
      <c r="K2" s="113" t="s">
        <v>362</v>
      </c>
    </row>
    <row r="3" spans="1:11" x14ac:dyDescent="0.25">
      <c r="A3" t="s">
        <v>55</v>
      </c>
      <c r="B3" s="4">
        <v>43</v>
      </c>
      <c r="C3" s="4">
        <v>3014</v>
      </c>
      <c r="D3" s="4">
        <v>1224.011</v>
      </c>
    </row>
    <row r="4" spans="1:11" x14ac:dyDescent="0.25">
      <c r="A4" t="s">
        <v>57</v>
      </c>
      <c r="B4" s="4">
        <v>13</v>
      </c>
      <c r="C4" s="4">
        <v>432</v>
      </c>
      <c r="D4" s="4">
        <v>351.23099999999999</v>
      </c>
    </row>
    <row r="5" spans="1:11" x14ac:dyDescent="0.25">
      <c r="A5" t="s">
        <v>56</v>
      </c>
      <c r="B5" s="4">
        <v>447</v>
      </c>
      <c r="C5" s="4">
        <v>51048</v>
      </c>
      <c r="D5" s="4">
        <v>23856.008999999998</v>
      </c>
    </row>
    <row r="6" spans="1:11" x14ac:dyDescent="0.25">
      <c r="A6" t="s">
        <v>58</v>
      </c>
      <c r="B6" s="4">
        <v>70</v>
      </c>
      <c r="C6" s="4">
        <v>4029</v>
      </c>
      <c r="D6" s="4">
        <v>1508.394</v>
      </c>
    </row>
    <row r="7" spans="1:11" x14ac:dyDescent="0.25">
      <c r="A7" t="s">
        <v>59</v>
      </c>
      <c r="B7" s="4">
        <v>29</v>
      </c>
      <c r="C7" s="4">
        <v>2957</v>
      </c>
      <c r="D7" s="4">
        <v>1829.4169999999999</v>
      </c>
    </row>
    <row r="8" spans="1:11" x14ac:dyDescent="0.25">
      <c r="A8" s="72" t="s">
        <v>133</v>
      </c>
      <c r="B8" s="73">
        <v>664</v>
      </c>
      <c r="C8" s="73">
        <v>62321</v>
      </c>
      <c r="D8" s="73">
        <v>28924.896000000001</v>
      </c>
    </row>
    <row r="9" spans="1:11" x14ac:dyDescent="0.25">
      <c r="A9" t="s">
        <v>75</v>
      </c>
      <c r="B9" s="4">
        <v>64</v>
      </c>
      <c r="C9" s="4">
        <v>2669</v>
      </c>
      <c r="D9" s="4">
        <v>234.935</v>
      </c>
    </row>
    <row r="10" spans="1:11" x14ac:dyDescent="0.25">
      <c r="A10" t="s">
        <v>129</v>
      </c>
      <c r="B10" s="4">
        <v>15</v>
      </c>
      <c r="C10" s="4">
        <v>113</v>
      </c>
      <c r="D10" s="4">
        <v>7.2590000000000003</v>
      </c>
    </row>
    <row r="11" spans="1:11" x14ac:dyDescent="0.25">
      <c r="A11" t="s">
        <v>67</v>
      </c>
      <c r="B11" s="4">
        <v>101</v>
      </c>
      <c r="C11" s="4">
        <v>7019</v>
      </c>
      <c r="D11" s="4">
        <v>1200</v>
      </c>
    </row>
    <row r="12" spans="1:11" x14ac:dyDescent="0.25">
      <c r="A12" t="s">
        <v>70</v>
      </c>
      <c r="B12" s="4">
        <v>2</v>
      </c>
      <c r="C12" s="4">
        <v>25</v>
      </c>
      <c r="D12" s="4">
        <v>1.7649999999999999</v>
      </c>
    </row>
    <row r="13" spans="1:11" x14ac:dyDescent="0.25">
      <c r="A13" t="s">
        <v>74</v>
      </c>
      <c r="B13" s="4">
        <v>9</v>
      </c>
      <c r="C13" s="4">
        <v>609</v>
      </c>
      <c r="D13" s="4">
        <v>80.343999999999994</v>
      </c>
    </row>
    <row r="14" spans="1:11" x14ac:dyDescent="0.25">
      <c r="A14" t="s">
        <v>73</v>
      </c>
      <c r="B14" s="4">
        <v>265</v>
      </c>
      <c r="C14" s="4">
        <v>14561</v>
      </c>
      <c r="D14" s="4">
        <v>2213.7829999999999</v>
      </c>
    </row>
    <row r="15" spans="1:11" x14ac:dyDescent="0.25">
      <c r="A15" t="s">
        <v>76</v>
      </c>
      <c r="B15" s="4">
        <v>33</v>
      </c>
      <c r="C15" s="4">
        <v>641</v>
      </c>
      <c r="D15" s="4">
        <v>160.67699999999999</v>
      </c>
    </row>
    <row r="16" spans="1:11" x14ac:dyDescent="0.25">
      <c r="A16" t="s">
        <v>98</v>
      </c>
      <c r="B16" s="4">
        <v>4</v>
      </c>
      <c r="C16" s="4">
        <v>726</v>
      </c>
      <c r="D16" s="4">
        <v>249.94499999999999</v>
      </c>
    </row>
    <row r="17" spans="1:4" x14ac:dyDescent="0.25">
      <c r="A17" t="s">
        <v>69</v>
      </c>
      <c r="B17" s="4">
        <v>38</v>
      </c>
      <c r="C17" s="4">
        <v>1167</v>
      </c>
      <c r="D17" s="4">
        <v>109.723</v>
      </c>
    </row>
    <row r="18" spans="1:4" x14ac:dyDescent="0.25">
      <c r="A18" t="s">
        <v>72</v>
      </c>
      <c r="B18" s="4">
        <v>27</v>
      </c>
      <c r="C18" s="4">
        <v>255</v>
      </c>
      <c r="D18" s="4">
        <v>52.228000000000002</v>
      </c>
    </row>
    <row r="19" spans="1:4" x14ac:dyDescent="0.25">
      <c r="A19" t="s">
        <v>68</v>
      </c>
      <c r="B19" s="4">
        <v>29</v>
      </c>
      <c r="C19" s="4">
        <v>2811</v>
      </c>
      <c r="D19" s="4">
        <v>397.01600000000002</v>
      </c>
    </row>
    <row r="20" spans="1:4" x14ac:dyDescent="0.25">
      <c r="A20" t="s">
        <v>107</v>
      </c>
      <c r="B20" s="4">
        <v>289</v>
      </c>
      <c r="C20" s="4">
        <v>1215</v>
      </c>
      <c r="D20" s="4">
        <v>474.49599999999998</v>
      </c>
    </row>
    <row r="21" spans="1:4" x14ac:dyDescent="0.25">
      <c r="A21" t="s">
        <v>79</v>
      </c>
      <c r="B21" s="4">
        <v>27</v>
      </c>
      <c r="C21" s="4">
        <v>291</v>
      </c>
      <c r="D21" s="4">
        <v>58.652000000000001</v>
      </c>
    </row>
    <row r="22" spans="1:4" x14ac:dyDescent="0.25">
      <c r="A22" t="s">
        <v>77</v>
      </c>
      <c r="B22" s="4">
        <v>267</v>
      </c>
      <c r="C22" s="4">
        <v>10510</v>
      </c>
      <c r="D22" s="4">
        <v>5320.0529999999999</v>
      </c>
    </row>
    <row r="23" spans="1:4" x14ac:dyDescent="0.25">
      <c r="A23" t="s">
        <v>71</v>
      </c>
      <c r="B23" s="4">
        <v>31</v>
      </c>
      <c r="C23" s="4">
        <v>1727</v>
      </c>
      <c r="D23" s="4">
        <v>135.09299999999999</v>
      </c>
    </row>
    <row r="24" spans="1:4" x14ac:dyDescent="0.25">
      <c r="A24" t="s">
        <v>78</v>
      </c>
      <c r="B24" s="4">
        <v>67</v>
      </c>
      <c r="C24" s="4">
        <v>470</v>
      </c>
      <c r="D24" s="4">
        <v>39.642000000000003</v>
      </c>
    </row>
    <row r="25" spans="1:4" x14ac:dyDescent="0.25">
      <c r="A25" t="s">
        <v>130</v>
      </c>
      <c r="B25" s="4">
        <v>3</v>
      </c>
      <c r="C25" s="4">
        <v>135</v>
      </c>
      <c r="D25" s="4">
        <v>22.452999999999999</v>
      </c>
    </row>
    <row r="26" spans="1:4" x14ac:dyDescent="0.25">
      <c r="A26" t="s">
        <v>106</v>
      </c>
      <c r="B26" s="4">
        <v>13</v>
      </c>
      <c r="C26" s="4">
        <v>179</v>
      </c>
      <c r="D26" s="4">
        <v>10.92</v>
      </c>
    </row>
    <row r="27" spans="1:4" x14ac:dyDescent="0.25">
      <c r="A27" s="72" t="s">
        <v>134</v>
      </c>
      <c r="B27" s="73">
        <v>1284</v>
      </c>
      <c r="C27" s="73">
        <v>45123</v>
      </c>
      <c r="D27" s="73">
        <v>10768.984</v>
      </c>
    </row>
    <row r="28" spans="1:4" x14ac:dyDescent="0.25">
      <c r="A28" t="s">
        <v>23</v>
      </c>
      <c r="B28" s="4">
        <v>78</v>
      </c>
      <c r="C28" s="4">
        <v>2784</v>
      </c>
      <c r="D28" s="4">
        <v>620.95799999999997</v>
      </c>
    </row>
    <row r="29" spans="1:4" x14ac:dyDescent="0.25">
      <c r="A29" t="s">
        <v>24</v>
      </c>
      <c r="B29" s="4">
        <v>350</v>
      </c>
      <c r="C29" s="4">
        <v>7031</v>
      </c>
      <c r="D29" s="4">
        <v>923.30799999999999</v>
      </c>
    </row>
    <row r="30" spans="1:4" x14ac:dyDescent="0.25">
      <c r="A30" t="s">
        <v>29</v>
      </c>
      <c r="B30" s="4">
        <v>58</v>
      </c>
      <c r="C30" s="4">
        <v>2478</v>
      </c>
      <c r="D30" s="4">
        <v>493.50400000000002</v>
      </c>
    </row>
    <row r="31" spans="1:4" x14ac:dyDescent="0.25">
      <c r="A31" t="s">
        <v>32</v>
      </c>
      <c r="B31" s="4">
        <v>137</v>
      </c>
      <c r="C31" s="4">
        <v>2230</v>
      </c>
      <c r="D31" s="4">
        <v>246.97300000000001</v>
      </c>
    </row>
    <row r="32" spans="1:4" x14ac:dyDescent="0.25">
      <c r="A32" t="s">
        <v>25</v>
      </c>
      <c r="B32" s="4">
        <v>50</v>
      </c>
      <c r="C32" s="4">
        <v>4403</v>
      </c>
      <c r="D32" s="4">
        <v>793.52200000000005</v>
      </c>
    </row>
    <row r="33" spans="1:11" x14ac:dyDescent="0.25">
      <c r="A33" t="s">
        <v>33</v>
      </c>
      <c r="B33" s="4">
        <v>17</v>
      </c>
      <c r="C33" s="4">
        <v>1108</v>
      </c>
      <c r="D33" s="4">
        <v>324.58800000000002</v>
      </c>
    </row>
    <row r="34" spans="1:11" x14ac:dyDescent="0.25">
      <c r="A34" t="s">
        <v>30</v>
      </c>
      <c r="B34" s="4">
        <v>179</v>
      </c>
      <c r="C34" s="4">
        <v>6534</v>
      </c>
      <c r="D34" s="4">
        <v>768.77599999999995</v>
      </c>
    </row>
    <row r="35" spans="1:11" x14ac:dyDescent="0.25">
      <c r="A35" t="s">
        <v>114</v>
      </c>
      <c r="B35" s="4">
        <v>289</v>
      </c>
      <c r="C35" s="4">
        <v>7405</v>
      </c>
      <c r="D35" s="4">
        <v>885.58600000000001</v>
      </c>
    </row>
    <row r="36" spans="1:11" x14ac:dyDescent="0.25">
      <c r="A36" t="s">
        <v>572</v>
      </c>
      <c r="B36" s="4">
        <v>21</v>
      </c>
      <c r="C36" s="4">
        <v>520</v>
      </c>
      <c r="D36" s="4">
        <v>377.18700000000001</v>
      </c>
    </row>
    <row r="37" spans="1:11" x14ac:dyDescent="0.25">
      <c r="A37" t="s">
        <v>5</v>
      </c>
      <c r="B37" s="4">
        <v>219</v>
      </c>
      <c r="C37" s="4">
        <v>7943</v>
      </c>
      <c r="D37" s="4">
        <v>1871.8330000000001</v>
      </c>
    </row>
    <row r="38" spans="1:11" x14ac:dyDescent="0.25">
      <c r="A38" t="s">
        <v>31</v>
      </c>
      <c r="B38" s="4">
        <v>113</v>
      </c>
      <c r="C38" s="4">
        <v>2204</v>
      </c>
      <c r="D38" s="4">
        <v>319.08999999999997</v>
      </c>
    </row>
    <row r="39" spans="1:11" x14ac:dyDescent="0.25">
      <c r="A39" t="s">
        <v>26</v>
      </c>
      <c r="B39" s="4">
        <v>100</v>
      </c>
      <c r="C39" s="4">
        <v>3558</v>
      </c>
      <c r="D39" s="4">
        <v>925.101</v>
      </c>
    </row>
    <row r="40" spans="1:11" x14ac:dyDescent="0.25">
      <c r="A40" t="s">
        <v>28</v>
      </c>
      <c r="B40" s="4">
        <v>152</v>
      </c>
      <c r="C40" s="4">
        <v>3473</v>
      </c>
      <c r="D40" s="4">
        <v>453.44600000000003</v>
      </c>
    </row>
    <row r="41" spans="1:11" x14ac:dyDescent="0.25">
      <c r="A41" t="s">
        <v>131</v>
      </c>
      <c r="B41" s="4">
        <v>26</v>
      </c>
      <c r="C41" s="4">
        <v>218</v>
      </c>
      <c r="D41" s="4">
        <v>23.274000000000001</v>
      </c>
    </row>
    <row r="42" spans="1:11" x14ac:dyDescent="0.25">
      <c r="A42" t="s">
        <v>27</v>
      </c>
      <c r="B42" s="4">
        <v>88</v>
      </c>
      <c r="C42" s="4">
        <v>5390</v>
      </c>
      <c r="D42" s="4">
        <v>976.73299999999995</v>
      </c>
      <c r="G42" t="s">
        <v>290</v>
      </c>
      <c r="K42" s="113" t="s">
        <v>362</v>
      </c>
    </row>
    <row r="43" spans="1:11" x14ac:dyDescent="0.25">
      <c r="A43" t="s">
        <v>22</v>
      </c>
      <c r="B43" s="4">
        <v>151</v>
      </c>
      <c r="C43" s="4">
        <v>8340</v>
      </c>
      <c r="D43" s="4">
        <v>1725.0260000000001</v>
      </c>
    </row>
    <row r="44" spans="1:11" x14ac:dyDescent="0.25">
      <c r="A44" t="s">
        <v>132</v>
      </c>
      <c r="B44" s="4">
        <v>3</v>
      </c>
      <c r="C44" s="4">
        <v>0</v>
      </c>
      <c r="D44" s="4">
        <v>0.32200000000000001</v>
      </c>
    </row>
    <row r="45" spans="1:11" x14ac:dyDescent="0.25">
      <c r="A45" t="s">
        <v>34</v>
      </c>
      <c r="B45" s="4">
        <v>21</v>
      </c>
      <c r="C45" s="4">
        <v>1291</v>
      </c>
      <c r="D45" s="4">
        <v>553.28599999999994</v>
      </c>
    </row>
    <row r="46" spans="1:11" x14ac:dyDescent="0.25">
      <c r="A46" t="s">
        <v>573</v>
      </c>
      <c r="B46" s="4">
        <v>189</v>
      </c>
      <c r="C46" s="4">
        <v>4788</v>
      </c>
      <c r="D46" s="4">
        <v>682.26499999999999</v>
      </c>
    </row>
    <row r="47" spans="1:11" x14ac:dyDescent="0.25">
      <c r="A47" t="s">
        <v>571</v>
      </c>
      <c r="B47" s="4">
        <v>219</v>
      </c>
      <c r="C47" s="4">
        <v>9880</v>
      </c>
      <c r="D47" s="4">
        <v>2060.5540000000001</v>
      </c>
    </row>
    <row r="48" spans="1:11" x14ac:dyDescent="0.25">
      <c r="A48" t="s">
        <v>570</v>
      </c>
      <c r="B48" s="4">
        <v>109</v>
      </c>
      <c r="C48" s="4">
        <v>3658</v>
      </c>
      <c r="D48" s="4">
        <v>806.12400000000002</v>
      </c>
    </row>
    <row r="49" spans="1:4" x14ac:dyDescent="0.25">
      <c r="A49" t="s">
        <v>21</v>
      </c>
      <c r="B49" s="4">
        <v>114</v>
      </c>
      <c r="C49" s="4">
        <v>4634</v>
      </c>
      <c r="D49" s="4">
        <v>1259.075</v>
      </c>
    </row>
    <row r="50" spans="1:4" x14ac:dyDescent="0.25">
      <c r="A50" s="72" t="s">
        <v>135</v>
      </c>
      <c r="B50" s="73">
        <v>2683</v>
      </c>
      <c r="C50" s="73">
        <v>89870</v>
      </c>
      <c r="D50" s="73">
        <v>17090.530999999999</v>
      </c>
    </row>
    <row r="51" spans="1:4" x14ac:dyDescent="0.25">
      <c r="A51" t="s">
        <v>75</v>
      </c>
      <c r="B51" s="4">
        <v>31</v>
      </c>
      <c r="C51" s="4">
        <v>2483</v>
      </c>
      <c r="D51" s="4">
        <v>250.08500000000001</v>
      </c>
    </row>
    <row r="52" spans="1:4" x14ac:dyDescent="0.25">
      <c r="A52" t="s">
        <v>129</v>
      </c>
      <c r="B52" s="4">
        <v>7</v>
      </c>
      <c r="C52" s="4">
        <v>74</v>
      </c>
      <c r="D52" s="4">
        <v>7.819</v>
      </c>
    </row>
    <row r="53" spans="1:4" x14ac:dyDescent="0.25">
      <c r="A53" t="s">
        <v>67</v>
      </c>
      <c r="B53" s="4">
        <v>12</v>
      </c>
      <c r="C53" s="4">
        <v>1850</v>
      </c>
      <c r="D53" s="4">
        <v>298.68200000000002</v>
      </c>
    </row>
    <row r="54" spans="1:4" x14ac:dyDescent="0.25">
      <c r="A54" t="s">
        <v>70</v>
      </c>
      <c r="B54" s="4">
        <v>68</v>
      </c>
      <c r="C54" s="4">
        <v>899</v>
      </c>
      <c r="D54" s="4">
        <v>118.431</v>
      </c>
    </row>
    <row r="55" spans="1:4" x14ac:dyDescent="0.25">
      <c r="A55" t="s">
        <v>74</v>
      </c>
      <c r="B55" s="4">
        <v>4</v>
      </c>
      <c r="C55" s="4">
        <v>89</v>
      </c>
      <c r="D55" s="4">
        <v>5.9279999999999999</v>
      </c>
    </row>
    <row r="56" spans="1:4" x14ac:dyDescent="0.25">
      <c r="A56" t="s">
        <v>73</v>
      </c>
      <c r="B56" s="4">
        <v>117</v>
      </c>
      <c r="C56" s="4">
        <v>4640</v>
      </c>
      <c r="D56" s="4">
        <v>469.26900000000001</v>
      </c>
    </row>
    <row r="57" spans="1:4" x14ac:dyDescent="0.25">
      <c r="A57" t="s">
        <v>76</v>
      </c>
      <c r="B57" s="4">
        <v>14</v>
      </c>
      <c r="C57" s="4">
        <v>96</v>
      </c>
      <c r="D57" s="4">
        <v>6.4809999999999999</v>
      </c>
    </row>
    <row r="58" spans="1:4" x14ac:dyDescent="0.25">
      <c r="A58" t="s">
        <v>98</v>
      </c>
      <c r="B58" s="4">
        <v>37</v>
      </c>
      <c r="C58" s="4">
        <v>959</v>
      </c>
      <c r="D58" s="4">
        <v>171.31200000000001</v>
      </c>
    </row>
    <row r="59" spans="1:4" x14ac:dyDescent="0.25">
      <c r="A59" t="s">
        <v>69</v>
      </c>
      <c r="B59" s="4">
        <v>14</v>
      </c>
      <c r="C59" s="4">
        <v>265</v>
      </c>
      <c r="D59" s="4">
        <v>33.49</v>
      </c>
    </row>
    <row r="60" spans="1:4" x14ac:dyDescent="0.25">
      <c r="A60" t="s">
        <v>72</v>
      </c>
      <c r="B60" s="4">
        <v>12</v>
      </c>
      <c r="C60" s="4">
        <v>215</v>
      </c>
      <c r="D60" s="4">
        <v>13.554</v>
      </c>
    </row>
    <row r="61" spans="1:4" x14ac:dyDescent="0.25">
      <c r="A61" t="s">
        <v>68</v>
      </c>
      <c r="B61" s="4">
        <v>26</v>
      </c>
      <c r="C61" s="4">
        <v>1645</v>
      </c>
      <c r="D61" s="4">
        <v>177.82400000000001</v>
      </c>
    </row>
    <row r="62" spans="1:4" x14ac:dyDescent="0.25">
      <c r="A62" t="s">
        <v>107</v>
      </c>
      <c r="B62" s="4">
        <v>269</v>
      </c>
      <c r="C62" s="4">
        <v>2599</v>
      </c>
      <c r="D62" s="4">
        <v>395.97500000000002</v>
      </c>
    </row>
    <row r="63" spans="1:4" x14ac:dyDescent="0.25">
      <c r="A63" t="s">
        <v>79</v>
      </c>
      <c r="B63" s="4">
        <v>25</v>
      </c>
      <c r="C63" s="4">
        <v>998</v>
      </c>
      <c r="D63" s="4">
        <v>178.571</v>
      </c>
    </row>
    <row r="64" spans="1:4" x14ac:dyDescent="0.25">
      <c r="A64" t="s">
        <v>77</v>
      </c>
      <c r="B64" s="4">
        <v>282</v>
      </c>
      <c r="C64" s="4">
        <v>6101</v>
      </c>
      <c r="D64" s="4">
        <v>1315.624</v>
      </c>
    </row>
    <row r="65" spans="1:4" x14ac:dyDescent="0.25">
      <c r="A65" t="s">
        <v>71</v>
      </c>
      <c r="B65" s="4">
        <v>29</v>
      </c>
      <c r="C65" s="4">
        <v>1351</v>
      </c>
      <c r="D65" s="4">
        <v>444.64699999999999</v>
      </c>
    </row>
    <row r="66" spans="1:4" x14ac:dyDescent="0.25">
      <c r="A66" t="s">
        <v>78</v>
      </c>
      <c r="B66" s="4">
        <v>26</v>
      </c>
      <c r="C66" s="4">
        <v>167</v>
      </c>
      <c r="D66" s="4">
        <v>10.448</v>
      </c>
    </row>
    <row r="67" spans="1:4" x14ac:dyDescent="0.25">
      <c r="A67" t="s">
        <v>130</v>
      </c>
      <c r="B67" s="4">
        <v>3</v>
      </c>
      <c r="C67" s="4">
        <v>30</v>
      </c>
      <c r="D67" s="4">
        <v>10.692</v>
      </c>
    </row>
    <row r="68" spans="1:4" x14ac:dyDescent="0.25">
      <c r="A68" t="s">
        <v>106</v>
      </c>
      <c r="B68" s="4">
        <v>26</v>
      </c>
      <c r="C68" s="4">
        <v>144</v>
      </c>
      <c r="D68" s="4">
        <v>16.189</v>
      </c>
    </row>
    <row r="69" spans="1:4" x14ac:dyDescent="0.25">
      <c r="A69" s="72" t="s">
        <v>136</v>
      </c>
      <c r="B69" s="73">
        <v>1002</v>
      </c>
      <c r="C69" s="73">
        <v>24605</v>
      </c>
      <c r="D69" s="73">
        <v>3925.0210000000002</v>
      </c>
    </row>
    <row r="71" spans="1:4" x14ac:dyDescent="0.25">
      <c r="A71" t="s">
        <v>569</v>
      </c>
    </row>
    <row r="82" spans="7:15" x14ac:dyDescent="0.25">
      <c r="G82" t="s">
        <v>291</v>
      </c>
      <c r="O82" s="113" t="s">
        <v>362</v>
      </c>
    </row>
    <row r="122" spans="7:15" x14ac:dyDescent="0.25">
      <c r="G122" t="s">
        <v>292</v>
      </c>
      <c r="O122" s="113" t="s">
        <v>362</v>
      </c>
    </row>
    <row r="162" spans="7:11" x14ac:dyDescent="0.25">
      <c r="G162" t="s">
        <v>293</v>
      </c>
      <c r="K162" s="113" t="s">
        <v>362</v>
      </c>
    </row>
    <row r="203" spans="7:7" x14ac:dyDescent="0.25">
      <c r="G203" t="s">
        <v>294</v>
      </c>
    </row>
    <row r="204" spans="7:7" x14ac:dyDescent="0.25">
      <c r="G204" s="113" t="s">
        <v>362</v>
      </c>
    </row>
    <row r="244" spans="7:7" x14ac:dyDescent="0.25">
      <c r="G244" t="s">
        <v>295</v>
      </c>
    </row>
    <row r="245" spans="7:7" x14ac:dyDescent="0.25">
      <c r="G245" s="113" t="s">
        <v>362</v>
      </c>
    </row>
    <row r="284" spans="7:7" x14ac:dyDescent="0.25">
      <c r="G284" t="s">
        <v>296</v>
      </c>
    </row>
    <row r="285" spans="7:7" x14ac:dyDescent="0.25">
      <c r="G285" s="113" t="s">
        <v>362</v>
      </c>
    </row>
  </sheetData>
  <hyperlinks>
    <hyperlink ref="K2" location="Index!A1" display="Back to Index"/>
    <hyperlink ref="K42" location="Index!A1" display="Back to Index"/>
    <hyperlink ref="O82" location="Index!A1" display="Back to Index"/>
    <hyperlink ref="O122" location="Index!A1" display="Back to Index"/>
    <hyperlink ref="K162" location="Index!A1" display="Back to Index"/>
    <hyperlink ref="G204" location="Index!A1" display="Back to Index"/>
    <hyperlink ref="G245" location="Index!A1" display="Back to Index"/>
    <hyperlink ref="G285" location="Index!A1" display="Back to Index"/>
  </hyperlinks>
  <pageMargins left="0.7" right="0.7" top="0.75" bottom="0.75" header="0.3" footer="0.3"/>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5"/>
  <sheetViews>
    <sheetView workbookViewId="0"/>
  </sheetViews>
  <sheetFormatPr defaultColWidth="0" defaultRowHeight="15.75" zeroHeight="1" x14ac:dyDescent="0.25"/>
  <cols>
    <col min="1" max="1" width="24.5" customWidth="1"/>
    <col min="2" max="2" width="17.75" customWidth="1"/>
    <col min="3" max="3" width="16.75" customWidth="1"/>
    <col min="4" max="4" width="14.5" customWidth="1"/>
    <col min="5" max="5" width="13.25" customWidth="1"/>
    <col min="6" max="6" width="12.25" customWidth="1"/>
    <col min="7" max="10" width="10.75" customWidth="1"/>
    <col min="11" max="11" width="11.5" customWidth="1"/>
    <col min="12" max="16" width="10.75" customWidth="1"/>
    <col min="17" max="16384" width="10.75" hidden="1"/>
  </cols>
  <sheetData>
    <row r="1" spans="1:6" ht="64.150000000000006" customHeight="1" x14ac:dyDescent="0.25">
      <c r="A1" s="67" t="s">
        <v>213</v>
      </c>
      <c r="C1" s="306" t="s">
        <v>574</v>
      </c>
      <c r="D1" s="306"/>
      <c r="E1" s="306"/>
      <c r="F1" s="306"/>
    </row>
    <row r="2" spans="1:6" ht="16.5" thickBot="1" x14ac:dyDescent="0.3">
      <c r="A2" s="113" t="s">
        <v>362</v>
      </c>
    </row>
    <row r="3" spans="1:6" ht="51.75" thickBot="1" x14ac:dyDescent="0.3">
      <c r="A3" s="33" t="s">
        <v>64</v>
      </c>
      <c r="B3" s="33" t="s">
        <v>101</v>
      </c>
      <c r="C3" s="33" t="s">
        <v>102</v>
      </c>
      <c r="D3" s="33" t="s">
        <v>103</v>
      </c>
      <c r="E3" s="33" t="s">
        <v>105</v>
      </c>
    </row>
    <row r="4" spans="1:6" ht="16.5" thickBot="1" x14ac:dyDescent="0.3">
      <c r="A4" s="16" t="s">
        <v>8</v>
      </c>
      <c r="B4" s="16">
        <v>16784</v>
      </c>
      <c r="C4" s="16">
        <v>9552</v>
      </c>
      <c r="D4" s="16">
        <v>20958</v>
      </c>
      <c r="E4" s="16">
        <v>2254</v>
      </c>
      <c r="F4" s="19"/>
    </row>
    <row r="5" spans="1:6" ht="16.5" thickBot="1" x14ac:dyDescent="0.3">
      <c r="A5" s="16" t="s">
        <v>10</v>
      </c>
      <c r="B5" s="16">
        <v>12526</v>
      </c>
      <c r="C5" s="16">
        <v>7709</v>
      </c>
      <c r="D5" s="16">
        <v>9765</v>
      </c>
      <c r="E5" s="16">
        <v>3797</v>
      </c>
      <c r="F5" s="19"/>
    </row>
    <row r="6" spans="1:6" ht="16.5" thickBot="1" x14ac:dyDescent="0.3">
      <c r="A6" s="16" t="s">
        <v>13</v>
      </c>
      <c r="B6" s="16">
        <v>9556</v>
      </c>
      <c r="C6" s="16">
        <v>3924</v>
      </c>
      <c r="D6" s="16">
        <v>7252</v>
      </c>
      <c r="E6" s="16">
        <v>4980</v>
      </c>
      <c r="F6" s="19"/>
    </row>
    <row r="7" spans="1:6" ht="16.5" thickBot="1" x14ac:dyDescent="0.3">
      <c r="A7" s="16" t="s">
        <v>11</v>
      </c>
      <c r="B7" s="16">
        <v>11046</v>
      </c>
      <c r="C7" s="16">
        <v>2759</v>
      </c>
      <c r="D7" s="16">
        <v>3824</v>
      </c>
      <c r="E7" s="16">
        <v>3021</v>
      </c>
      <c r="F7" s="19"/>
    </row>
    <row r="8" spans="1:6" ht="16.5" thickBot="1" x14ac:dyDescent="0.3">
      <c r="A8" s="16" t="s">
        <v>15</v>
      </c>
      <c r="B8" s="16">
        <v>550</v>
      </c>
      <c r="C8" s="16">
        <v>3760</v>
      </c>
      <c r="D8" s="16">
        <v>10819</v>
      </c>
      <c r="E8" s="16">
        <v>1554</v>
      </c>
      <c r="F8" s="19"/>
    </row>
    <row r="9" spans="1:6" ht="16.5" thickBot="1" x14ac:dyDescent="0.3">
      <c r="A9" s="16" t="s">
        <v>66</v>
      </c>
      <c r="B9" s="16">
        <v>2111</v>
      </c>
      <c r="C9" s="16">
        <v>2058</v>
      </c>
      <c r="D9" s="16">
        <v>10745</v>
      </c>
      <c r="E9" s="16">
        <v>1044</v>
      </c>
      <c r="F9" s="19"/>
    </row>
    <row r="10" spans="1:6" ht="16.5" thickBot="1" x14ac:dyDescent="0.3">
      <c r="A10" s="16" t="s">
        <v>14</v>
      </c>
      <c r="B10" s="16">
        <v>1062</v>
      </c>
      <c r="C10" s="16">
        <v>3388</v>
      </c>
      <c r="D10" s="16">
        <v>6170</v>
      </c>
      <c r="E10" s="16">
        <v>3262</v>
      </c>
      <c r="F10" s="19"/>
    </row>
    <row r="11" spans="1:6" ht="16.5" thickBot="1" x14ac:dyDescent="0.3">
      <c r="A11" s="16" t="s">
        <v>7</v>
      </c>
      <c r="B11" s="16">
        <v>1123</v>
      </c>
      <c r="C11" s="16">
        <v>4665</v>
      </c>
      <c r="D11" s="16">
        <v>6238</v>
      </c>
      <c r="E11" s="16">
        <v>1236</v>
      </c>
      <c r="F11" s="19"/>
    </row>
    <row r="12" spans="1:6" ht="16.5" thickBot="1" x14ac:dyDescent="0.3">
      <c r="A12" s="16" t="s">
        <v>9</v>
      </c>
      <c r="B12" s="16">
        <v>1779</v>
      </c>
      <c r="C12" s="16">
        <v>2225</v>
      </c>
      <c r="D12" s="16">
        <v>6430</v>
      </c>
      <c r="E12" s="16">
        <v>1262</v>
      </c>
      <c r="F12" s="19"/>
    </row>
    <row r="13" spans="1:6" ht="16.5" thickBot="1" x14ac:dyDescent="0.3">
      <c r="A13" s="16" t="s">
        <v>16</v>
      </c>
      <c r="B13" s="16">
        <v>1952</v>
      </c>
      <c r="C13" s="16">
        <v>1205</v>
      </c>
      <c r="D13" s="16">
        <v>4330</v>
      </c>
      <c r="E13" s="16">
        <v>1090</v>
      </c>
      <c r="F13" s="19"/>
    </row>
    <row r="14" spans="1:6" ht="16.5" thickBot="1" x14ac:dyDescent="0.3">
      <c r="A14" s="16" t="s">
        <v>12</v>
      </c>
      <c r="B14" s="16">
        <v>1781</v>
      </c>
      <c r="C14" s="16">
        <v>1954</v>
      </c>
      <c r="D14" s="16">
        <v>1762</v>
      </c>
      <c r="E14" s="16">
        <v>709</v>
      </c>
      <c r="F14" s="19"/>
    </row>
    <row r="15" spans="1:6" ht="16.5" thickBot="1" x14ac:dyDescent="0.3">
      <c r="A15" s="2" t="s">
        <v>17</v>
      </c>
      <c r="B15" s="2">
        <v>2041</v>
      </c>
      <c r="C15" s="2">
        <v>1923</v>
      </c>
      <c r="D15" s="2">
        <v>1572</v>
      </c>
      <c r="E15" s="2">
        <v>396</v>
      </c>
      <c r="F15" s="19"/>
    </row>
    <row r="16" spans="1:6" x14ac:dyDescent="0.25">
      <c r="B16" s="4"/>
      <c r="C16" s="4"/>
      <c r="D16" s="4"/>
      <c r="E16" s="4"/>
      <c r="F16" s="4"/>
    </row>
    <row r="17" spans="1:6" x14ac:dyDescent="0.25">
      <c r="A17" s="15"/>
      <c r="B17" s="15"/>
      <c r="C17" s="15"/>
      <c r="D17" s="15"/>
      <c r="E17" s="15"/>
      <c r="F17" s="4"/>
    </row>
    <row r="18" spans="1:6" x14ac:dyDescent="0.25">
      <c r="A18" s="15"/>
      <c r="B18" s="15"/>
      <c r="C18" s="15"/>
      <c r="D18" s="15"/>
      <c r="E18" s="15"/>
      <c r="F18" s="4"/>
    </row>
    <row r="19" spans="1:6" x14ac:dyDescent="0.25">
      <c r="A19" s="15"/>
      <c r="B19" s="15"/>
      <c r="C19" s="15"/>
      <c r="D19" s="15"/>
      <c r="E19" s="15"/>
      <c r="F19" s="4"/>
    </row>
    <row r="20" spans="1:6" x14ac:dyDescent="0.25">
      <c r="A20" s="15"/>
      <c r="B20" s="15"/>
      <c r="C20" s="15"/>
      <c r="D20" s="15"/>
      <c r="E20" s="15"/>
      <c r="F20" s="4"/>
    </row>
    <row r="21" spans="1:6" x14ac:dyDescent="0.25">
      <c r="A21" s="15"/>
      <c r="B21" s="15"/>
      <c r="C21" s="15"/>
      <c r="D21" s="15"/>
      <c r="E21" s="15"/>
      <c r="F21" s="4"/>
    </row>
    <row r="22" spans="1:6" x14ac:dyDescent="0.25">
      <c r="A22" s="15"/>
      <c r="B22" s="15"/>
      <c r="C22" s="15"/>
      <c r="D22" s="15"/>
      <c r="E22" s="15"/>
      <c r="F22" s="4"/>
    </row>
    <row r="23" spans="1:6" x14ac:dyDescent="0.25">
      <c r="A23" s="64"/>
      <c r="B23" s="15"/>
      <c r="C23" s="15"/>
      <c r="D23" s="15"/>
      <c r="E23" s="15"/>
      <c r="F23" s="4"/>
    </row>
    <row r="24" spans="1:6" x14ac:dyDescent="0.25">
      <c r="A24" s="64"/>
      <c r="B24" s="15"/>
      <c r="C24" s="15"/>
      <c r="D24" s="15"/>
      <c r="E24" s="15"/>
      <c r="F24" s="4"/>
    </row>
    <row r="25" spans="1:6" x14ac:dyDescent="0.25">
      <c r="A25" s="64"/>
      <c r="B25" s="15"/>
      <c r="C25" s="15"/>
      <c r="D25" s="15"/>
      <c r="E25" s="15"/>
      <c r="F25" s="4"/>
    </row>
    <row r="26" spans="1:6" x14ac:dyDescent="0.25">
      <c r="A26" s="64"/>
      <c r="B26" s="15"/>
      <c r="C26" s="15"/>
      <c r="D26" s="15"/>
      <c r="E26" s="15"/>
      <c r="F26" s="4"/>
    </row>
    <row r="27" spans="1:6" x14ac:dyDescent="0.25">
      <c r="A27" s="64"/>
      <c r="B27" s="15"/>
      <c r="C27" s="15"/>
      <c r="D27" s="15"/>
      <c r="E27" s="15"/>
      <c r="F27" s="4"/>
    </row>
    <row r="28" spans="1:6" x14ac:dyDescent="0.25">
      <c r="A28" s="64"/>
      <c r="B28" s="15"/>
      <c r="C28" s="15"/>
      <c r="D28" s="15"/>
      <c r="E28" s="15"/>
      <c r="F28" s="4"/>
    </row>
    <row r="29" spans="1:6" x14ac:dyDescent="0.25">
      <c r="A29" s="64"/>
      <c r="B29" s="15"/>
      <c r="C29" s="15"/>
      <c r="D29" s="15"/>
      <c r="E29" s="15"/>
      <c r="F29" s="4"/>
    </row>
    <row r="30" spans="1:6" x14ac:dyDescent="0.25">
      <c r="A30" s="4"/>
    </row>
    <row r="31" spans="1:6" x14ac:dyDescent="0.25">
      <c r="A31" s="4"/>
      <c r="B31" s="4"/>
      <c r="C31" s="4"/>
      <c r="D31" s="4"/>
      <c r="E31" s="4"/>
    </row>
    <row r="32" spans="1:6" x14ac:dyDescent="0.25">
      <c r="A32" s="4"/>
      <c r="B32" s="4"/>
      <c r="C32" s="4"/>
      <c r="D32" s="4"/>
      <c r="E32" s="4"/>
    </row>
    <row r="33" spans="2:5" x14ac:dyDescent="0.25">
      <c r="B33" s="4"/>
      <c r="C33" s="4"/>
      <c r="D33" s="4"/>
      <c r="E33" s="4"/>
    </row>
    <row r="34" spans="2:5" x14ac:dyDescent="0.25"/>
    <row r="35" spans="2:5" x14ac:dyDescent="0.25"/>
  </sheetData>
  <sortState ref="A18:F29">
    <sortCondition descending="1" ref="F18:F29"/>
  </sortState>
  <mergeCells count="1">
    <mergeCell ref="C1:F1"/>
  </mergeCells>
  <hyperlinks>
    <hyperlink ref="A2" location="Index!A1" display="Back to Index"/>
  </hyperlinks>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40</vt:i4>
      </vt:variant>
    </vt:vector>
  </HeadingPairs>
  <TitlesOfParts>
    <vt:vector size="40" baseType="lpstr">
      <vt:lpstr>Index</vt:lpstr>
      <vt:lpstr>Biopharm &amp; Medtech</vt:lpstr>
      <vt:lpstr>Life Sci Trends Direction</vt:lpstr>
      <vt:lpstr>Emp Trend Data</vt:lpstr>
      <vt:lpstr>TO Trend Data</vt:lpstr>
      <vt:lpstr>Life Sci Trends Barcharts</vt:lpstr>
      <vt:lpstr>Top Pharma &amp; Medtech</vt:lpstr>
      <vt:lpstr>Tree Diagrams</vt:lpstr>
      <vt:lpstr>Life Sci regional</vt:lpstr>
      <vt:lpstr>LS Regional Grouped</vt:lpstr>
      <vt:lpstr>Maps</vt:lpstr>
      <vt:lpstr>Top segments</vt:lpstr>
      <vt:lpstr>Births &amp; Deaths</vt:lpstr>
      <vt:lpstr>Ownership</vt:lpstr>
      <vt:lpstr>MT segments TO</vt:lpstr>
      <vt:lpstr>MT segments Emp</vt:lpstr>
      <vt:lpstr>MT Supply</vt:lpstr>
      <vt:lpstr>MT TO bands</vt:lpstr>
      <vt:lpstr>MT Emp bands</vt:lpstr>
      <vt:lpstr>MT segments comp</vt:lpstr>
      <vt:lpstr>Digital Health</vt:lpstr>
      <vt:lpstr>MedTech Trends TO</vt:lpstr>
      <vt:lpstr>Medtech Emp trends</vt:lpstr>
      <vt:lpstr>Medtech regional 1</vt:lpstr>
      <vt:lpstr>Medtech Regional 2</vt:lpstr>
      <vt:lpstr>Biopharm by segment</vt:lpstr>
      <vt:lpstr>Biopharm core v supply chain</vt:lpstr>
      <vt:lpstr>Biopharm supply chain</vt:lpstr>
      <vt:lpstr>Biopharm TO band</vt:lpstr>
      <vt:lpstr>Biopharm Emp band</vt:lpstr>
      <vt:lpstr>Biopharm Trends</vt:lpstr>
      <vt:lpstr>Biopharm region</vt:lpstr>
      <vt:lpstr>Biopharm supply region</vt:lpstr>
      <vt:lpstr>Genomics</vt:lpstr>
      <vt:lpstr>Methodology</vt:lpstr>
      <vt:lpstr>Data-partners</vt:lpstr>
      <vt:lpstr>Impact of changes</vt:lpstr>
      <vt:lpstr>Segmentation 1</vt:lpstr>
      <vt:lpstr>Segmentation 2</vt:lpstr>
      <vt:lpstr>Segmentation 3</vt:lpstr>
    </vt:vector>
  </TitlesOfParts>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Mike Nicholds</dc:creator>
  <cp:lastModifiedBy>Longstaff Rachel (CED)</cp:lastModifiedBy>
  <cp:lastPrinted>2015-02-07T15:43:07Z</cp:lastPrinted>
  <dcterms:created xsi:type="dcterms:W3CDTF">2013-11-27T19:11:25Z</dcterms:created>
  <dcterms:modified xsi:type="dcterms:W3CDTF">2016-05-05T15:45:40Z</dcterms:modified>
</cp:coreProperties>
</file>