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455" activeTab="1"/>
  </bookViews>
  <sheets>
    <sheet name="Instructions" sheetId="6" r:id="rId1"/>
    <sheet name="Absolute Throughput Correction" sheetId="1" r:id="rId2"/>
    <sheet name="History log" sheetId="4" r:id="rId3"/>
  </sheets>
  <calcPr calcId="125725"/>
</workbook>
</file>

<file path=xl/calcChain.xml><?xml version="1.0" encoding="utf-8"?>
<calcChain xmlns="http://schemas.openxmlformats.org/spreadsheetml/2006/main">
  <c r="C22" i="1"/>
  <c r="G44"/>
  <c r="E32"/>
  <c r="F6"/>
  <c r="F4"/>
  <c r="E52"/>
  <c r="E57"/>
  <c r="G51"/>
  <c r="E51"/>
  <c r="B28"/>
  <c r="E26"/>
  <c r="B27"/>
  <c r="E22"/>
  <c r="C61"/>
  <c r="C60"/>
  <c r="C59"/>
  <c r="C58"/>
  <c r="C57"/>
  <c r="C40"/>
  <c r="C39"/>
  <c r="C38"/>
  <c r="B49"/>
  <c r="F51"/>
  <c r="Q47"/>
  <c r="Q46"/>
  <c r="C47"/>
  <c r="C46"/>
  <c r="E36"/>
  <c r="E38"/>
  <c r="E40"/>
  <c r="C19"/>
  <c r="C18"/>
  <c r="E59"/>
  <c r="E39"/>
  <c r="E60"/>
  <c r="E61"/>
  <c r="B54"/>
  <c r="E58"/>
</calcChain>
</file>

<file path=xl/comments1.xml><?xml version="1.0" encoding="utf-8"?>
<comments xmlns="http://schemas.openxmlformats.org/spreadsheetml/2006/main">
  <authors>
    <author>Author</author>
  </authors>
  <commentList>
    <comment ref="E31" authorId="0">
      <text>
        <r>
          <rPr>
            <b/>
            <sz val="9"/>
            <color indexed="81"/>
            <rFont val="Tahoma"/>
            <family val="2"/>
          </rPr>
          <t>Please select method and then complete either Section 3 or Section 4 as appropriate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2" authorId="0">
      <text>
        <r>
          <rPr>
            <b/>
            <sz val="9"/>
            <color indexed="81"/>
            <rFont val="Tahoma"/>
            <family val="2"/>
          </rPr>
          <t xml:space="preserve">Method 2 result will not show if Method 2 is not acceptable.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<sst xmlns="http://schemas.openxmlformats.org/spreadsheetml/2006/main" count="96" uniqueCount="85">
  <si>
    <t>For Target Units with Absolute Energy Targets</t>
  </si>
  <si>
    <t>TU Details</t>
  </si>
  <si>
    <t>Identifier</t>
  </si>
  <si>
    <t xml:space="preserve">Target Type </t>
  </si>
  <si>
    <t>Energy Unit</t>
  </si>
  <si>
    <t>Throughput units</t>
  </si>
  <si>
    <t>Base year start date</t>
  </si>
  <si>
    <t>TP Target</t>
  </si>
  <si>
    <t>Value of latest agreement target %</t>
  </si>
  <si>
    <t>Calculation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</si>
  <si>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</si>
  <si>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</si>
  <si>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</si>
  <si>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</si>
  <si>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</si>
  <si>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</si>
  <si>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</si>
  <si>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</si>
  <si>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</si>
  <si>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</si>
  <si>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</si>
  <si>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</si>
  <si>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</t>
  </si>
  <si>
    <t>Correlation Equation</t>
  </si>
  <si>
    <t xml:space="preserve">Energy = </t>
  </si>
  <si>
    <t xml:space="preserve">Coefficient R2 = </t>
  </si>
  <si>
    <t>Determine Correlation</t>
  </si>
  <si>
    <t>Apply Method 2 if R2 &gt; 0.8</t>
  </si>
  <si>
    <t>Reporting template history log</t>
  </si>
  <si>
    <t>Change made</t>
  </si>
  <si>
    <t>Date of change</t>
  </si>
  <si>
    <t>Version number</t>
  </si>
  <si>
    <t>Name of person implementing change</t>
  </si>
  <si>
    <t>Workbook created</t>
  </si>
  <si>
    <t>V1</t>
  </si>
  <si>
    <t>Philip Wright</t>
  </si>
  <si>
    <t>Instruction sheet: Absolute energy targets</t>
  </si>
  <si>
    <t>The template is divided into a number of sections. Instructions for completing each of these are provided below.</t>
  </si>
  <si>
    <t>This section should be completed with the details for the Target Unit for the Base Year and the target for the current Target Period.</t>
  </si>
  <si>
    <t>If the throughput in the target period is less than 90% of twice the base year throughput (the target period covers two years) then the user must select the method to be used to adjust the target.</t>
  </si>
  <si>
    <t>The orange cell displays the adjusted target resulting from sections 4 and/or 5.</t>
  </si>
  <si>
    <t>Energy Correlation (12 months' data required)</t>
  </si>
  <si>
    <t>Start date for reference year</t>
  </si>
  <si>
    <t>V2</t>
  </si>
  <si>
    <t>David Vaughan</t>
  </si>
  <si>
    <t>Method for Absolute Target Energy Adjustment</t>
  </si>
  <si>
    <t>Target Period Production / 2 x Base year Throughput (%)</t>
  </si>
  <si>
    <t>Various adjustments to format and titles and cell locking (apart from green cells)</t>
  </si>
  <si>
    <t>Adjusted target energy for 2 year period</t>
  </si>
  <si>
    <t>This section calculates the adjusted target using a linear approach as defined in the Technical Annex. If the throughput is greater than 90% of twice the base year value then the target is unchanged. If it is less than 80% of twice the base year value then a simple linear reduction is calculated. If it is between 80% and 90% then the target is tapered.</t>
  </si>
  <si>
    <t>Correction to formulae in Method 2 to produce correct results</t>
  </si>
  <si>
    <t>V3</t>
  </si>
  <si>
    <t>Section 1: Target Unit Details and Targets</t>
  </si>
  <si>
    <t xml:space="preserve">Baseline Throughput </t>
  </si>
  <si>
    <t>Section 2: Actual Target Period Performance and Adjusted Target</t>
  </si>
  <si>
    <t>If Throughput has fallen by more than 10% from the Base Year level select method for target adjustment</t>
  </si>
  <si>
    <t>Section 3: Method 1 Adjustment Calculations</t>
  </si>
  <si>
    <t>Section 4: Method 2 Adjustment Calculations</t>
  </si>
  <si>
    <t>Section 3: Method 1 Adjustment calculations</t>
  </si>
  <si>
    <t>Method 2 requires the operator to provide data for a correlation of energy as a function of throughput. Data for 12 months is required for the base year.</t>
  </si>
  <si>
    <t>The user should enter the data for Energy and Throughput and the sheet calculates the correlation equation and the coefficient R2. Method 2 can only be used if R2 is greater than 0.8. (the sheet will default to Method 1 otherwise). If R2 &gt; 0.8 this section calculates the appropriate adjusted target, which will include a taper if actual throughout for the target period is between 80-90% of twice the base year throughput.</t>
  </si>
  <si>
    <t>This template should be used by target units with absolute energy targets when the throughput in the target period has fallen to a level lower than 90% of twice the throughput in the base year. This template is designed to support the Absolute Energy target reporting sheet.</t>
  </si>
  <si>
    <r>
      <t xml:space="preserve">This section is used to report the actual </t>
    </r>
    <r>
      <rPr>
        <sz val="11"/>
        <color theme="1"/>
        <rFont val="Calibri"/>
        <family val="2"/>
        <scheme val="minor"/>
      </rPr>
      <t>throughput of the Target Unit for the target period being reported</t>
    </r>
  </si>
  <si>
    <t>Instructions:</t>
  </si>
  <si>
    <t>Header</t>
  </si>
  <si>
    <t>Please complete manual entry and drop down fields.</t>
  </si>
  <si>
    <t>Manual Entry</t>
  </si>
  <si>
    <t>Drop-down list</t>
  </si>
  <si>
    <t>Inputs to EA Register</t>
  </si>
  <si>
    <t>Data not needed</t>
  </si>
  <si>
    <t>Adjusting for Throughput Fall of &gt;10% of Base Year Throughput</t>
  </si>
  <si>
    <t>Revision of formating to closer match other variation templates</t>
  </si>
  <si>
    <t>V4</t>
  </si>
  <si>
    <t>V5</t>
  </si>
  <si>
    <t>Richard Hodges</t>
  </si>
  <si>
    <t>Correction of taper formula for Method 2</t>
  </si>
  <si>
    <t>V6</t>
  </si>
  <si>
    <t>Workbook version: V6</t>
  </si>
  <si>
    <t>Workbook date: 8/10/14</t>
  </si>
  <si>
    <t>Please Select</t>
  </si>
  <si>
    <t>Adjusted Target Energy (taken from Section 3 or 4 as appropriate)</t>
  </si>
  <si>
    <t>Clarification of input fields for Method 1 and 2</t>
  </si>
  <si>
    <t>Version Status</t>
  </si>
  <si>
    <t>Approved</t>
  </si>
  <si>
    <t>For Review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</si>
</sst>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-* #,##0.000_-;\-* #,##0.000_-;_-* &quot;-&quot;??_-;_-@_-"/>
    <numFmt numFmtId="165" formatCode="0.000"/>
    <numFmt numFmtId="166" formatCode="0.000%"/>
    <numFmt numFmtId="167" formatCode="_-* #,##0.000_-;\-* #,##0.000_-;_-* &quot;-&quot;???_-;_-@_-"/>
  </numFmts>
  <fonts count="2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36">
    <xf numFmtId="0" fontId="0" fillId="0" borderId="0" xfId="0"/>
    <xf numFmtId="0" fontId="7" fillId="3" borderId="0" xfId="0" applyFont="1" applyFill="1" applyProtection="1"/>
    <xf numFmtId="0" fontId="0" fillId="0" borderId="0" xfId="0" applyProtection="1"/>
    <xf numFmtId="0" fontId="6" fillId="0" borderId="0" xfId="0" applyFont="1" applyFill="1" applyBorder="1" applyAlignment="1" applyProtection="1">
      <alignment vertical="center"/>
    </xf>
    <xf numFmtId="0" fontId="0" fillId="0" borderId="0" xfId="0" applyFill="1" applyBorder="1" applyProtection="1"/>
    <xf numFmtId="0" fontId="0" fillId="0" borderId="1" xfId="0" applyBorder="1"/>
    <xf numFmtId="0" fontId="0" fillId="3" borderId="0" xfId="0" applyFill="1" applyProtection="1"/>
    <xf numFmtId="0" fontId="6" fillId="0" borderId="1" xfId="0" applyFont="1" applyBorder="1" applyAlignment="1">
      <alignment horizontal="center"/>
    </xf>
    <xf numFmtId="14" fontId="0" fillId="0" borderId="1" xfId="0" applyNumberFormat="1" applyBorder="1"/>
    <xf numFmtId="164" fontId="5" fillId="4" borderId="1" xfId="1" applyNumberFormat="1" applyFont="1" applyFill="1" applyBorder="1" applyProtection="1"/>
    <xf numFmtId="164" fontId="0" fillId="4" borderId="1" xfId="0" applyNumberFormat="1" applyFill="1" applyBorder="1" applyProtection="1"/>
    <xf numFmtId="165" fontId="0" fillId="4" borderId="1" xfId="0" applyNumberFormat="1" applyFill="1" applyBorder="1" applyProtection="1"/>
    <xf numFmtId="164" fontId="5" fillId="5" borderId="1" xfId="1" applyNumberFormat="1" applyFont="1" applyFill="1" applyBorder="1" applyProtection="1">
      <protection locked="0"/>
    </xf>
    <xf numFmtId="0" fontId="0" fillId="0" borderId="1" xfId="0" applyFill="1" applyBorder="1"/>
    <xf numFmtId="167" fontId="0" fillId="4" borderId="1" xfId="0" applyNumberFormat="1" applyFill="1" applyBorder="1"/>
    <xf numFmtId="14" fontId="0" fillId="0" borderId="2" xfId="0" applyNumberFormat="1" applyBorder="1"/>
    <xf numFmtId="164" fontId="5" fillId="4" borderId="1" xfId="1" applyNumberFormat="1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7" fillId="3" borderId="3" xfId="0" applyFont="1" applyFill="1" applyBorder="1" applyProtection="1"/>
    <xf numFmtId="0" fontId="0" fillId="3" borderId="4" xfId="0" applyFill="1" applyBorder="1" applyProtection="1"/>
    <xf numFmtId="0" fontId="0" fillId="3" borderId="5" xfId="0" applyFill="1" applyBorder="1" applyProtection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6" borderId="6" xfId="0" applyFill="1" applyBorder="1" applyAlignment="1">
      <alignment horizontal="left" vertical="top"/>
    </xf>
    <xf numFmtId="0" fontId="0" fillId="6" borderId="0" xfId="0" applyFill="1" applyBorder="1" applyAlignment="1">
      <alignment horizontal="left" vertical="top"/>
    </xf>
    <xf numFmtId="0" fontId="0" fillId="6" borderId="7" xfId="0" applyFill="1" applyBorder="1" applyAlignment="1">
      <alignment horizontal="left" vertical="top"/>
    </xf>
    <xf numFmtId="0" fontId="6" fillId="7" borderId="6" xfId="0" applyFont="1" applyFill="1" applyBorder="1" applyAlignment="1">
      <alignment horizontal="left" vertical="top"/>
    </xf>
    <xf numFmtId="0" fontId="0" fillId="7" borderId="0" xfId="0" applyFill="1" applyBorder="1" applyAlignment="1">
      <alignment horizontal="left" vertical="top"/>
    </xf>
    <xf numFmtId="0" fontId="0" fillId="7" borderId="7" xfId="0" applyFill="1" applyBorder="1" applyAlignment="1">
      <alignment horizontal="left" vertical="top"/>
    </xf>
    <xf numFmtId="0" fontId="0" fillId="0" borderId="0" xfId="0" applyFill="1"/>
    <xf numFmtId="0" fontId="0" fillId="0" borderId="5" xfId="0" applyFill="1" applyBorder="1" applyProtection="1"/>
    <xf numFmtId="0" fontId="0" fillId="6" borderId="0" xfId="0" applyFont="1" applyFill="1" applyAlignment="1">
      <alignment vertical="top" wrapText="1"/>
    </xf>
    <xf numFmtId="0" fontId="0" fillId="0" borderId="0" xfId="0" applyFont="1" applyFill="1" applyProtection="1"/>
    <xf numFmtId="0" fontId="0" fillId="6" borderId="6" xfId="0" applyFont="1" applyFill="1" applyBorder="1" applyAlignment="1">
      <alignment horizontal="left" vertical="top"/>
    </xf>
    <xf numFmtId="0" fontId="0" fillId="6" borderId="0" xfId="0" applyFont="1" applyFill="1" applyBorder="1" applyAlignment="1">
      <alignment horizontal="left" vertical="top"/>
    </xf>
    <xf numFmtId="0" fontId="0" fillId="6" borderId="7" xfId="0" applyFont="1" applyFill="1" applyBorder="1" applyAlignment="1">
      <alignment horizontal="left" vertical="top"/>
    </xf>
    <xf numFmtId="0" fontId="9" fillId="6" borderId="0" xfId="0" applyFont="1" applyFill="1" applyBorder="1" applyAlignment="1" applyProtection="1">
      <alignment vertical="center"/>
    </xf>
    <xf numFmtId="0" fontId="0" fillId="0" borderId="7" xfId="0" applyBorder="1" applyProtection="1"/>
    <xf numFmtId="49" fontId="2" fillId="6" borderId="0" xfId="0" applyNumberFormat="1" applyFont="1" applyFill="1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6" borderId="0" xfId="0" applyFill="1" applyBorder="1" applyProtection="1"/>
    <xf numFmtId="0" fontId="0" fillId="0" borderId="8" xfId="0" applyFill="1" applyBorder="1" applyProtection="1"/>
    <xf numFmtId="0" fontId="0" fillId="0" borderId="0" xfId="0" applyFill="1" applyBorder="1" applyAlignment="1" applyProtection="1">
      <alignment wrapText="1"/>
    </xf>
    <xf numFmtId="0" fontId="0" fillId="7" borderId="1" xfId="0" applyFill="1" applyBorder="1" applyAlignment="1" applyProtection="1">
      <alignment horizontal="center" vertical="center"/>
      <protection locked="0"/>
    </xf>
    <xf numFmtId="0" fontId="6" fillId="8" borderId="9" xfId="0" applyFont="1" applyFill="1" applyBorder="1" applyAlignment="1" applyProtection="1">
      <alignment horizontal="left" wrapText="1"/>
    </xf>
    <xf numFmtId="0" fontId="6" fillId="8" borderId="10" xfId="0" applyFont="1" applyFill="1" applyBorder="1" applyAlignment="1" applyProtection="1">
      <alignment horizontal="left" wrapText="1"/>
    </xf>
    <xf numFmtId="164" fontId="5" fillId="9" borderId="1" xfId="1" applyNumberFormat="1" applyFont="1" applyFill="1" applyBorder="1" applyProtection="1"/>
    <xf numFmtId="166" fontId="5" fillId="7" borderId="1" xfId="2" applyNumberFormat="1" applyFont="1" applyFill="1" applyBorder="1" applyProtection="1"/>
    <xf numFmtId="167" fontId="0" fillId="7" borderId="1" xfId="0" applyNumberFormat="1" applyFill="1" applyBorder="1" applyProtection="1"/>
    <xf numFmtId="0" fontId="6" fillId="8" borderId="1" xfId="0" applyFont="1" applyFill="1" applyBorder="1" applyAlignment="1" applyProtection="1">
      <alignment horizontal="center"/>
    </xf>
    <xf numFmtId="0" fontId="10" fillId="4" borderId="1" xfId="0" applyFont="1" applyFill="1" applyBorder="1" applyProtection="1"/>
    <xf numFmtId="0" fontId="11" fillId="0" borderId="0" xfId="0" applyFont="1" applyFill="1" applyBorder="1" applyAlignment="1" applyProtection="1">
      <alignment horizontal="left" vertical="center" wrapText="1"/>
    </xf>
    <xf numFmtId="0" fontId="11" fillId="0" borderId="0" xfId="0" applyFont="1"/>
    <xf numFmtId="0" fontId="6" fillId="8" borderId="2" xfId="0" applyFont="1" applyFill="1" applyBorder="1" applyAlignment="1" applyProtection="1">
      <alignment horizontal="left" wrapText="1"/>
    </xf>
    <xf numFmtId="0" fontId="12" fillId="3" borderId="6" xfId="0" applyFont="1" applyFill="1" applyBorder="1" applyProtection="1"/>
    <xf numFmtId="0" fontId="13" fillId="3" borderId="0" xfId="0" applyFont="1" applyFill="1" applyBorder="1" applyProtection="1"/>
    <xf numFmtId="0" fontId="0" fillId="3" borderId="0" xfId="0" applyFill="1" applyBorder="1" applyProtection="1"/>
    <xf numFmtId="0" fontId="0" fillId="0" borderId="7" xfId="0" applyFill="1" applyBorder="1" applyProtection="1"/>
    <xf numFmtId="0" fontId="14" fillId="0" borderId="6" xfId="0" applyFont="1" applyFill="1" applyBorder="1" applyProtection="1"/>
    <xf numFmtId="0" fontId="0" fillId="0" borderId="6" xfId="0" applyBorder="1" applyProtection="1"/>
    <xf numFmtId="0" fontId="15" fillId="0" borderId="0" xfId="0" applyFont="1" applyFill="1" applyBorder="1" applyAlignment="1" applyProtection="1">
      <alignment horizontal="left" vertical="center"/>
    </xf>
    <xf numFmtId="0" fontId="0" fillId="0" borderId="0" xfId="0" applyBorder="1" applyProtection="1"/>
    <xf numFmtId="0" fontId="11" fillId="0" borderId="0" xfId="0" applyFont="1" applyBorder="1" applyProtection="1"/>
    <xf numFmtId="0" fontId="16" fillId="0" borderId="0" xfId="0" applyFont="1" applyBorder="1" applyProtection="1"/>
    <xf numFmtId="0" fontId="11" fillId="0" borderId="6" xfId="0" applyFont="1" applyBorder="1" applyProtection="1"/>
    <xf numFmtId="0" fontId="11" fillId="0" borderId="7" xfId="0" applyFont="1" applyBorder="1" applyProtection="1"/>
    <xf numFmtId="0" fontId="13" fillId="0" borderId="0" xfId="0" applyFont="1" applyBorder="1" applyProtection="1"/>
    <xf numFmtId="0" fontId="17" fillId="0" borderId="0" xfId="0" applyFont="1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6" fillId="0" borderId="7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 wrapText="1"/>
    </xf>
    <xf numFmtId="43" fontId="0" fillId="0" borderId="0" xfId="0" applyNumberFormat="1" applyBorder="1" applyProtection="1"/>
    <xf numFmtId="0" fontId="0" fillId="5" borderId="1" xfId="0" applyFill="1" applyBorder="1" applyAlignment="1" applyProtection="1">
      <alignment horizontal="center" vertical="center"/>
      <protection locked="0"/>
    </xf>
    <xf numFmtId="14" fontId="0" fillId="7" borderId="1" xfId="0" applyNumberFormat="1" applyFill="1" applyBorder="1" applyAlignment="1" applyProtection="1">
      <alignment horizontal="center" vertical="center"/>
      <protection locked="0"/>
    </xf>
    <xf numFmtId="164" fontId="5" fillId="7" borderId="1" xfId="1" applyNumberFormat="1" applyFont="1" applyFill="1" applyBorder="1" applyProtection="1">
      <protection locked="0"/>
    </xf>
    <xf numFmtId="166" fontId="0" fillId="7" borderId="1" xfId="0" applyNumberFormat="1" applyFill="1" applyBorder="1" applyProtection="1">
      <protection locked="0"/>
    </xf>
    <xf numFmtId="0" fontId="7" fillId="3" borderId="4" xfId="0" applyFont="1" applyFill="1" applyBorder="1" applyProtection="1"/>
    <xf numFmtId="0" fontId="6" fillId="0" borderId="1" xfId="0" applyFont="1" applyBorder="1" applyAlignment="1">
      <alignment horizontal="center" wrapText="1"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0" fillId="6" borderId="6" xfId="0" applyFill="1" applyBorder="1" applyAlignment="1">
      <alignment horizontal="left" vertical="top" wrapText="1"/>
    </xf>
    <xf numFmtId="0" fontId="0" fillId="6" borderId="0" xfId="0" applyFill="1" applyBorder="1" applyAlignment="1">
      <alignment horizontal="left" vertical="top" wrapText="1"/>
    </xf>
    <xf numFmtId="0" fontId="0" fillId="6" borderId="7" xfId="0" applyFill="1" applyBorder="1" applyAlignment="1">
      <alignment horizontal="left" vertical="top" wrapText="1"/>
    </xf>
    <xf numFmtId="0" fontId="0" fillId="6" borderId="11" xfId="0" applyFill="1" applyBorder="1" applyAlignment="1">
      <alignment horizontal="left" vertical="top" wrapText="1"/>
    </xf>
    <xf numFmtId="0" fontId="0" fillId="6" borderId="12" xfId="0" applyFill="1" applyBorder="1" applyAlignment="1">
      <alignment horizontal="left" vertical="top" wrapText="1"/>
    </xf>
    <xf numFmtId="0" fontId="0" fillId="6" borderId="13" xfId="0" applyFill="1" applyBorder="1" applyAlignment="1">
      <alignment horizontal="left" vertical="top" wrapText="1"/>
    </xf>
    <xf numFmtId="0" fontId="0" fillId="6" borderId="6" xfId="0" applyFill="1" applyBorder="1" applyAlignment="1">
      <alignment horizontal="left" vertical="top"/>
    </xf>
    <xf numFmtId="0" fontId="0" fillId="6" borderId="0" xfId="0" applyFill="1" applyBorder="1" applyAlignment="1">
      <alignment horizontal="left" vertical="top"/>
    </xf>
    <xf numFmtId="0" fontId="0" fillId="6" borderId="7" xfId="0" applyFill="1" applyBorder="1" applyAlignment="1">
      <alignment horizontal="left" vertical="top"/>
    </xf>
    <xf numFmtId="0" fontId="0" fillId="0" borderId="0" xfId="0" applyFont="1" applyFill="1" applyAlignment="1" applyProtection="1">
      <alignment horizontal="center"/>
    </xf>
    <xf numFmtId="0" fontId="18" fillId="6" borderId="3" xfId="0" applyFont="1" applyFill="1" applyBorder="1" applyAlignment="1">
      <alignment horizontal="left" vertical="top" wrapText="1"/>
    </xf>
    <xf numFmtId="0" fontId="18" fillId="6" borderId="4" xfId="0" applyFont="1" applyFill="1" applyBorder="1" applyAlignment="1">
      <alignment horizontal="left" vertical="top" wrapText="1"/>
    </xf>
    <xf numFmtId="0" fontId="18" fillId="6" borderId="5" xfId="0" applyFont="1" applyFill="1" applyBorder="1" applyAlignment="1">
      <alignment horizontal="left" vertical="top" wrapText="1"/>
    </xf>
    <xf numFmtId="0" fontId="20" fillId="9" borderId="17" xfId="0" applyFont="1" applyFill="1" applyBorder="1" applyAlignment="1" applyProtection="1">
      <alignment horizontal="center" vertical="center"/>
    </xf>
    <xf numFmtId="0" fontId="20" fillId="9" borderId="18" xfId="0" applyFont="1" applyFill="1" applyBorder="1" applyAlignment="1" applyProtection="1">
      <alignment horizontal="center" vertical="center"/>
    </xf>
    <xf numFmtId="0" fontId="20" fillId="11" borderId="11" xfId="0" applyFont="1" applyFill="1" applyBorder="1" applyAlignment="1" applyProtection="1">
      <alignment horizontal="center" vertical="center"/>
    </xf>
    <xf numFmtId="0" fontId="20" fillId="11" borderId="13" xfId="0" applyFont="1" applyFill="1" applyBorder="1" applyAlignment="1" applyProtection="1">
      <alignment horizontal="center" vertical="center"/>
    </xf>
    <xf numFmtId="0" fontId="1" fillId="6" borderId="6" xfId="0" applyFont="1" applyFill="1" applyBorder="1" applyAlignment="1" applyProtection="1">
      <alignment horizontal="left" vertical="center"/>
    </xf>
    <xf numFmtId="0" fontId="1" fillId="6" borderId="0" xfId="0" applyFont="1" applyFill="1" applyBorder="1" applyAlignment="1" applyProtection="1">
      <alignment horizontal="left" vertical="center"/>
    </xf>
    <xf numFmtId="0" fontId="1" fillId="6" borderId="7" xfId="0" applyFont="1" applyFill="1" applyBorder="1" applyAlignment="1" applyProtection="1">
      <alignment horizontal="left" vertical="center"/>
    </xf>
    <xf numFmtId="49" fontId="1" fillId="6" borderId="6" xfId="0" applyNumberFormat="1" applyFont="1" applyFill="1" applyBorder="1" applyAlignment="1" applyProtection="1">
      <alignment horizontal="left" vertical="center" wrapText="1"/>
    </xf>
    <xf numFmtId="49" fontId="1" fillId="6" borderId="0" xfId="0" applyNumberFormat="1" applyFont="1" applyFill="1" applyBorder="1" applyAlignment="1" applyProtection="1">
      <alignment horizontal="left" vertical="center" wrapText="1"/>
    </xf>
    <xf numFmtId="49" fontId="1" fillId="6" borderId="7" xfId="0" applyNumberFormat="1" applyFont="1" applyFill="1" applyBorder="1" applyAlignment="1" applyProtection="1">
      <alignment horizontal="left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49" fontId="1" fillId="7" borderId="6" xfId="0" applyNumberFormat="1" applyFont="1" applyFill="1" applyBorder="1" applyAlignment="1" applyProtection="1">
      <alignment horizontal="center" vertical="center" wrapText="1"/>
    </xf>
    <xf numFmtId="49" fontId="1" fillId="7" borderId="7" xfId="0" applyNumberFormat="1" applyFont="1" applyFill="1" applyBorder="1" applyAlignment="1" applyProtection="1">
      <alignment horizontal="center" vertical="center" wrapText="1"/>
    </xf>
    <xf numFmtId="0" fontId="9" fillId="5" borderId="17" xfId="0" applyFont="1" applyFill="1" applyBorder="1" applyAlignment="1" applyProtection="1">
      <alignment horizontal="center" vertical="center" wrapText="1"/>
    </xf>
    <xf numFmtId="0" fontId="9" fillId="5" borderId="18" xfId="0" applyFont="1" applyFill="1" applyBorder="1" applyAlignment="1" applyProtection="1">
      <alignment horizontal="center" vertical="center" wrapText="1"/>
    </xf>
    <xf numFmtId="3" fontId="1" fillId="4" borderId="6" xfId="0" applyNumberFormat="1" applyFont="1" applyFill="1" applyBorder="1" applyAlignment="1" applyProtection="1">
      <alignment horizontal="center" vertical="center" wrapText="1"/>
    </xf>
    <xf numFmtId="3" fontId="1" fillId="4" borderId="7" xfId="0" applyNumberFormat="1" applyFont="1" applyFill="1" applyBorder="1" applyAlignment="1" applyProtection="1">
      <alignment horizontal="center" vertical="center" wrapText="1"/>
    </xf>
    <xf numFmtId="0" fontId="19" fillId="4" borderId="1" xfId="0" applyFont="1" applyFill="1" applyBorder="1" applyAlignment="1" applyProtection="1">
      <alignment horizontal="center"/>
    </xf>
    <xf numFmtId="0" fontId="6" fillId="8" borderId="1" xfId="0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6" fillId="8" borderId="14" xfId="0" applyFont="1" applyFill="1" applyBorder="1" applyAlignment="1" applyProtection="1">
      <alignment horizontal="center" vertical="center" wrapText="1"/>
    </xf>
    <xf numFmtId="0" fontId="6" fillId="8" borderId="16" xfId="0" applyFont="1" applyFill="1" applyBorder="1" applyAlignment="1" applyProtection="1">
      <alignment horizontal="center" vertical="center" wrapText="1"/>
    </xf>
    <xf numFmtId="0" fontId="6" fillId="8" borderId="9" xfId="0" applyFont="1" applyFill="1" applyBorder="1" applyAlignment="1" applyProtection="1">
      <alignment horizontal="left" wrapText="1"/>
    </xf>
    <xf numFmtId="0" fontId="6" fillId="8" borderId="10" xfId="0" applyFont="1" applyFill="1" applyBorder="1" applyAlignment="1" applyProtection="1">
      <alignment horizontal="left" wrapText="1"/>
    </xf>
    <xf numFmtId="0" fontId="16" fillId="0" borderId="0" xfId="0" applyFont="1" applyFill="1" applyBorder="1" applyAlignment="1" applyProtection="1">
      <alignment horizontal="center"/>
    </xf>
    <xf numFmtId="0" fontId="6" fillId="8" borderId="15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6" fillId="8" borderId="2" xfId="0" applyFont="1" applyFill="1" applyBorder="1" applyAlignment="1" applyProtection="1">
      <alignment horizontal="left" wrapText="1"/>
    </xf>
    <xf numFmtId="0" fontId="6" fillId="0" borderId="2" xfId="0" applyFont="1" applyFill="1" applyBorder="1" applyAlignment="1" applyProtection="1">
      <alignment horizontal="center" wrapText="1"/>
    </xf>
    <xf numFmtId="0" fontId="6" fillId="8" borderId="14" xfId="0" applyFont="1" applyFill="1" applyBorder="1" applyAlignment="1" applyProtection="1">
      <alignment horizontal="center" vertical="center"/>
    </xf>
    <xf numFmtId="0" fontId="6" fillId="8" borderId="16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10" borderId="14" xfId="0" applyFont="1" applyFill="1" applyBorder="1" applyAlignment="1" applyProtection="1">
      <alignment horizontal="center" vertical="center"/>
    </xf>
    <xf numFmtId="0" fontId="6" fillId="10" borderId="15" xfId="0" applyFont="1" applyFill="1" applyBorder="1" applyAlignment="1" applyProtection="1">
      <alignment horizontal="center" vertical="center"/>
    </xf>
    <xf numFmtId="0" fontId="6" fillId="10" borderId="16" xfId="0" applyFont="1" applyFill="1" applyBorder="1" applyAlignment="1" applyProtection="1">
      <alignment horizontal="center" vertical="center"/>
    </xf>
    <xf numFmtId="0" fontId="6" fillId="10" borderId="9" xfId="0" applyFont="1" applyFill="1" applyBorder="1" applyAlignment="1" applyProtection="1">
      <alignment horizontal="left" wrapText="1"/>
    </xf>
    <xf numFmtId="0" fontId="6" fillId="10" borderId="10" xfId="0" applyFont="1" applyFill="1" applyBorder="1" applyAlignment="1" applyProtection="1">
      <alignment horizontal="left" wrapText="1"/>
    </xf>
  </cellXfs>
  <cellStyles count="3">
    <cellStyle name="Comma" xfId="1" builtinId="3"/>
    <cellStyle name="Normal" xfId="0" builtinId="0"/>
    <cellStyle name="Percent" xfId="2" builtinId="5"/>
  </cellStyles>
  <dxfs count="9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workbookViewId="0"/>
  </sheetViews>
  <sheetFormatPr defaultRowHeight="15"/>
  <sheetData>
    <row r="1" spans="1:18" s="30" customFormat="1" ht="26.25">
      <c r="A1" s="18" t="s">
        <v>36</v>
      </c>
      <c r="B1" s="80"/>
      <c r="C1" s="19"/>
      <c r="D1" s="19"/>
      <c r="E1" s="19"/>
      <c r="F1" s="19"/>
      <c r="G1" s="19"/>
      <c r="H1" s="19"/>
      <c r="I1" s="19"/>
      <c r="J1" s="19"/>
      <c r="K1" s="20"/>
      <c r="L1" s="33"/>
      <c r="M1" s="94"/>
      <c r="N1" s="94"/>
      <c r="O1" s="94"/>
      <c r="P1" s="94"/>
      <c r="Q1" s="94"/>
      <c r="R1" s="94"/>
    </row>
    <row r="2" spans="1:18" ht="15.7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8" ht="42.75" customHeight="1">
      <c r="A3" s="85" t="s">
        <v>61</v>
      </c>
      <c r="B3" s="86"/>
      <c r="C3" s="86"/>
      <c r="D3" s="86"/>
      <c r="E3" s="86"/>
      <c r="F3" s="86"/>
      <c r="G3" s="86"/>
      <c r="H3" s="86"/>
      <c r="I3" s="86"/>
      <c r="J3" s="86"/>
      <c r="K3" s="87"/>
    </row>
    <row r="4" spans="1:18">
      <c r="A4" s="24"/>
      <c r="B4" s="25"/>
      <c r="C4" s="25"/>
      <c r="D4" s="25"/>
      <c r="E4" s="25"/>
      <c r="F4" s="25"/>
      <c r="G4" s="25"/>
      <c r="H4" s="25"/>
      <c r="I4" s="25"/>
      <c r="J4" s="25"/>
      <c r="K4" s="26"/>
    </row>
    <row r="5" spans="1:18" ht="15" customHeight="1">
      <c r="A5" s="85" t="s">
        <v>37</v>
      </c>
      <c r="B5" s="86"/>
      <c r="C5" s="86"/>
      <c r="D5" s="86"/>
      <c r="E5" s="86"/>
      <c r="F5" s="86"/>
      <c r="G5" s="86"/>
      <c r="H5" s="86"/>
      <c r="I5" s="86"/>
      <c r="J5" s="86"/>
      <c r="K5" s="87"/>
    </row>
    <row r="6" spans="1:18">
      <c r="A6" s="24"/>
      <c r="B6" s="25"/>
      <c r="C6" s="25"/>
      <c r="D6" s="25"/>
      <c r="E6" s="25"/>
      <c r="F6" s="25"/>
      <c r="G6" s="25"/>
      <c r="H6" s="25"/>
      <c r="I6" s="25"/>
      <c r="J6" s="25"/>
      <c r="K6" s="26"/>
    </row>
    <row r="7" spans="1:18">
      <c r="A7" s="27" t="s">
        <v>52</v>
      </c>
      <c r="B7" s="28"/>
      <c r="C7" s="28"/>
      <c r="D7" s="28"/>
      <c r="E7" s="28"/>
      <c r="F7" s="28"/>
      <c r="G7" s="28"/>
      <c r="H7" s="28"/>
      <c r="I7" s="28"/>
      <c r="J7" s="28"/>
      <c r="K7" s="29"/>
    </row>
    <row r="8" spans="1:18">
      <c r="A8" s="24"/>
      <c r="B8" s="25"/>
      <c r="C8" s="25"/>
      <c r="D8" s="25"/>
      <c r="E8" s="25"/>
      <c r="F8" s="25"/>
      <c r="G8" s="25"/>
      <c r="H8" s="25"/>
      <c r="I8" s="25"/>
      <c r="J8" s="25"/>
      <c r="K8" s="26"/>
    </row>
    <row r="9" spans="1:18" ht="30.75" customHeight="1">
      <c r="A9" s="85" t="s">
        <v>38</v>
      </c>
      <c r="B9" s="86"/>
      <c r="C9" s="86"/>
      <c r="D9" s="86"/>
      <c r="E9" s="86"/>
      <c r="F9" s="86"/>
      <c r="G9" s="86"/>
      <c r="H9" s="86"/>
      <c r="I9" s="86"/>
      <c r="J9" s="86"/>
      <c r="K9" s="87"/>
    </row>
    <row r="10" spans="1:18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6"/>
    </row>
    <row r="11" spans="1:18">
      <c r="A11" s="27" t="s">
        <v>54</v>
      </c>
      <c r="B11" s="28"/>
      <c r="C11" s="28"/>
      <c r="D11" s="28"/>
      <c r="E11" s="28"/>
      <c r="F11" s="28"/>
      <c r="G11" s="28"/>
      <c r="H11" s="28"/>
      <c r="I11" s="28"/>
      <c r="J11" s="28"/>
      <c r="K11" s="29"/>
    </row>
    <row r="12" spans="1:18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6"/>
    </row>
    <row r="13" spans="1:18">
      <c r="A13" s="34" t="s">
        <v>62</v>
      </c>
      <c r="B13" s="35"/>
      <c r="C13" s="35"/>
      <c r="D13" s="35"/>
      <c r="E13" s="35"/>
      <c r="F13" s="35"/>
      <c r="G13" s="35"/>
      <c r="H13" s="35"/>
      <c r="I13" s="35"/>
      <c r="J13" s="35"/>
      <c r="K13" s="36"/>
    </row>
    <row r="14" spans="1:18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6"/>
    </row>
    <row r="15" spans="1:18" ht="31.5" customHeight="1">
      <c r="A15" s="85" t="s">
        <v>39</v>
      </c>
      <c r="B15" s="86"/>
      <c r="C15" s="86"/>
      <c r="D15" s="86"/>
      <c r="E15" s="86"/>
      <c r="F15" s="86"/>
      <c r="G15" s="86"/>
      <c r="H15" s="86"/>
      <c r="I15" s="86"/>
      <c r="J15" s="86"/>
      <c r="K15" s="87"/>
    </row>
    <row r="16" spans="1:18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6"/>
    </row>
    <row r="17" spans="1:11">
      <c r="A17" s="91" t="s">
        <v>40</v>
      </c>
      <c r="B17" s="92"/>
      <c r="C17" s="92"/>
      <c r="D17" s="92"/>
      <c r="E17" s="92"/>
      <c r="F17" s="92"/>
      <c r="G17" s="92"/>
      <c r="H17" s="92"/>
      <c r="I17" s="92"/>
      <c r="J17" s="92"/>
      <c r="K17" s="93"/>
    </row>
    <row r="18" spans="1:11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6"/>
    </row>
    <row r="19" spans="1:11">
      <c r="A19" s="27" t="s">
        <v>58</v>
      </c>
      <c r="B19" s="28"/>
      <c r="C19" s="28"/>
      <c r="D19" s="28"/>
      <c r="E19" s="28"/>
      <c r="F19" s="28"/>
      <c r="G19" s="28"/>
      <c r="H19" s="28"/>
      <c r="I19" s="28"/>
      <c r="J19" s="28"/>
      <c r="K19" s="29"/>
    </row>
    <row r="20" spans="1:11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6"/>
    </row>
    <row r="21" spans="1:11" ht="60.75" customHeight="1">
      <c r="A21" s="85" t="s">
        <v>49</v>
      </c>
      <c r="B21" s="86"/>
      <c r="C21" s="86"/>
      <c r="D21" s="86"/>
      <c r="E21" s="86"/>
      <c r="F21" s="86"/>
      <c r="G21" s="86"/>
      <c r="H21" s="86"/>
      <c r="I21" s="86"/>
      <c r="J21" s="86"/>
      <c r="K21" s="87"/>
    </row>
    <row r="22" spans="1:11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6"/>
    </row>
    <row r="23" spans="1:11">
      <c r="A23" s="27" t="s">
        <v>57</v>
      </c>
      <c r="B23" s="28"/>
      <c r="C23" s="28"/>
      <c r="D23" s="28"/>
      <c r="E23" s="28"/>
      <c r="F23" s="28"/>
      <c r="G23" s="28"/>
      <c r="H23" s="28"/>
      <c r="I23" s="28"/>
      <c r="J23" s="28"/>
      <c r="K23" s="29"/>
    </row>
    <row r="24" spans="1:11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6"/>
    </row>
    <row r="25" spans="1:11" ht="30.75" customHeight="1">
      <c r="A25" s="85" t="s">
        <v>59</v>
      </c>
      <c r="B25" s="86"/>
      <c r="C25" s="86"/>
      <c r="D25" s="86"/>
      <c r="E25" s="86"/>
      <c r="F25" s="86"/>
      <c r="G25" s="86"/>
      <c r="H25" s="86"/>
      <c r="I25" s="86"/>
      <c r="J25" s="86"/>
      <c r="K25" s="87"/>
    </row>
    <row r="26" spans="1:11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7"/>
    </row>
    <row r="27" spans="1:11" ht="63.75" customHeight="1" thickBot="1">
      <c r="A27" s="88" t="s">
        <v>60</v>
      </c>
      <c r="B27" s="89"/>
      <c r="C27" s="89"/>
      <c r="D27" s="89"/>
      <c r="E27" s="89"/>
      <c r="F27" s="89"/>
      <c r="G27" s="89"/>
      <c r="H27" s="89"/>
      <c r="I27" s="89"/>
      <c r="J27" s="89"/>
      <c r="K27" s="90"/>
    </row>
    <row r="28" spans="1:11" ht="10.5" customHeight="1">
      <c r="A28" s="95" t="s">
        <v>77</v>
      </c>
      <c r="B28" s="96"/>
      <c r="C28" s="97"/>
      <c r="D28" s="32"/>
      <c r="E28" s="32"/>
      <c r="F28" s="32"/>
      <c r="G28" s="32"/>
      <c r="H28" s="32"/>
      <c r="I28" s="32"/>
      <c r="J28" s="32"/>
      <c r="K28" s="32"/>
    </row>
    <row r="29" spans="1:11" ht="13.5" customHeight="1" thickBot="1">
      <c r="A29" s="82" t="s">
        <v>78</v>
      </c>
      <c r="B29" s="83"/>
      <c r="C29" s="84"/>
    </row>
  </sheetData>
  <sheetProtection password="E3DD" sheet="1"/>
  <mergeCells count="13">
    <mergeCell ref="M1:O1"/>
    <mergeCell ref="P1:R1"/>
    <mergeCell ref="A28:C28"/>
    <mergeCell ref="A29:C29"/>
    <mergeCell ref="A21:K21"/>
    <mergeCell ref="A25:K25"/>
    <mergeCell ref="A27:K27"/>
    <mergeCell ref="A26:K26"/>
    <mergeCell ref="A3:K3"/>
    <mergeCell ref="A5:K5"/>
    <mergeCell ref="A9:K9"/>
    <mergeCell ref="A15:K15"/>
    <mergeCell ref="A17:K17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3"/>
  <sheetViews>
    <sheetView showGridLines="0" tabSelected="1" zoomScale="73" zoomScaleNormal="73" workbookViewId="0">
      <selection activeCell="C22" sqref="C22:D22"/>
    </sheetView>
  </sheetViews>
  <sheetFormatPr defaultRowHeight="15"/>
  <cols>
    <col min="2" max="2" width="18.42578125" customWidth="1"/>
    <col min="3" max="3" width="39.7109375" customWidth="1"/>
    <col min="5" max="5" width="25" customWidth="1"/>
    <col min="6" max="17" width="15.7109375" customWidth="1"/>
    <col min="18" max="18" width="15.5703125" customWidth="1"/>
  </cols>
  <sheetData>
    <row r="1" spans="1:18" s="30" customFormat="1" ht="26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31"/>
    </row>
    <row r="2" spans="1:18" s="30" customFormat="1" ht="19.5" thickBot="1">
      <c r="A2" s="56" t="s">
        <v>70</v>
      </c>
      <c r="B2" s="57"/>
      <c r="C2" s="57"/>
      <c r="D2" s="57"/>
      <c r="E2" s="57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9"/>
    </row>
    <row r="3" spans="1:18" s="30" customFormat="1" ht="15.75" thickBot="1">
      <c r="A3" s="102" t="s">
        <v>63</v>
      </c>
      <c r="B3" s="103"/>
      <c r="C3" s="104"/>
      <c r="D3" s="108" t="s">
        <v>64</v>
      </c>
      <c r="E3" s="109"/>
      <c r="F3" s="42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9"/>
    </row>
    <row r="4" spans="1:18" s="30" customFormat="1" ht="30.75" customHeight="1" thickBot="1">
      <c r="A4" s="105" t="s">
        <v>65</v>
      </c>
      <c r="B4" s="106"/>
      <c r="C4" s="107"/>
      <c r="D4" s="110" t="s">
        <v>66</v>
      </c>
      <c r="E4" s="111"/>
      <c r="F4" s="37" t="str">
        <f>Instructions!A28</f>
        <v>Workbook version: V6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9"/>
    </row>
    <row r="5" spans="1:18" s="30" customFormat="1" ht="26.25" customHeight="1" thickBot="1">
      <c r="A5" s="105"/>
      <c r="B5" s="106"/>
      <c r="C5" s="107"/>
      <c r="D5" s="112" t="s">
        <v>67</v>
      </c>
      <c r="E5" s="113"/>
      <c r="F5" s="3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59"/>
    </row>
    <row r="6" spans="1:18" s="30" customFormat="1" ht="30.75" customHeight="1" thickBot="1">
      <c r="A6" s="105"/>
      <c r="B6" s="106"/>
      <c r="C6" s="107"/>
      <c r="D6" s="114" t="s">
        <v>9</v>
      </c>
      <c r="E6" s="115"/>
      <c r="F6" s="37" t="str">
        <f>Instructions!A29</f>
        <v>Workbook date: 8/10/14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59"/>
    </row>
    <row r="7" spans="1:18" s="30" customFormat="1" ht="15.75" thickBot="1">
      <c r="A7" s="40"/>
      <c r="B7" s="41"/>
      <c r="C7" s="41"/>
      <c r="D7" s="98" t="s">
        <v>68</v>
      </c>
      <c r="E7" s="99"/>
      <c r="F7" s="41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9"/>
    </row>
    <row r="8" spans="1:18" s="30" customFormat="1" ht="15.75" thickBot="1">
      <c r="A8" s="40"/>
      <c r="B8" s="41"/>
      <c r="C8" s="41"/>
      <c r="D8" s="100" t="s">
        <v>69</v>
      </c>
      <c r="E8" s="101"/>
      <c r="F8" s="41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59"/>
    </row>
    <row r="9" spans="1:18" s="30" customFormat="1" ht="18.75">
      <c r="A9" s="60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59"/>
    </row>
    <row r="10" spans="1:18" ht="26.25">
      <c r="A10" s="61"/>
      <c r="B10" s="62" t="s">
        <v>52</v>
      </c>
      <c r="C10" s="63"/>
      <c r="D10" s="63"/>
      <c r="E10" s="63"/>
      <c r="F10" s="63"/>
      <c r="G10" s="4"/>
      <c r="H10" s="4"/>
      <c r="I10" s="63"/>
      <c r="J10" s="63"/>
      <c r="K10" s="63"/>
      <c r="L10" s="63"/>
      <c r="M10" s="63"/>
      <c r="N10" s="63"/>
      <c r="O10" s="63"/>
      <c r="P10" s="63"/>
      <c r="Q10" s="63"/>
      <c r="R10" s="38"/>
    </row>
    <row r="11" spans="1:18">
      <c r="A11" s="61"/>
      <c r="B11" s="63"/>
      <c r="C11" s="63"/>
      <c r="D11" s="63"/>
      <c r="E11" s="63"/>
      <c r="F11" s="63"/>
      <c r="G11" s="4"/>
      <c r="H11" s="4"/>
      <c r="I11" s="63"/>
      <c r="J11" s="63"/>
      <c r="K11" s="63"/>
      <c r="L11" s="63"/>
      <c r="M11" s="63"/>
      <c r="N11" s="63"/>
      <c r="O11" s="63"/>
      <c r="P11" s="63"/>
      <c r="Q11" s="63"/>
      <c r="R11" s="38"/>
    </row>
    <row r="12" spans="1:18">
      <c r="A12" s="61"/>
      <c r="B12" s="63"/>
      <c r="C12" s="63"/>
      <c r="D12" s="43"/>
      <c r="E12" s="44"/>
      <c r="F12" s="63"/>
      <c r="G12" s="125"/>
      <c r="H12" s="125"/>
      <c r="I12" s="63"/>
      <c r="J12" s="63"/>
      <c r="K12" s="63"/>
      <c r="L12" s="63"/>
      <c r="M12" s="63"/>
      <c r="N12" s="63"/>
      <c r="O12" s="63"/>
      <c r="P12" s="63"/>
      <c r="Q12" s="63"/>
      <c r="R12" s="38"/>
    </row>
    <row r="13" spans="1:18">
      <c r="A13" s="61"/>
      <c r="B13" s="131" t="s">
        <v>1</v>
      </c>
      <c r="C13" s="134" t="s">
        <v>2</v>
      </c>
      <c r="D13" s="135"/>
      <c r="E13" s="45"/>
      <c r="F13" s="63"/>
      <c r="G13" s="125"/>
      <c r="H13" s="125"/>
      <c r="I13" s="63"/>
      <c r="J13" s="63"/>
      <c r="K13" s="63"/>
      <c r="L13" s="63"/>
      <c r="M13" s="63"/>
      <c r="N13" s="63"/>
      <c r="O13" s="63"/>
      <c r="P13" s="63"/>
      <c r="Q13" s="63"/>
      <c r="R13" s="38"/>
    </row>
    <row r="14" spans="1:18" ht="26.25" customHeight="1">
      <c r="A14" s="61"/>
      <c r="B14" s="132"/>
      <c r="C14" s="134" t="s">
        <v>3</v>
      </c>
      <c r="D14" s="135"/>
      <c r="E14" s="76"/>
      <c r="F14" s="63"/>
      <c r="G14" s="130"/>
      <c r="H14" s="130"/>
      <c r="I14" s="63"/>
      <c r="J14" s="63"/>
      <c r="K14" s="63"/>
      <c r="L14" s="63"/>
      <c r="M14" s="63"/>
      <c r="N14" s="63"/>
      <c r="O14" s="63"/>
      <c r="P14" s="63"/>
      <c r="Q14" s="63"/>
      <c r="R14" s="38"/>
    </row>
    <row r="15" spans="1:18">
      <c r="A15" s="61"/>
      <c r="B15" s="132"/>
      <c r="C15" s="134" t="s">
        <v>4</v>
      </c>
      <c r="D15" s="135"/>
      <c r="E15" s="76"/>
      <c r="F15" s="63"/>
      <c r="G15" s="125"/>
      <c r="H15" s="125"/>
      <c r="I15" s="63"/>
      <c r="J15" s="63"/>
      <c r="K15" s="63"/>
      <c r="L15" s="63"/>
      <c r="M15" s="63"/>
      <c r="N15" s="63"/>
      <c r="O15" s="63"/>
      <c r="P15" s="63"/>
      <c r="Q15" s="63"/>
      <c r="R15" s="38"/>
    </row>
    <row r="16" spans="1:18">
      <c r="A16" s="61"/>
      <c r="B16" s="132"/>
      <c r="C16" s="134" t="s">
        <v>5</v>
      </c>
      <c r="D16" s="135"/>
      <c r="E16" s="45"/>
      <c r="F16" s="63"/>
      <c r="G16" s="4"/>
      <c r="H16" s="4"/>
      <c r="I16" s="63"/>
      <c r="J16" s="63"/>
      <c r="K16" s="63"/>
      <c r="L16" s="63"/>
      <c r="M16" s="63"/>
      <c r="N16" s="63"/>
      <c r="O16" s="63"/>
      <c r="P16" s="63"/>
      <c r="Q16" s="63"/>
      <c r="R16" s="38"/>
    </row>
    <row r="17" spans="1:18" ht="15" customHeight="1">
      <c r="A17" s="61"/>
      <c r="B17" s="132"/>
      <c r="C17" s="134" t="s">
        <v>6</v>
      </c>
      <c r="D17" s="135"/>
      <c r="E17" s="77"/>
      <c r="F17" s="63"/>
      <c r="G17" s="4"/>
      <c r="H17" s="4"/>
      <c r="I17" s="63"/>
      <c r="J17" s="63"/>
      <c r="K17" s="63"/>
      <c r="L17" s="63"/>
      <c r="M17" s="63"/>
      <c r="N17" s="63"/>
      <c r="O17" s="63"/>
      <c r="P17" s="63"/>
      <c r="Q17" s="63"/>
      <c r="R17" s="38"/>
    </row>
    <row r="18" spans="1:18">
      <c r="A18" s="61"/>
      <c r="B18" s="132"/>
      <c r="C18" s="134" t="str">
        <f>"Base year Energy ("&amp;E15&amp;")"</f>
        <v>Base year Energy ()</v>
      </c>
      <c r="D18" s="135"/>
      <c r="E18" s="78"/>
      <c r="F18" s="63"/>
      <c r="G18" s="4"/>
      <c r="H18" s="4"/>
      <c r="I18" s="63"/>
      <c r="J18" s="63"/>
      <c r="K18" s="63"/>
      <c r="L18" s="63"/>
      <c r="M18" s="63"/>
      <c r="N18" s="63"/>
      <c r="O18" s="63"/>
      <c r="P18" s="63"/>
      <c r="Q18" s="63"/>
      <c r="R18" s="38"/>
    </row>
    <row r="19" spans="1:18">
      <c r="A19" s="61"/>
      <c r="B19" s="133"/>
      <c r="C19" s="134" t="str">
        <f>"Base year Throughput ("&amp;E16&amp;")"</f>
        <v>Base year Throughput ()</v>
      </c>
      <c r="D19" s="135"/>
      <c r="E19" s="78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38"/>
    </row>
    <row r="20" spans="1:18">
      <c r="A20" s="61"/>
      <c r="B20" s="3"/>
      <c r="C20" s="127"/>
      <c r="D20" s="127"/>
      <c r="E20" s="4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38"/>
    </row>
    <row r="21" spans="1:18">
      <c r="A21" s="61"/>
      <c r="B21" s="128" t="s">
        <v>7</v>
      </c>
      <c r="C21" s="46" t="s">
        <v>8</v>
      </c>
      <c r="D21" s="47"/>
      <c r="E21" s="79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38"/>
    </row>
    <row r="22" spans="1:18">
      <c r="A22" s="61"/>
      <c r="B22" s="129"/>
      <c r="C22" s="121" t="str">
        <f>"Value of latest agreement target ("&amp;E15&amp;")"</f>
        <v>Value of latest agreement target ()</v>
      </c>
      <c r="D22" s="122"/>
      <c r="E22" s="9">
        <f>2*E18*(1-E21)</f>
        <v>0</v>
      </c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38"/>
    </row>
    <row r="23" spans="1:18">
      <c r="A23" s="61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38"/>
    </row>
    <row r="24" spans="1:18" ht="26.25">
      <c r="A24" s="61"/>
      <c r="B24" s="118" t="s">
        <v>54</v>
      </c>
      <c r="C24" s="118"/>
      <c r="D24" s="118"/>
      <c r="E24" s="118"/>
      <c r="F24" s="118"/>
      <c r="G24" s="118"/>
      <c r="H24" s="118"/>
      <c r="I24" s="63"/>
      <c r="J24" s="63"/>
      <c r="K24" s="63"/>
      <c r="L24" s="63"/>
      <c r="M24" s="63"/>
      <c r="N24" s="63"/>
      <c r="O24" s="63"/>
      <c r="P24" s="63"/>
      <c r="Q24" s="63"/>
      <c r="R24" s="38"/>
    </row>
    <row r="25" spans="1:18">
      <c r="A25" s="61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38"/>
    </row>
    <row r="26" spans="1:18">
      <c r="A26" s="61"/>
      <c r="B26" s="117" t="s">
        <v>53</v>
      </c>
      <c r="C26" s="117"/>
      <c r="D26" s="117"/>
      <c r="E26" s="16">
        <f>+E19*2</f>
        <v>0</v>
      </c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38"/>
    </row>
    <row r="27" spans="1:18">
      <c r="A27" s="61"/>
      <c r="B27" s="117" t="str">
        <f>"Target Period (2 years) Actual Total Production Units ("&amp;E16&amp;")"</f>
        <v>Target Period (2 years) Actual Total Production Units ()</v>
      </c>
      <c r="C27" s="117"/>
      <c r="D27" s="117"/>
      <c r="E27" s="78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38"/>
    </row>
    <row r="28" spans="1:18" ht="18.75">
      <c r="A28" s="61"/>
      <c r="B28" s="116" t="str">
        <f>IF(E19*2*0.9&gt;E27,"Throughput dropped by more than 10% , Adjustment required","Adjustment not required")</f>
        <v>Adjustment not required</v>
      </c>
      <c r="C28" s="116"/>
      <c r="D28" s="116"/>
      <c r="E28" s="116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38"/>
    </row>
    <row r="29" spans="1:18">
      <c r="A29" s="61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38"/>
    </row>
    <row r="30" spans="1:18" ht="21">
      <c r="A30" s="61"/>
      <c r="B30" s="64" t="s">
        <v>55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38"/>
    </row>
    <row r="31" spans="1:18">
      <c r="A31" s="61"/>
      <c r="B31" s="117" t="s">
        <v>45</v>
      </c>
      <c r="C31" s="117"/>
      <c r="D31" s="117"/>
      <c r="E31" s="12" t="s">
        <v>79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38"/>
    </row>
    <row r="32" spans="1:18">
      <c r="A32" s="61"/>
      <c r="B32" s="117" t="s">
        <v>80</v>
      </c>
      <c r="C32" s="117"/>
      <c r="D32" s="117"/>
      <c r="E32" s="48" t="str">
        <f>IF(E31="Method 1",E40,IF(E31="Method 2",IF(E52&lt;0.8,"Not acceptable",E61),""))</f>
        <v/>
      </c>
      <c r="F32" s="65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38"/>
    </row>
    <row r="33" spans="1:18">
      <c r="A33" s="61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38"/>
    </row>
    <row r="34" spans="1:18" ht="26.25">
      <c r="A34" s="61"/>
      <c r="B34" s="118" t="s">
        <v>56</v>
      </c>
      <c r="C34" s="118"/>
      <c r="D34" s="118"/>
      <c r="E34" s="118"/>
      <c r="F34" s="118"/>
      <c r="G34" s="118"/>
      <c r="H34" s="118"/>
      <c r="I34" s="63"/>
      <c r="J34" s="63"/>
      <c r="K34" s="63"/>
      <c r="L34" s="63"/>
      <c r="M34" s="63"/>
      <c r="N34" s="63"/>
      <c r="O34" s="63"/>
      <c r="P34" s="63"/>
      <c r="Q34" s="63"/>
      <c r="R34" s="38"/>
    </row>
    <row r="35" spans="1:18" ht="15" customHeight="1">
      <c r="A35" s="61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38"/>
    </row>
    <row r="36" spans="1:18">
      <c r="A36" s="61"/>
      <c r="B36" s="117" t="s">
        <v>46</v>
      </c>
      <c r="C36" s="117"/>
      <c r="D36" s="117"/>
      <c r="E36" s="49" t="e">
        <f>E27/(2*E19)</f>
        <v>#DIV/0!</v>
      </c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38"/>
    </row>
    <row r="37" spans="1:18" ht="30" customHeight="1">
      <c r="A37" s="61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38"/>
    </row>
    <row r="38" spans="1:18" ht="30" customHeight="1">
      <c r="A38" s="61"/>
      <c r="B38" s="119" t="s">
        <v>48</v>
      </c>
      <c r="C38" s="121" t="str">
        <f>"Target with linear adjustment ("&amp;E15&amp;")"</f>
        <v>Target with linear adjustment ()</v>
      </c>
      <c r="D38" s="122"/>
      <c r="E38" s="50" t="e">
        <f>IF(E36&lt;0.9,E36*E22)</f>
        <v>#DIV/0!</v>
      </c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38"/>
    </row>
    <row r="39" spans="1:18">
      <c r="A39" s="61"/>
      <c r="B39" s="124"/>
      <c r="C39" s="121" t="str">
        <f>"Taper allowance at actual throughput ("&amp;E15&amp;")"</f>
        <v>Taper allowance at actual throughput ()</v>
      </c>
      <c r="D39" s="122"/>
      <c r="E39" s="50" t="e">
        <f>IF(E36&lt;0.9,IF(E36&gt;0.8,E22*(E36-0.8),0),0)</f>
        <v>#DIV/0!</v>
      </c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38"/>
    </row>
    <row r="40" spans="1:18">
      <c r="A40" s="61"/>
      <c r="B40" s="120"/>
      <c r="C40" s="121" t="str">
        <f>"Final adjusted target (linear + taper) ("&amp;E15&amp;")"</f>
        <v>Final adjusted target (linear + taper) ()</v>
      </c>
      <c r="D40" s="122"/>
      <c r="E40" s="50" t="e">
        <f>ROUND(E38+E39,3)</f>
        <v>#DIV/0!</v>
      </c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38"/>
    </row>
    <row r="41" spans="1:18">
      <c r="A41" s="61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38"/>
    </row>
    <row r="42" spans="1:18" ht="26.25">
      <c r="A42" s="61"/>
      <c r="B42" s="118" t="s">
        <v>57</v>
      </c>
      <c r="C42" s="118"/>
      <c r="D42" s="118"/>
      <c r="E42" s="118"/>
      <c r="F42" s="118"/>
      <c r="G42" s="118"/>
      <c r="H42" s="118"/>
      <c r="I42" s="63"/>
      <c r="J42" s="63"/>
      <c r="K42" s="63"/>
      <c r="L42" s="63"/>
      <c r="M42" s="63"/>
      <c r="N42" s="63"/>
      <c r="O42" s="63"/>
      <c r="P42" s="63"/>
      <c r="Q42" s="63"/>
      <c r="R42" s="38"/>
    </row>
    <row r="43" spans="1:18" s="54" customFormat="1" ht="21">
      <c r="A43" s="66"/>
      <c r="B43" s="64" t="s">
        <v>26</v>
      </c>
      <c r="C43" s="53"/>
      <c r="D43" s="53"/>
      <c r="E43" s="53"/>
      <c r="F43" s="53"/>
      <c r="G43" s="53"/>
      <c r="H43" s="53"/>
      <c r="I43" s="64"/>
      <c r="J43" s="64"/>
      <c r="K43" s="64"/>
      <c r="L43" s="64"/>
      <c r="M43" s="64"/>
      <c r="N43" s="64"/>
      <c r="O43" s="64"/>
      <c r="P43" s="64"/>
      <c r="Q43" s="64"/>
      <c r="R43" s="67"/>
    </row>
    <row r="44" spans="1:18" ht="26.25">
      <c r="A44" s="61"/>
      <c r="B44" s="68"/>
      <c r="C44" s="121" t="s">
        <v>42</v>
      </c>
      <c r="D44" s="122"/>
      <c r="E44" s="77"/>
      <c r="F44" s="17"/>
      <c r="G44" s="69" t="str">
        <f>IF(E44&gt;E17,"Reference year for correlation must not be later than the Base Year","")</f>
        <v/>
      </c>
      <c r="H44" s="17"/>
      <c r="I44" s="63"/>
      <c r="J44" s="63"/>
      <c r="K44" s="63"/>
      <c r="L44" s="63"/>
      <c r="M44" s="63"/>
      <c r="N44" s="63"/>
      <c r="O44" s="63"/>
      <c r="P44" s="63"/>
      <c r="Q44" s="63"/>
      <c r="R44" s="38"/>
    </row>
    <row r="45" spans="1:18">
      <c r="A45" s="61"/>
      <c r="B45" s="63"/>
      <c r="C45" s="63"/>
      <c r="D45" s="63"/>
      <c r="E45" s="51" t="s">
        <v>10</v>
      </c>
      <c r="F45" s="51" t="s">
        <v>11</v>
      </c>
      <c r="G45" s="51" t="s">
        <v>12</v>
      </c>
      <c r="H45" s="51" t="s">
        <v>13</v>
      </c>
      <c r="I45" s="51" t="s">
        <v>14</v>
      </c>
      <c r="J45" s="51" t="s">
        <v>15</v>
      </c>
      <c r="K45" s="51" t="s">
        <v>16</v>
      </c>
      <c r="L45" s="51" t="s">
        <v>17</v>
      </c>
      <c r="M45" s="51" t="s">
        <v>18</v>
      </c>
      <c r="N45" s="51" t="s">
        <v>19</v>
      </c>
      <c r="O45" s="51" t="s">
        <v>20</v>
      </c>
      <c r="P45" s="51" t="s">
        <v>21</v>
      </c>
      <c r="Q45" s="51" t="s">
        <v>22</v>
      </c>
      <c r="R45" s="73"/>
    </row>
    <row r="46" spans="1:18">
      <c r="A46" s="61"/>
      <c r="B46" s="119" t="s">
        <v>41</v>
      </c>
      <c r="C46" s="121" t="str">
        <f>"Base Year Energy by Month ("&amp;E15&amp;")"</f>
        <v>Base Year Energy by Month ()</v>
      </c>
      <c r="D46" s="122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10">
        <f>SUM(E46:P46)</f>
        <v>0</v>
      </c>
      <c r="R46" s="74"/>
    </row>
    <row r="47" spans="1:18">
      <c r="A47" s="61"/>
      <c r="B47" s="120"/>
      <c r="C47" s="121" t="str">
        <f>"Base Year Throughput by Month ("&amp;E16&amp;")"</f>
        <v>Base Year Throughput by Month ()</v>
      </c>
      <c r="D47" s="122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10">
        <f>SUM(E47:P47)</f>
        <v>0</v>
      </c>
      <c r="R47" s="74"/>
    </row>
    <row r="48" spans="1:18">
      <c r="A48" s="61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38"/>
    </row>
    <row r="49" spans="1:18">
      <c r="A49" s="61"/>
      <c r="B49" s="123" t="str">
        <f>IF(COUNT(E46:P46)&lt;12,"You must have 12 values for Energy", IF(COUNT(E47:P47)&lt;12,"You must have 12 values for Throughput",""))</f>
        <v>You must have 12 values for Energy</v>
      </c>
      <c r="C49" s="123"/>
      <c r="D49" s="123"/>
      <c r="E49" s="12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38"/>
    </row>
    <row r="50" spans="1:18">
      <c r="A50" s="61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38"/>
    </row>
    <row r="51" spans="1:18">
      <c r="A51" s="61"/>
      <c r="B51" s="119" t="s">
        <v>23</v>
      </c>
      <c r="C51" s="121" t="s">
        <v>24</v>
      </c>
      <c r="D51" s="122"/>
      <c r="E51" s="11" t="e">
        <f>SLOPE(E46:P46,E47:P47)</f>
        <v>#DIV/0!</v>
      </c>
      <c r="F51" s="52" t="str">
        <f>"x Throughput + "</f>
        <v xml:space="preserve">x Throughput + </v>
      </c>
      <c r="G51" s="11" t="e">
        <f>INTERCEPT(E46:P46,E47:P47)</f>
        <v>#DIV/0!</v>
      </c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38"/>
    </row>
    <row r="52" spans="1:18">
      <c r="A52" s="61"/>
      <c r="B52" s="120"/>
      <c r="C52" s="121" t="s">
        <v>25</v>
      </c>
      <c r="D52" s="122"/>
      <c r="E52" s="11" t="e">
        <f>RSQ(E46:P46,E47:P47)</f>
        <v>#DIV/0!</v>
      </c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38"/>
    </row>
    <row r="53" spans="1:18">
      <c r="A53" s="61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38"/>
    </row>
    <row r="54" spans="1:18" ht="18.75">
      <c r="A54" s="61"/>
      <c r="B54" s="116" t="e">
        <f>IF(E52&lt;0.8,"R2 &lt; 0.8, you must use Method 1","R2 &gt; 0.8, Method 2 can be used")</f>
        <v>#DIV/0!</v>
      </c>
      <c r="C54" s="116"/>
      <c r="D54" s="116"/>
      <c r="E54" s="116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38"/>
    </row>
    <row r="55" spans="1:18">
      <c r="A55" s="61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38"/>
    </row>
    <row r="56" spans="1:18" ht="21">
      <c r="A56" s="61"/>
      <c r="B56" s="64" t="s">
        <v>27</v>
      </c>
      <c r="C56" s="64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38"/>
    </row>
    <row r="57" spans="1:18">
      <c r="A57" s="61"/>
      <c r="B57" s="119" t="s">
        <v>48</v>
      </c>
      <c r="C57" s="126" t="str">
        <f>"Target at 90% throughput (using correlation) ("&amp;E15&amp;")"</f>
        <v>Target at 90% throughput (using correlation) ()</v>
      </c>
      <c r="D57" s="122"/>
      <c r="E57" s="14" t="e">
        <f>IF(E52&lt;0.8,0,2*(E51*0.9*E19+12*G51)*(1-E21))</f>
        <v>#DIV/0!</v>
      </c>
      <c r="F57" s="75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38"/>
    </row>
    <row r="58" spans="1:18">
      <c r="A58" s="61"/>
      <c r="B58" s="124"/>
      <c r="C58" s="55" t="str">
        <f>"Maximum allowance ("&amp;E15&amp;")"</f>
        <v>Maximum allowance ()</v>
      </c>
      <c r="D58" s="47"/>
      <c r="E58" s="14" t="e">
        <f>IF(E52&lt;0.8,0,2*(E51*E19+12*G51)*(1-E21)-E57)</f>
        <v>#DIV/0!</v>
      </c>
      <c r="F58" s="75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38"/>
    </row>
    <row r="59" spans="1:18">
      <c r="A59" s="61"/>
      <c r="B59" s="124"/>
      <c r="C59" s="126" t="str">
        <f>"Taper allowance at actual throughput ("&amp;E15&amp;")"</f>
        <v>Taper allowance at actual throughput ()</v>
      </c>
      <c r="D59" s="122"/>
      <c r="E59" s="14" t="e">
        <f>IF(E36&lt;0.9,IF(E36&gt;0.8,(E36-0.8)/0.1*E58,0),0)</f>
        <v>#DIV/0!</v>
      </c>
      <c r="F59" s="75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38"/>
    </row>
    <row r="60" spans="1:18">
      <c r="A60" s="61"/>
      <c r="B60" s="124"/>
      <c r="C60" s="126" t="str">
        <f>"Untapered target at actual throughput ("&amp;E15&amp;")"</f>
        <v>Untapered target at actual throughput ()</v>
      </c>
      <c r="D60" s="122"/>
      <c r="E60" s="14" t="e">
        <f>IF(E52&lt;0.8,0,IF(E36&lt;0.9,(E51*E27+24*G51)*(1-E21),E57+E58))</f>
        <v>#DIV/0!</v>
      </c>
      <c r="F60" s="75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38"/>
    </row>
    <row r="61" spans="1:18">
      <c r="A61" s="61"/>
      <c r="B61" s="120"/>
      <c r="C61" s="126" t="str">
        <f>"Final adjusted target (Untapered plus taper) ("&amp;E15&amp;")"</f>
        <v>Final adjusted target (Untapered plus taper) ()</v>
      </c>
      <c r="D61" s="122"/>
      <c r="E61" s="14" t="e">
        <f>ROUND(E59+E60,3)</f>
        <v>#DIV/0!</v>
      </c>
      <c r="F61" s="75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38"/>
    </row>
    <row r="62" spans="1:18" ht="15.75" thickBot="1">
      <c r="A62" s="70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2"/>
    </row>
    <row r="63" spans="1:18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</sheetData>
  <sheetProtection password="E3DD" sheet="1"/>
  <mergeCells count="52">
    <mergeCell ref="C16:D16"/>
    <mergeCell ref="C17:D17"/>
    <mergeCell ref="C18:D18"/>
    <mergeCell ref="C19:D19"/>
    <mergeCell ref="C20:D20"/>
    <mergeCell ref="B21:B22"/>
    <mergeCell ref="C22:D22"/>
    <mergeCell ref="B26:D26"/>
    <mergeCell ref="G14:H14"/>
    <mergeCell ref="G15:H15"/>
    <mergeCell ref="B13:B19"/>
    <mergeCell ref="C13:D13"/>
    <mergeCell ref="C14:D14"/>
    <mergeCell ref="C15:D15"/>
    <mergeCell ref="C61:D61"/>
    <mergeCell ref="B57:B61"/>
    <mergeCell ref="C57:D57"/>
    <mergeCell ref="C38:D38"/>
    <mergeCell ref="C39:D39"/>
    <mergeCell ref="C40:D40"/>
    <mergeCell ref="C51:D51"/>
    <mergeCell ref="C52:D52"/>
    <mergeCell ref="B38:B40"/>
    <mergeCell ref="G12:H12"/>
    <mergeCell ref="G13:H13"/>
    <mergeCell ref="C44:D44"/>
    <mergeCell ref="C59:D59"/>
    <mergeCell ref="C60:D60"/>
    <mergeCell ref="B27:D27"/>
    <mergeCell ref="B28:E28"/>
    <mergeCell ref="B24:H24"/>
    <mergeCell ref="B31:D31"/>
    <mergeCell ref="B54:E54"/>
    <mergeCell ref="B32:D32"/>
    <mergeCell ref="B42:H42"/>
    <mergeCell ref="B46:B47"/>
    <mergeCell ref="C46:D46"/>
    <mergeCell ref="C47:D47"/>
    <mergeCell ref="B51:B52"/>
    <mergeCell ref="B49:E49"/>
    <mergeCell ref="B34:H34"/>
    <mergeCell ref="B36:D36"/>
    <mergeCell ref="D7:E7"/>
    <mergeCell ref="D8:E8"/>
    <mergeCell ref="A3:C3"/>
    <mergeCell ref="A4:C4"/>
    <mergeCell ref="A5:C5"/>
    <mergeCell ref="A6:C6"/>
    <mergeCell ref="D3:E3"/>
    <mergeCell ref="D4:E4"/>
    <mergeCell ref="D5:E5"/>
    <mergeCell ref="D6:E6"/>
  </mergeCells>
  <conditionalFormatting sqref="R46:R47">
    <cfRule type="containsText" dxfId="8" priority="10" operator="containsText" text="No">
      <formula>NOT(ISERROR(SEARCH("No",R46)))</formula>
    </cfRule>
  </conditionalFormatting>
  <conditionalFormatting sqref="D5">
    <cfRule type="cellIs" dxfId="7" priority="8" stopIfTrue="1" operator="equal">
      <formula>"Yes"</formula>
    </cfRule>
  </conditionalFormatting>
  <conditionalFormatting sqref="D4">
    <cfRule type="cellIs" dxfId="6" priority="9" stopIfTrue="1" operator="equal">
      <formula>"Yes"</formula>
    </cfRule>
  </conditionalFormatting>
  <conditionalFormatting sqref="E36">
    <cfRule type="expression" dxfId="5" priority="7">
      <formula>E31="Method 2"</formula>
    </cfRule>
  </conditionalFormatting>
  <conditionalFormatting sqref="E38">
    <cfRule type="expression" dxfId="4" priority="6">
      <formula>E31="Method 2"</formula>
    </cfRule>
  </conditionalFormatting>
  <conditionalFormatting sqref="E39">
    <cfRule type="expression" dxfId="3" priority="5">
      <formula>E31="Method 2"</formula>
    </cfRule>
  </conditionalFormatting>
  <conditionalFormatting sqref="E40">
    <cfRule type="expression" dxfId="2" priority="4">
      <formula>E31="Method 2"</formula>
    </cfRule>
  </conditionalFormatting>
  <conditionalFormatting sqref="E44">
    <cfRule type="expression" dxfId="1" priority="3">
      <formula>E31="Method 1"</formula>
    </cfRule>
  </conditionalFormatting>
  <conditionalFormatting sqref="E46:P47">
    <cfRule type="expression" dxfId="0" priority="1">
      <formula>$E$31="Method 1"</formula>
    </cfRule>
  </conditionalFormatting>
  <dataValidations count="3">
    <dataValidation type="list" allowBlank="1" showInputMessage="1" showErrorMessage="1" sqref="E15">
      <formula1>"kWh, MWh, GJ, PJ"</formula1>
    </dataValidation>
    <dataValidation type="list" allowBlank="1" showInputMessage="1" showErrorMessage="1" sqref="E14">
      <formula1>"Absolute"</formula1>
    </dataValidation>
    <dataValidation type="list" allowBlank="1" showInputMessage="1" showErrorMessage="1" sqref="E31">
      <formula1>"Please Select,Method 1,Method 2"</formula1>
    </dataValidation>
  </dataValidations>
  <pageMargins left="0.7" right="0.7" top="0.75" bottom="0.75" header="0.3" footer="0.3"/>
  <pageSetup paperSize="9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A9" sqref="A9"/>
    </sheetView>
  </sheetViews>
  <sheetFormatPr defaultRowHeight="15"/>
  <cols>
    <col min="1" max="1" width="83.5703125" bestFit="1" customWidth="1"/>
    <col min="2" max="2" width="14.28515625" bestFit="1" customWidth="1"/>
    <col min="3" max="3" width="15.42578125" bestFit="1" customWidth="1"/>
    <col min="4" max="4" width="35.7109375" bestFit="1" customWidth="1"/>
    <col min="5" max="5" width="12.28515625" customWidth="1"/>
  </cols>
  <sheetData>
    <row r="1" spans="1:5" s="6" customFormat="1" ht="26.25">
      <c r="A1" s="1" t="s">
        <v>28</v>
      </c>
      <c r="B1" s="1"/>
    </row>
    <row r="3" spans="1:5" ht="30">
      <c r="A3" s="7" t="s">
        <v>29</v>
      </c>
      <c r="B3" s="7" t="s">
        <v>30</v>
      </c>
      <c r="C3" s="7" t="s">
        <v>31</v>
      </c>
      <c r="D3" s="7" t="s">
        <v>32</v>
      </c>
      <c r="E3" s="81" t="s">
        <v>82</v>
      </c>
    </row>
    <row r="4" spans="1:5">
      <c r="A4" s="5" t="s">
        <v>33</v>
      </c>
      <c r="B4" s="8">
        <v>41851</v>
      </c>
      <c r="C4" s="5" t="s">
        <v>34</v>
      </c>
      <c r="D4" s="5" t="s">
        <v>35</v>
      </c>
      <c r="E4" s="5" t="s">
        <v>83</v>
      </c>
    </row>
    <row r="5" spans="1:5">
      <c r="A5" s="5" t="s">
        <v>47</v>
      </c>
      <c r="B5" s="8">
        <v>41869</v>
      </c>
      <c r="C5" s="5" t="s">
        <v>43</v>
      </c>
      <c r="D5" s="5" t="s">
        <v>44</v>
      </c>
      <c r="E5" s="5" t="s">
        <v>83</v>
      </c>
    </row>
    <row r="6" spans="1:5">
      <c r="A6" s="13" t="s">
        <v>50</v>
      </c>
      <c r="B6" s="15">
        <v>41872</v>
      </c>
      <c r="C6" s="13" t="s">
        <v>51</v>
      </c>
      <c r="D6" s="13" t="s">
        <v>35</v>
      </c>
      <c r="E6" s="5" t="s">
        <v>83</v>
      </c>
    </row>
    <row r="7" spans="1:5">
      <c r="A7" s="13" t="s">
        <v>71</v>
      </c>
      <c r="B7" s="8">
        <v>41901</v>
      </c>
      <c r="C7" s="13" t="s">
        <v>72</v>
      </c>
      <c r="D7" s="13" t="s">
        <v>44</v>
      </c>
      <c r="E7" s="5" t="s">
        <v>83</v>
      </c>
    </row>
    <row r="8" spans="1:5">
      <c r="A8" s="13" t="s">
        <v>75</v>
      </c>
      <c r="B8" s="8">
        <v>41913</v>
      </c>
      <c r="C8" s="13" t="s">
        <v>73</v>
      </c>
      <c r="D8" s="13" t="s">
        <v>74</v>
      </c>
      <c r="E8" s="5" t="s">
        <v>83</v>
      </c>
    </row>
    <row r="9" spans="1:5">
      <c r="A9" s="13" t="s">
        <v>81</v>
      </c>
      <c r="B9" s="8">
        <v>41920</v>
      </c>
      <c r="C9" s="13" t="s">
        <v>76</v>
      </c>
      <c r="D9" s="13" t="s">
        <v>44</v>
      </c>
      <c r="E9" s="5" t="s">
        <v>84</v>
      </c>
    </row>
  </sheetData>
  <dataValidations count="1">
    <dataValidation type="list" allowBlank="1" showInputMessage="1" showErrorMessage="1" sqref="E4:E9">
      <formula1>"In Progress, For Review, Approved"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Absolute Throughput Correction</vt:lpstr>
      <vt:lpstr>History log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in throughput for absolute target unit</dc:title>
  <dc:creator/>
  <dc:description>LIT 10086, version 6
issue date: 02/02/2015</dc:description>
  <cp:lastModifiedBy/>
  <dcterms:created xsi:type="dcterms:W3CDTF">2006-09-16T00:00:00Z</dcterms:created>
  <dcterms:modified xsi:type="dcterms:W3CDTF">2015-02-03T17:46:29Z</dcterms:modified>
</cp:coreProperties>
</file>