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25" yWindow="3480" windowWidth="9570" windowHeight="6570" tabRatio="878" activeTab="0"/>
  </bookViews>
  <sheets>
    <sheet name="Contents" sheetId="1" r:id="rId1"/>
    <sheet name="Table A1" sheetId="2" r:id="rId2"/>
    <sheet name="Table A2" sheetId="3" r:id="rId3"/>
    <sheet name="Table A3" sheetId="4" r:id="rId4"/>
    <sheet name="Table A4" sheetId="5" r:id="rId5"/>
    <sheet name="Table A5" sheetId="6" r:id="rId6"/>
    <sheet name="Table A6" sheetId="7" r:id="rId7"/>
    <sheet name="Table A7" sheetId="8" r:id="rId8"/>
  </sheets>
  <externalReferences>
    <externalReference r:id="rId11"/>
  </externalReferences>
  <definedNames>
    <definedName name="Lkp_Date">#REF!</definedName>
    <definedName name="Lkp_Month">#REF!</definedName>
    <definedName name="OLE_LINK6" localSheetId="1">'Table A1'!$B$3</definedName>
    <definedName name="_xlnm.Print_Area" localSheetId="1">'Table A1'!$A$1:$J$20</definedName>
    <definedName name="_xlnm.Print_Area" localSheetId="2">'Table A2'!$A$1:$I$20</definedName>
    <definedName name="_xlnm.Print_Area" localSheetId="3">'Table A3'!$A$1:$L$20</definedName>
    <definedName name="_xlnm.Print_Area" localSheetId="4">'Table A4'!$A$1:$J$19</definedName>
    <definedName name="_xlnm.Print_Area" localSheetId="5">'Table A5'!$A$1:$J$18</definedName>
    <definedName name="_xlnm.Print_Area" localSheetId="6">'Table A6'!$A$1:$J$10</definedName>
    <definedName name="_xlnm.Print_Area" localSheetId="7">'Table A7'!$A$1:$J$19</definedName>
  </definedNames>
  <calcPr fullCalcOnLoad="1"/>
</workbook>
</file>

<file path=xl/sharedStrings.xml><?xml version="1.0" encoding="utf-8"?>
<sst xmlns="http://schemas.openxmlformats.org/spreadsheetml/2006/main" count="85" uniqueCount="65">
  <si>
    <t>Difference</t>
  </si>
  <si>
    <t>--</t>
  </si>
  <si>
    <t>Table A1: Projected prison population (end of June figures)</t>
  </si>
  <si>
    <t xml:space="preserve">All figures are rounded to the nearest hundred. Components may not sum due to rounding. </t>
  </si>
  <si>
    <t>Table A2: Average projected prison population (financial year figures)</t>
  </si>
  <si>
    <t>Males 21 years and over</t>
  </si>
  <si>
    <t>Determinates</t>
  </si>
  <si>
    <t>Remand</t>
  </si>
  <si>
    <t>Recall</t>
  </si>
  <si>
    <t>2015/16</t>
  </si>
  <si>
    <t>2016/17</t>
  </si>
  <si>
    <t>2017/18</t>
  </si>
  <si>
    <t>2018/19</t>
  </si>
  <si>
    <t>2019/20</t>
  </si>
  <si>
    <t>Contents</t>
  </si>
  <si>
    <t>Total</t>
  </si>
  <si>
    <t>Determinate</t>
  </si>
  <si>
    <t>Indeterminate</t>
  </si>
  <si>
    <t>Non-Criminal</t>
  </si>
  <si>
    <t>Fine</t>
  </si>
  <si>
    <t>Table A1</t>
  </si>
  <si>
    <t>Table A2</t>
  </si>
  <si>
    <t>Table A3</t>
  </si>
  <si>
    <t>Table A4</t>
  </si>
  <si>
    <t>Table A5</t>
  </si>
  <si>
    <t>Table A6</t>
  </si>
  <si>
    <t>Table A7</t>
  </si>
  <si>
    <t>Projected prison population (end of June figures)</t>
  </si>
  <si>
    <t>Average projected prison population (financial year figures)</t>
  </si>
  <si>
    <t>Table A4: Juvenile, young adult and adult populations by gender (end of June figures)</t>
  </si>
  <si>
    <t>Male</t>
  </si>
  <si>
    <t>Female</t>
  </si>
  <si>
    <t>18-20</t>
  </si>
  <si>
    <t>21+</t>
  </si>
  <si>
    <t>Table A5: Projected male 21 years and over prison population (end of June figures)</t>
  </si>
  <si>
    <t>Table A6: Projected over 50 year old and over 60 year old prison population (end of June figures)</t>
  </si>
  <si>
    <t>Over 50 year old</t>
  </si>
  <si>
    <t>Over 60 year old</t>
  </si>
  <si>
    <t xml:space="preserve">All figures are rounded to the nearest hundred. </t>
  </si>
  <si>
    <t>Table A7: Monthly values of the overall projected prison population (end of month figures)</t>
  </si>
  <si>
    <t>2020/21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</si>
  <si>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</si>
  <si>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</si>
  <si>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</si>
  <si>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</si>
  <si>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</si>
  <si>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</si>
  <si>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</si>
  <si>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</si>
  <si>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</si>
  <si>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</si>
  <si>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</si>
  <si>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</si>
  <si>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-</t>
  </si>
  <si>
    <t>All figures are rounded to the nearest hundred.</t>
  </si>
  <si>
    <t>Comparison of 2014 central projection and 2015 projection (end of June figures)</t>
  </si>
  <si>
    <t>Juvenile, young adult and adult populations by gender (end of June figures)</t>
  </si>
  <si>
    <t>Projected male 21 years and over prison population (end of June figures)</t>
  </si>
  <si>
    <t>Projected over 50 year old and over 60 year old prison population (end of June figures)</t>
  </si>
  <si>
    <t>Monthly values of the overall projected prison population (end of month figures)</t>
  </si>
  <si>
    <t>Prison Population Projections 2015-2021 Tables</t>
  </si>
  <si>
    <r>
      <t>15-17</t>
    </r>
    <r>
      <rPr>
        <vertAlign val="superscript"/>
        <sz val="10"/>
        <rFont val="Arial"/>
        <family val="2"/>
      </rPr>
      <t>(1)</t>
    </r>
  </si>
  <si>
    <t>15-17</t>
  </si>
  <si>
    <t>Table A3: Comparison of 2014 Central Scenario projection and 2015 projection (end of June figures)</t>
  </si>
  <si>
    <t>(1) The prison population projections cover offenders held in National Offender Management Service (NOMS) estate. Currently this includes a number of juvenile males in the 15-17 age group, but no females. We do not project any female juveniles to enter the prison population.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</si>
</sst>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/>
      <right style="medium"/>
      <top style="medium"/>
      <bottom style="medium">
        <color indexed="9"/>
      </bottom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medium"/>
      <top style="medium">
        <color indexed="9"/>
      </top>
      <bottom style="medium"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medium">
        <color indexed="9"/>
      </right>
      <top style="medium"/>
      <bottom/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/>
      <right/>
      <top style="medium"/>
      <bottom style="medium">
        <color indexed="9"/>
      </bottom>
    </border>
    <border>
      <left/>
      <right style="medium"/>
      <top style="medium"/>
      <bottom style="medium">
        <color indexed="9"/>
      </bottom>
    </border>
    <border>
      <left style="medium"/>
      <right/>
      <top style="medium">
        <color indexed="9"/>
      </top>
      <bottom style="medium">
        <color indexed="9"/>
      </bottom>
    </border>
    <border>
      <left/>
      <right style="medium"/>
      <top style="medium">
        <color indexed="9"/>
      </top>
      <bottom style="medium">
        <color indexed="9"/>
      </bottom>
    </border>
    <border>
      <left style="medium"/>
      <right/>
      <top style="medium">
        <color indexed="9"/>
      </top>
      <bottom style="medium"/>
    </border>
    <border>
      <left/>
      <right style="medium"/>
      <top style="medium">
        <color indexed="9"/>
      </top>
      <bottom style="medium"/>
    </border>
    <border>
      <left/>
      <right style="thin">
        <color indexed="9"/>
      </right>
      <top style="medium"/>
      <bottom/>
    </border>
    <border>
      <left style="thin">
        <color indexed="9"/>
      </left>
      <right style="thin">
        <color indexed="9"/>
      </right>
      <top/>
      <bottom/>
    </border>
    <border>
      <left/>
      <right/>
      <top style="thin">
        <color indexed="9"/>
      </top>
      <bottom style="thin">
        <color indexed="9"/>
      </bottom>
    </border>
    <border>
      <left/>
      <right style="medium">
        <color indexed="9"/>
      </right>
      <top/>
      <bottom style="medium"/>
    </border>
    <border>
      <left style="medium">
        <color indexed="9"/>
      </left>
      <right style="medium">
        <color indexed="9"/>
      </right>
      <top/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/>
    </border>
    <border>
      <left style="medium">
        <color indexed="9"/>
      </left>
      <right style="medium">
        <color indexed="9"/>
      </right>
      <top style="medium">
        <color indexed="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17" fontId="0" fillId="33" borderId="10" xfId="0" applyNumberFormat="1" applyFill="1" applyBorder="1" applyAlignment="1">
      <alignment horizontal="center"/>
    </xf>
    <xf numFmtId="17" fontId="0" fillId="33" borderId="11" xfId="0" applyNumberFormat="1" applyFill="1" applyBorder="1" applyAlignment="1">
      <alignment horizontal="center"/>
    </xf>
    <xf numFmtId="17" fontId="0" fillId="33" borderId="12" xfId="0" applyNumberForma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164" fontId="0" fillId="34" borderId="0" xfId="58" applyNumberFormat="1" applyFont="1" applyFill="1" applyAlignment="1">
      <alignment/>
    </xf>
    <xf numFmtId="0" fontId="0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165" fontId="0" fillId="34" borderId="0" xfId="42" applyNumberFormat="1" applyFont="1" applyFill="1" applyAlignment="1">
      <alignment/>
    </xf>
    <xf numFmtId="0" fontId="0" fillId="34" borderId="0" xfId="0" applyFill="1" applyBorder="1" applyAlignment="1">
      <alignment/>
    </xf>
    <xf numFmtId="164" fontId="0" fillId="34" borderId="0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7" fontId="0" fillId="33" borderId="11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>
      <alignment horizontal="right"/>
    </xf>
    <xf numFmtId="3" fontId="0" fillId="34" borderId="16" xfId="0" applyNumberFormat="1" applyFill="1" applyBorder="1" applyAlignment="1">
      <alignment horizontal="right"/>
    </xf>
    <xf numFmtId="3" fontId="0" fillId="34" borderId="11" xfId="0" applyNumberFormat="1" applyFill="1" applyBorder="1" applyAlignment="1">
      <alignment horizontal="right"/>
    </xf>
    <xf numFmtId="3" fontId="0" fillId="34" borderId="0" xfId="0" applyNumberFormat="1" applyFill="1" applyBorder="1" applyAlignment="1">
      <alignment horizontal="right"/>
    </xf>
    <xf numFmtId="3" fontId="0" fillId="34" borderId="17" xfId="0" applyNumberFormat="1" applyFill="1" applyBorder="1" applyAlignment="1">
      <alignment horizontal="right"/>
    </xf>
    <xf numFmtId="3" fontId="0" fillId="34" borderId="12" xfId="0" applyNumberFormat="1" applyFill="1" applyBorder="1" applyAlignment="1">
      <alignment horizontal="right"/>
    </xf>
    <xf numFmtId="3" fontId="0" fillId="34" borderId="18" xfId="0" applyNumberFormat="1" applyFill="1" applyBorder="1" applyAlignment="1">
      <alignment horizontal="right"/>
    </xf>
    <xf numFmtId="17" fontId="0" fillId="0" borderId="0" xfId="0" applyNumberForma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Border="1" applyAlignment="1">
      <alignment/>
    </xf>
    <xf numFmtId="0" fontId="4" fillId="0" borderId="13" xfId="52" applyBorder="1" applyAlignment="1" applyProtection="1">
      <alignment/>
      <protection/>
    </xf>
    <xf numFmtId="0" fontId="0" fillId="33" borderId="10" xfId="0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right"/>
    </xf>
    <xf numFmtId="3" fontId="0" fillId="0" borderId="21" xfId="0" applyNumberFormat="1" applyFill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3" xfId="42" applyNumberFormat="1" applyFont="1" applyBorder="1" applyAlignment="1">
      <alignment/>
    </xf>
    <xf numFmtId="0" fontId="0" fillId="0" borderId="27" xfId="0" applyBorder="1" applyAlignment="1">
      <alignment/>
    </xf>
    <xf numFmtId="17" fontId="0" fillId="33" borderId="10" xfId="0" applyNumberFormat="1" applyFont="1" applyFill="1" applyBorder="1" applyAlignment="1">
      <alignment horizontal="center"/>
    </xf>
    <xf numFmtId="3" fontId="0" fillId="34" borderId="10" xfId="0" applyNumberFormat="1" applyFill="1" applyBorder="1" applyAlignment="1" quotePrefix="1">
      <alignment horizontal="right"/>
    </xf>
    <xf numFmtId="164" fontId="0" fillId="34" borderId="10" xfId="58" applyNumberFormat="1" applyFont="1" applyFill="1" applyBorder="1" applyAlignment="1" quotePrefix="1">
      <alignment horizontal="right"/>
    </xf>
    <xf numFmtId="164" fontId="0" fillId="34" borderId="11" xfId="0" applyNumberFormat="1" applyFill="1" applyBorder="1" applyAlignment="1">
      <alignment horizontal="right"/>
    </xf>
    <xf numFmtId="164" fontId="0" fillId="34" borderId="12" xfId="0" applyNumberFormat="1" applyFill="1" applyBorder="1" applyAlignment="1">
      <alignment horizontal="right"/>
    </xf>
    <xf numFmtId="0" fontId="0" fillId="0" borderId="28" xfId="0" applyBorder="1" applyAlignment="1">
      <alignment/>
    </xf>
    <xf numFmtId="3" fontId="0" fillId="0" borderId="29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 horizontal="right"/>
    </xf>
    <xf numFmtId="3" fontId="0" fillId="0" borderId="32" xfId="0" applyNumberFormat="1" applyFill="1" applyBorder="1" applyAlignment="1">
      <alignment horizontal="right"/>
    </xf>
    <xf numFmtId="3" fontId="0" fillId="0" borderId="33" xfId="0" applyNumberFormat="1" applyFill="1" applyBorder="1" applyAlignment="1">
      <alignment horizontal="right"/>
    </xf>
    <xf numFmtId="3" fontId="0" fillId="0" borderId="34" xfId="0" applyNumberFormat="1" applyFill="1" applyBorder="1" applyAlignment="1">
      <alignment horizontal="right"/>
    </xf>
    <xf numFmtId="17" fontId="0" fillId="0" borderId="35" xfId="0" applyNumberFormat="1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" fontId="0" fillId="0" borderId="27" xfId="0" applyNumberFormat="1" applyFill="1" applyBorder="1" applyAlignment="1">
      <alignment horizontal="center"/>
    </xf>
    <xf numFmtId="3" fontId="0" fillId="0" borderId="27" xfId="0" applyNumberFormat="1" applyFill="1" applyBorder="1" applyAlignment="1">
      <alignment horizontal="center"/>
    </xf>
    <xf numFmtId="0" fontId="0" fillId="0" borderId="40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41" xfId="0" applyFont="1" applyFill="1" applyBorder="1" applyAlignment="1">
      <alignment horizontal="lef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0" fillId="35" borderId="42" xfId="0" applyFont="1" applyFill="1" applyBorder="1" applyAlignment="1">
      <alignment horizontal="left"/>
    </xf>
    <xf numFmtId="3" fontId="0" fillId="0" borderId="22" xfId="0" applyNumberFormat="1" applyBorder="1" applyAlignment="1">
      <alignment horizontal="right"/>
    </xf>
    <xf numFmtId="0" fontId="0" fillId="0" borderId="43" xfId="0" applyBorder="1" applyAlignment="1">
      <alignment/>
    </xf>
    <xf numFmtId="0" fontId="3" fillId="0" borderId="4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4" xfId="0" applyBorder="1" applyAlignment="1">
      <alignment/>
    </xf>
    <xf numFmtId="0" fontId="0" fillId="34" borderId="44" xfId="0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0" borderId="45" xfId="0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4" borderId="0" xfId="0" applyFont="1" applyFill="1" applyAlignment="1">
      <alignment horizontal="left" wrapText="1"/>
    </xf>
    <xf numFmtId="0" fontId="0" fillId="33" borderId="4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5" borderId="10" xfId="0" applyFont="1" applyFill="1" applyBorder="1" applyAlignment="1">
      <alignment horizontal="center" vertical="top" wrapText="1"/>
    </xf>
    <xf numFmtId="0" fontId="0" fillId="35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rv001\users\HQ\102PF\Shared\CJG\FMDU\Maintained%20Models\Prison%20Projections\2015%20November%20Projections\Nov-15%20Final%20versions\Nov15_Publication%20Tables_collect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Total_raw"/>
      <sheetName val="Last Year_Raw"/>
      <sheetName val="Determinate_raw"/>
      <sheetName val="Indet_raw"/>
      <sheetName val="Remand_raw"/>
      <sheetName val="Recall_raw"/>
      <sheetName val="Non_Crim_raw"/>
      <sheetName val="YA_Male_Raw"/>
      <sheetName val="Female&gt;18_Raw"/>
      <sheetName val="Juv_Raw"/>
      <sheetName val="Fine_Raw"/>
      <sheetName val="GenderAge Split Rebase"/>
      <sheetName val="Table A1 SubPops"/>
      <sheetName val="Table A2 Annual Average"/>
      <sheetName val="Table A3 Difference"/>
      <sheetName val="Table A4 Age Gender"/>
      <sheetName val="Table A5 Adult Male"/>
      <sheetName val="Table A6 Over 50_60"/>
      <sheetName val="Table A7 Monthly"/>
      <sheetName val="Table B1"/>
    </sheetNames>
    <sheetDataSet>
      <sheetData sheetId="0">
        <row r="3">
          <cell r="C3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21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6384" width="9.140625" style="15" customWidth="1"/>
  </cols>
  <sheetData>
    <row r="3" ht="18">
      <c r="B3" s="19" t="s">
        <v>60</v>
      </c>
    </row>
    <row r="6" ht="18">
      <c r="B6" s="19" t="s">
        <v>14</v>
      </c>
    </row>
    <row r="9" spans="2:3" ht="12.75">
      <c r="B9" s="35" t="s">
        <v>20</v>
      </c>
      <c r="C9" s="15" t="s">
        <v>27</v>
      </c>
    </row>
    <row r="11" spans="2:3" ht="12.75">
      <c r="B11" s="35" t="s">
        <v>21</v>
      </c>
      <c r="C11" s="15" t="s">
        <v>28</v>
      </c>
    </row>
    <row r="13" spans="2:3" ht="12.75">
      <c r="B13" s="35" t="s">
        <v>22</v>
      </c>
      <c r="C13" s="15" t="s">
        <v>55</v>
      </c>
    </row>
    <row r="15" spans="2:3" ht="12.75">
      <c r="B15" s="35" t="s">
        <v>23</v>
      </c>
      <c r="C15" s="17" t="s">
        <v>56</v>
      </c>
    </row>
    <row r="17" spans="2:3" ht="12.75">
      <c r="B17" s="35" t="s">
        <v>24</v>
      </c>
      <c r="C17" s="15" t="s">
        <v>57</v>
      </c>
    </row>
    <row r="19" spans="2:3" ht="12.75">
      <c r="B19" s="35" t="s">
        <v>25</v>
      </c>
      <c r="C19" s="15" t="s">
        <v>58</v>
      </c>
    </row>
    <row r="21" spans="2:3" ht="12.75">
      <c r="B21" s="35" t="s">
        <v>26</v>
      </c>
      <c r="C21" s="17" t="s">
        <v>59</v>
      </c>
    </row>
  </sheetData>
  <sheetProtection/>
  <hyperlinks>
    <hyperlink ref="B9" location="'Table A1'!A1" display="Table A1"/>
    <hyperlink ref="B11" location="'Table A2'!A1" display="Table A2"/>
    <hyperlink ref="B13" location="'Table A3'!A1" display="Table A3"/>
    <hyperlink ref="B15" location="'Table A4'!A1" display="Table A4"/>
    <hyperlink ref="B17" location="'Table A5'!A1" display="Table A5"/>
    <hyperlink ref="B19" location="'Table A6'!A1" display="Table A6"/>
    <hyperlink ref="B21" location="'Table A7'!A1" display="Table A7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12"/>
  <sheetViews>
    <sheetView zoomScalePageLayoutView="0" workbookViewId="0" topLeftCell="A1">
      <selection activeCell="D17" sqref="D17:E17"/>
    </sheetView>
  </sheetViews>
  <sheetFormatPr defaultColWidth="9.140625" defaultRowHeight="12.75"/>
  <cols>
    <col min="1" max="2" width="9.140625" style="7" customWidth="1"/>
    <col min="3" max="9" width="13.00390625" style="7" customWidth="1"/>
    <col min="10" max="16384" width="9.140625" style="7" customWidth="1"/>
  </cols>
  <sheetData>
    <row r="3" spans="2:9" s="32" customFormat="1" ht="12.75">
      <c r="B3" s="18" t="s">
        <v>2</v>
      </c>
      <c r="C3" s="15"/>
      <c r="D3" s="15"/>
      <c r="E3" s="15"/>
      <c r="F3" s="15"/>
      <c r="G3" s="15"/>
      <c r="H3" s="15"/>
      <c r="I3" s="15"/>
    </row>
    <row r="4" spans="2:9" s="33" customFormat="1" ht="13.5" thickBot="1">
      <c r="B4" s="34"/>
      <c r="C4" s="34"/>
      <c r="D4" s="34"/>
      <c r="E4" s="34"/>
      <c r="F4" s="34"/>
      <c r="G4" s="34"/>
      <c r="H4" s="34"/>
      <c r="I4" s="34"/>
    </row>
    <row r="5" spans="2:9" ht="13.5" thickBot="1">
      <c r="B5" s="20"/>
      <c r="C5" s="21" t="s">
        <v>15</v>
      </c>
      <c r="D5" s="21" t="s">
        <v>16</v>
      </c>
      <c r="E5" s="22" t="s">
        <v>17</v>
      </c>
      <c r="F5" s="22" t="s">
        <v>7</v>
      </c>
      <c r="G5" s="22" t="s">
        <v>8</v>
      </c>
      <c r="H5" s="22" t="s">
        <v>18</v>
      </c>
      <c r="I5" s="22" t="s">
        <v>19</v>
      </c>
    </row>
    <row r="6" spans="2:9" ht="12.75">
      <c r="B6" s="23">
        <f>DATE('[1]Control'!$C$3+1,6,30)</f>
        <v>42551</v>
      </c>
      <c r="C6" s="24">
        <v>86700</v>
      </c>
      <c r="D6" s="24">
        <v>55400</v>
      </c>
      <c r="E6" s="25">
        <v>11500</v>
      </c>
      <c r="F6" s="25">
        <v>11500</v>
      </c>
      <c r="G6" s="25">
        <v>6700</v>
      </c>
      <c r="H6" s="25">
        <v>1500</v>
      </c>
      <c r="I6" s="25">
        <v>100</v>
      </c>
    </row>
    <row r="7" spans="2:13" ht="12.75">
      <c r="B7" s="4">
        <f>DATE('[1]Control'!$C$3+2,6,30)</f>
        <v>42916</v>
      </c>
      <c r="C7" s="26">
        <v>87400</v>
      </c>
      <c r="D7" s="26">
        <v>56300</v>
      </c>
      <c r="E7" s="28">
        <v>11000</v>
      </c>
      <c r="F7" s="28">
        <v>11600</v>
      </c>
      <c r="G7" s="28">
        <v>6800</v>
      </c>
      <c r="H7" s="28">
        <v>1500</v>
      </c>
      <c r="I7" s="28">
        <v>100</v>
      </c>
      <c r="J7" s="11"/>
      <c r="K7" s="11"/>
      <c r="M7" s="9"/>
    </row>
    <row r="8" spans="2:15" ht="12.75">
      <c r="B8" s="4">
        <f>DATE('[1]Control'!$C$3+3,6,30)</f>
        <v>43281</v>
      </c>
      <c r="C8" s="26">
        <v>88200</v>
      </c>
      <c r="D8" s="26">
        <v>57400</v>
      </c>
      <c r="E8" s="28">
        <v>10600</v>
      </c>
      <c r="F8" s="28">
        <v>11700</v>
      </c>
      <c r="G8" s="28">
        <v>6900</v>
      </c>
      <c r="H8" s="28">
        <v>1500</v>
      </c>
      <c r="I8" s="28">
        <v>100</v>
      </c>
      <c r="J8" s="11"/>
      <c r="K8" s="11"/>
      <c r="M8" s="9"/>
      <c r="N8" s="9"/>
      <c r="O8" s="9"/>
    </row>
    <row r="9" spans="2:15" ht="12.75">
      <c r="B9" s="4">
        <f>DATE('[1]Control'!$C$3+4,6,30)</f>
        <v>43646</v>
      </c>
      <c r="C9" s="26">
        <v>89000</v>
      </c>
      <c r="D9" s="26">
        <v>58600</v>
      </c>
      <c r="E9" s="28">
        <v>10200</v>
      </c>
      <c r="F9" s="28">
        <v>11700</v>
      </c>
      <c r="G9" s="28">
        <v>7000</v>
      </c>
      <c r="H9" s="28">
        <v>1500</v>
      </c>
      <c r="I9" s="28">
        <v>100</v>
      </c>
      <c r="J9" s="11"/>
      <c r="K9" s="11"/>
      <c r="M9" s="9"/>
      <c r="N9" s="9"/>
      <c r="O9" s="9"/>
    </row>
    <row r="10" spans="2:15" ht="13.5" thickBot="1">
      <c r="B10" s="5">
        <f>DATE('[1]Control'!$C$3+5,6,30)</f>
        <v>44012</v>
      </c>
      <c r="C10" s="29">
        <v>89600</v>
      </c>
      <c r="D10" s="29">
        <v>59400</v>
      </c>
      <c r="E10" s="30">
        <v>9800</v>
      </c>
      <c r="F10" s="30">
        <v>11700</v>
      </c>
      <c r="G10" s="30">
        <v>7100</v>
      </c>
      <c r="H10" s="30">
        <v>1500</v>
      </c>
      <c r="I10" s="30">
        <v>100</v>
      </c>
      <c r="J10" s="11"/>
      <c r="K10" s="11"/>
      <c r="M10" s="9"/>
      <c r="N10" s="9"/>
      <c r="O10" s="9"/>
    </row>
    <row r="11" spans="2:15" ht="12.75">
      <c r="B11" s="31"/>
      <c r="C11" s="27"/>
      <c r="D11" s="27"/>
      <c r="E11" s="27"/>
      <c r="F11" s="27"/>
      <c r="G11" s="27"/>
      <c r="H11" s="27"/>
      <c r="I11" s="27"/>
      <c r="J11" s="11"/>
      <c r="K11" s="11"/>
      <c r="M11" s="9"/>
      <c r="N11" s="9"/>
      <c r="O11" s="9"/>
    </row>
    <row r="12" ht="12.75">
      <c r="B12" s="10" t="s">
        <v>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5" width="11.7109375" style="7" customWidth="1"/>
    <col min="6" max="6" width="9.140625" style="7" customWidth="1"/>
    <col min="7" max="7" width="10.140625" style="7" bestFit="1" customWidth="1"/>
    <col min="8" max="10" width="9.140625" style="7" customWidth="1"/>
    <col min="11" max="11" width="10.28125" style="7" bestFit="1" customWidth="1"/>
    <col min="12" max="16384" width="9.140625" style="7" customWidth="1"/>
  </cols>
  <sheetData>
    <row r="3" spans="2:9" ht="12.75">
      <c r="B3" s="18" t="s">
        <v>4</v>
      </c>
      <c r="C3" s="15"/>
      <c r="D3" s="15"/>
      <c r="E3" s="15"/>
      <c r="F3" s="15"/>
      <c r="G3" s="15"/>
      <c r="H3" s="15"/>
      <c r="I3" s="40"/>
    </row>
    <row r="4" spans="2:9" ht="13.5" thickBot="1">
      <c r="B4" s="41"/>
      <c r="C4" s="34"/>
      <c r="D4" s="34"/>
      <c r="E4" s="34"/>
      <c r="F4" s="34"/>
      <c r="G4" s="34"/>
      <c r="H4" s="34"/>
      <c r="I4" s="42"/>
    </row>
    <row r="5" spans="2:9" ht="13.5" thickBot="1">
      <c r="B5" s="20"/>
      <c r="C5" s="36" t="s">
        <v>15</v>
      </c>
      <c r="D5" s="43"/>
      <c r="E5" s="15"/>
      <c r="F5" s="15"/>
      <c r="G5" s="15"/>
      <c r="H5" s="15"/>
      <c r="I5" s="15"/>
    </row>
    <row r="6" spans="2:9" ht="13.5" thickBot="1">
      <c r="B6" s="3" t="str">
        <f>'[1]Control'!$C$3+1&amp;"/"&amp;RIGHT('[1]Control'!$C$3+2,2)</f>
        <v>2016/17</v>
      </c>
      <c r="C6" s="37">
        <v>86800</v>
      </c>
      <c r="D6" s="43"/>
      <c r="E6" s="44"/>
      <c r="F6" s="15"/>
      <c r="G6" s="15"/>
      <c r="H6" s="45"/>
      <c r="I6" s="46"/>
    </row>
    <row r="7" spans="2:11" ht="13.5" thickBot="1">
      <c r="B7" s="4" t="str">
        <f>'[1]Control'!$C$3+2&amp;"/"&amp;RIGHT('[1]Control'!$C$3+3,2)</f>
        <v>2017/18</v>
      </c>
      <c r="C7" s="38">
        <v>87600</v>
      </c>
      <c r="D7" s="43"/>
      <c r="E7" s="44"/>
      <c r="F7" s="15"/>
      <c r="G7" s="15"/>
      <c r="H7" s="45"/>
      <c r="I7" s="46"/>
      <c r="J7" s="11"/>
      <c r="K7" s="12"/>
    </row>
    <row r="8" spans="2:11" ht="13.5" thickBot="1">
      <c r="B8" s="4" t="str">
        <f>'[1]Control'!$C$3+3&amp;"/"&amp;RIGHT('[1]Control'!$C$3+4,2)</f>
        <v>2018/19</v>
      </c>
      <c r="C8" s="38">
        <v>88400</v>
      </c>
      <c r="D8" s="43"/>
      <c r="E8" s="44"/>
      <c r="F8" s="15"/>
      <c r="G8" s="15"/>
      <c r="H8" s="15"/>
      <c r="I8" s="15"/>
      <c r="J8" s="11"/>
      <c r="K8" s="12"/>
    </row>
    <row r="9" spans="2:9" ht="13.5" thickBot="1">
      <c r="B9" s="4" t="str">
        <f>'[1]Control'!$C$3+4&amp;"/"&amp;RIGHT('[1]Control'!$C$3+5,2)</f>
        <v>2019/20</v>
      </c>
      <c r="C9" s="38">
        <v>89200</v>
      </c>
      <c r="D9" s="43"/>
      <c r="E9" s="44"/>
      <c r="F9" s="15"/>
      <c r="G9" s="15"/>
      <c r="H9" s="15"/>
      <c r="I9" s="15"/>
    </row>
    <row r="10" spans="2:9" ht="13.5" thickBot="1">
      <c r="B10" s="5" t="str">
        <f>'[1]Control'!$C$3+5&amp;"/"&amp;RIGHT('[1]Control'!$C$3+6,2)</f>
        <v>2020/21</v>
      </c>
      <c r="C10" s="39">
        <v>89600</v>
      </c>
      <c r="D10" s="43"/>
      <c r="E10" s="44"/>
      <c r="F10" s="15"/>
      <c r="G10" s="15"/>
      <c r="H10" s="15"/>
      <c r="I10" s="15"/>
    </row>
    <row r="11" spans="2:9" ht="12.75">
      <c r="B11" s="47"/>
      <c r="C11" s="47"/>
      <c r="D11" s="43"/>
      <c r="E11" s="15"/>
      <c r="F11" s="15"/>
      <c r="G11" s="15"/>
      <c r="H11" s="15"/>
      <c r="I11" s="15"/>
    </row>
    <row r="12" ht="12.75">
      <c r="B12" s="10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5" width="10.28125" style="7" customWidth="1"/>
    <col min="6" max="6" width="9.140625" style="7" customWidth="1"/>
    <col min="7" max="7" width="10.00390625" style="7" customWidth="1"/>
    <col min="8" max="16384" width="9.140625" style="7" customWidth="1"/>
  </cols>
  <sheetData>
    <row r="3" spans="2:12" ht="12.75">
      <c r="B3" s="18" t="s">
        <v>63</v>
      </c>
      <c r="C3" s="15"/>
      <c r="D3" s="15"/>
      <c r="E3" s="15"/>
      <c r="F3" s="32"/>
      <c r="G3" s="32"/>
      <c r="H3" s="32"/>
      <c r="I3" s="32"/>
      <c r="L3" s="13"/>
    </row>
    <row r="4" spans="2:12" ht="13.5" thickBot="1">
      <c r="B4" s="64"/>
      <c r="C4" s="65"/>
      <c r="D4" s="65"/>
      <c r="E4" s="65"/>
      <c r="L4" s="13"/>
    </row>
    <row r="5" spans="2:12" ht="13.5" thickBot="1">
      <c r="B5" s="20"/>
      <c r="C5" s="1">
        <f>'[1]Control'!C3-1</f>
        <v>2014</v>
      </c>
      <c r="D5" s="1">
        <f>'[1]Control'!C3</f>
        <v>2015</v>
      </c>
      <c r="E5" s="1" t="s">
        <v>0</v>
      </c>
      <c r="L5" s="13"/>
    </row>
    <row r="6" spans="2:12" ht="12.75">
      <c r="B6" s="48">
        <f>DATE('[1]Control'!$C$3,6,30)</f>
        <v>42185</v>
      </c>
      <c r="C6" s="24">
        <v>87700</v>
      </c>
      <c r="D6" s="49" t="s">
        <v>1</v>
      </c>
      <c r="E6" s="50" t="s">
        <v>1</v>
      </c>
      <c r="L6" s="13"/>
    </row>
    <row r="7" spans="2:12" ht="12.75">
      <c r="B7" s="4">
        <f>DATE('[1]Control'!$C$3+1,6,30)</f>
        <v>42551</v>
      </c>
      <c r="C7" s="26">
        <v>89100</v>
      </c>
      <c r="D7" s="26">
        <v>86700</v>
      </c>
      <c r="E7" s="51">
        <v>-0.026491267553842013</v>
      </c>
      <c r="G7" s="8"/>
      <c r="L7" s="13"/>
    </row>
    <row r="8" spans="2:12" ht="12.75">
      <c r="B8" s="4">
        <f>DATE('[1]Control'!$C$3+2,6,30)</f>
        <v>42916</v>
      </c>
      <c r="C8" s="26">
        <v>89300</v>
      </c>
      <c r="D8" s="26">
        <v>87400</v>
      </c>
      <c r="E8" s="51">
        <v>-0.021201166459833498</v>
      </c>
      <c r="G8" s="8"/>
      <c r="L8" s="14"/>
    </row>
    <row r="9" spans="2:12" ht="12.75">
      <c r="B9" s="4">
        <f>DATE('[1]Control'!$C$3+3,6,30)</f>
        <v>43281</v>
      </c>
      <c r="C9" s="26">
        <v>89700</v>
      </c>
      <c r="D9" s="26">
        <v>88200</v>
      </c>
      <c r="E9" s="51">
        <v>-0.017664285893156495</v>
      </c>
      <c r="G9" s="8"/>
      <c r="L9" s="14"/>
    </row>
    <row r="10" spans="2:12" ht="12.75">
      <c r="B10" s="4">
        <f>DATE('[1]Control'!$C$3+4,6,30)</f>
        <v>43646</v>
      </c>
      <c r="C10" s="26">
        <v>90100</v>
      </c>
      <c r="D10" s="26">
        <v>89000</v>
      </c>
      <c r="E10" s="51">
        <v>-0.011833639863967238</v>
      </c>
      <c r="G10" s="8"/>
      <c r="L10" s="14"/>
    </row>
    <row r="11" spans="2:12" ht="13.5" thickBot="1">
      <c r="B11" s="5">
        <f>DATE('[1]Control'!$C$3+5,6,30)</f>
        <v>44012</v>
      </c>
      <c r="C11" s="29">
        <v>90200</v>
      </c>
      <c r="D11" s="29">
        <v>89600</v>
      </c>
      <c r="E11" s="52">
        <v>-0.007430273076391325</v>
      </c>
      <c r="G11" s="8"/>
      <c r="L11" s="14"/>
    </row>
    <row r="12" ht="12.75">
      <c r="L12" s="13"/>
    </row>
    <row r="13" spans="2:12" ht="12.75">
      <c r="B13" s="10" t="s">
        <v>54</v>
      </c>
      <c r="L13" s="13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5"/>
  <sheetViews>
    <sheetView zoomScale="115" zoomScaleNormal="115" zoomScalePageLayoutView="0" workbookViewId="0" topLeftCell="B1">
      <selection activeCell="K4" sqref="I4:K8"/>
    </sheetView>
  </sheetViews>
  <sheetFormatPr defaultColWidth="9.140625" defaultRowHeight="12.75"/>
  <cols>
    <col min="1" max="2" width="9.140625" style="7" customWidth="1"/>
    <col min="3" max="5" width="10.28125" style="7" customWidth="1"/>
    <col min="6" max="6" width="9.140625" style="7" customWidth="1"/>
    <col min="7" max="7" width="11.00390625" style="7" customWidth="1"/>
    <col min="8" max="16384" width="9.140625" style="7" customWidth="1"/>
  </cols>
  <sheetData>
    <row r="3" spans="2:9" ht="12.75">
      <c r="B3" s="18" t="s">
        <v>29</v>
      </c>
      <c r="C3" s="15"/>
      <c r="D3" s="15"/>
      <c r="E3" s="15"/>
      <c r="F3" s="15"/>
      <c r="G3" s="15"/>
      <c r="H3" s="15"/>
      <c r="I3" s="32"/>
    </row>
    <row r="4" spans="2:8" ht="13.5" thickBot="1">
      <c r="B4" s="64"/>
      <c r="C4" s="65"/>
      <c r="D4" s="65"/>
      <c r="E4" s="65"/>
      <c r="F4" s="83"/>
      <c r="G4" s="83"/>
      <c r="H4" s="84"/>
    </row>
    <row r="5" spans="2:8" ht="13.5" thickBot="1">
      <c r="B5" s="2"/>
      <c r="C5" s="90" t="s">
        <v>30</v>
      </c>
      <c r="D5" s="91"/>
      <c r="E5" s="91"/>
      <c r="F5" s="90" t="s">
        <v>31</v>
      </c>
      <c r="G5" s="92"/>
      <c r="H5" s="93"/>
    </row>
    <row r="6" spans="2:9" ht="15" thickBot="1">
      <c r="B6" s="6"/>
      <c r="C6" s="81" t="s">
        <v>62</v>
      </c>
      <c r="D6" s="21" t="s">
        <v>32</v>
      </c>
      <c r="E6" s="21" t="s">
        <v>33</v>
      </c>
      <c r="F6" s="81" t="s">
        <v>61</v>
      </c>
      <c r="G6" s="21" t="s">
        <v>32</v>
      </c>
      <c r="H6" s="21" t="s">
        <v>33</v>
      </c>
      <c r="I6" s="63"/>
    </row>
    <row r="7" spans="2:9" ht="13.5" thickBot="1">
      <c r="B7" s="48">
        <f>DATE('[1]Control'!$C$3+1,6,30)</f>
        <v>42551</v>
      </c>
      <c r="C7" s="54">
        <v>700</v>
      </c>
      <c r="D7" s="37">
        <v>4800</v>
      </c>
      <c r="E7" s="37">
        <v>77400</v>
      </c>
      <c r="F7" s="37">
        <v>0</v>
      </c>
      <c r="G7" s="37">
        <v>200</v>
      </c>
      <c r="H7" s="55">
        <v>3700</v>
      </c>
      <c r="I7" s="63"/>
    </row>
    <row r="8" spans="2:9" ht="13.5" thickBot="1">
      <c r="B8" s="4">
        <f>DATE('[1]Control'!$C$3+2,6,30)</f>
        <v>42916</v>
      </c>
      <c r="C8" s="56">
        <v>700</v>
      </c>
      <c r="D8" s="38">
        <v>4700</v>
      </c>
      <c r="E8" s="38">
        <v>78000</v>
      </c>
      <c r="F8" s="38">
        <v>0</v>
      </c>
      <c r="G8" s="38">
        <v>200</v>
      </c>
      <c r="H8" s="57">
        <v>3700</v>
      </c>
      <c r="I8" s="63"/>
    </row>
    <row r="9" spans="2:9" ht="13.5" thickBot="1">
      <c r="B9" s="4">
        <f>DATE('[1]Control'!$C$3+3,6,30)</f>
        <v>43281</v>
      </c>
      <c r="C9" s="56">
        <v>700</v>
      </c>
      <c r="D9" s="38">
        <v>4800</v>
      </c>
      <c r="E9" s="38">
        <v>78800</v>
      </c>
      <c r="F9" s="38">
        <v>0</v>
      </c>
      <c r="G9" s="38">
        <v>200</v>
      </c>
      <c r="H9" s="57">
        <v>3700</v>
      </c>
      <c r="I9" s="63"/>
    </row>
    <row r="10" spans="2:9" ht="13.5" thickBot="1">
      <c r="B10" s="4">
        <f>DATE('[1]Control'!$C$3+4,6,30)</f>
        <v>43646</v>
      </c>
      <c r="C10" s="56">
        <v>700</v>
      </c>
      <c r="D10" s="38">
        <v>4800</v>
      </c>
      <c r="E10" s="38">
        <v>79600</v>
      </c>
      <c r="F10" s="38">
        <v>0</v>
      </c>
      <c r="G10" s="38">
        <v>100</v>
      </c>
      <c r="H10" s="57">
        <v>3800</v>
      </c>
      <c r="I10" s="63"/>
    </row>
    <row r="11" spans="2:9" ht="13.5" thickBot="1">
      <c r="B11" s="4">
        <f>DATE('[1]Control'!$C$3+5,6,30)</f>
        <v>44012</v>
      </c>
      <c r="C11" s="58">
        <v>700</v>
      </c>
      <c r="D11" s="39">
        <v>4800</v>
      </c>
      <c r="E11" s="39">
        <v>80100</v>
      </c>
      <c r="F11" s="39">
        <v>0</v>
      </c>
      <c r="G11" s="39">
        <v>100</v>
      </c>
      <c r="H11" s="59">
        <v>3800</v>
      </c>
      <c r="I11" s="63"/>
    </row>
    <row r="12" spans="2:8" ht="12.75">
      <c r="B12" s="60"/>
      <c r="C12" s="61"/>
      <c r="D12" s="61"/>
      <c r="E12" s="61"/>
      <c r="F12" s="61"/>
      <c r="G12" s="61"/>
      <c r="H12" s="62"/>
    </row>
    <row r="13" ht="12.75">
      <c r="B13" s="10" t="s">
        <v>54</v>
      </c>
    </row>
    <row r="15" spans="2:12" ht="39" customHeight="1">
      <c r="B15" s="94" t="s">
        <v>64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</row>
  </sheetData>
  <sheetProtection/>
  <mergeCells count="3">
    <mergeCell ref="C5:E5"/>
    <mergeCell ref="F5:H5"/>
    <mergeCell ref="B15:L1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3"/>
  <sheetViews>
    <sheetView zoomScalePageLayoutView="0" workbookViewId="0" topLeftCell="A1">
      <selection activeCell="I1" sqref="C1:I65536"/>
    </sheetView>
  </sheetViews>
  <sheetFormatPr defaultColWidth="9.140625" defaultRowHeight="12.75"/>
  <cols>
    <col min="1" max="2" width="9.140625" style="7" customWidth="1"/>
    <col min="3" max="9" width="13.00390625" style="7" customWidth="1"/>
    <col min="10" max="16384" width="9.140625" style="7" customWidth="1"/>
  </cols>
  <sheetData>
    <row r="2" ht="13.5" thickBot="1"/>
    <row r="3" spans="2:8" ht="13.5" thickBot="1">
      <c r="B3" s="77" t="s">
        <v>34</v>
      </c>
      <c r="C3" s="79"/>
      <c r="D3" s="79"/>
      <c r="E3" s="79"/>
      <c r="F3" s="79"/>
      <c r="G3" s="79"/>
      <c r="H3" s="79"/>
    </row>
    <row r="4" spans="2:8" ht="13.5" thickBot="1">
      <c r="B4" s="53"/>
      <c r="C4" s="85"/>
      <c r="D4" s="85"/>
      <c r="E4" s="85"/>
      <c r="F4" s="85"/>
      <c r="G4" s="85"/>
      <c r="H4" s="85"/>
    </row>
    <row r="5" spans="2:9" ht="13.5" thickBot="1">
      <c r="B5" s="2"/>
      <c r="C5" s="95" t="s">
        <v>5</v>
      </c>
      <c r="D5" s="91"/>
      <c r="E5" s="91"/>
      <c r="F5" s="91"/>
      <c r="G5" s="91"/>
      <c r="H5" s="91"/>
      <c r="I5" s="96"/>
    </row>
    <row r="6" spans="2:9" ht="13.5" thickBot="1">
      <c r="B6" s="6"/>
      <c r="C6" s="86" t="s">
        <v>15</v>
      </c>
      <c r="D6" s="87" t="s">
        <v>6</v>
      </c>
      <c r="E6" s="89" t="s">
        <v>17</v>
      </c>
      <c r="F6" s="87" t="s">
        <v>7</v>
      </c>
      <c r="G6" s="87" t="s">
        <v>8</v>
      </c>
      <c r="H6" s="88" t="s">
        <v>18</v>
      </c>
      <c r="I6" s="89" t="s">
        <v>19</v>
      </c>
    </row>
    <row r="7" spans="2:9" ht="13.5" thickBot="1">
      <c r="B7" s="48">
        <f>DATE('[1]Control'!$C$3+1,6,30)</f>
        <v>42551</v>
      </c>
      <c r="C7" s="37">
        <v>77400</v>
      </c>
      <c r="D7" s="37">
        <v>49200</v>
      </c>
      <c r="E7" s="37">
        <v>11000</v>
      </c>
      <c r="F7" s="37">
        <v>9600</v>
      </c>
      <c r="G7" s="37">
        <v>6100</v>
      </c>
      <c r="H7" s="37">
        <v>1400</v>
      </c>
      <c r="I7" s="37">
        <v>100</v>
      </c>
    </row>
    <row r="8" spans="2:9" ht="13.5" thickBot="1">
      <c r="B8" s="4">
        <f>DATE('[1]Control'!$C$3+2,6,30)</f>
        <v>42916</v>
      </c>
      <c r="C8" s="38">
        <v>78000</v>
      </c>
      <c r="D8" s="38">
        <v>50100</v>
      </c>
      <c r="E8" s="38">
        <v>10500</v>
      </c>
      <c r="F8" s="38">
        <v>9700</v>
      </c>
      <c r="G8" s="38">
        <v>6200</v>
      </c>
      <c r="H8" s="38">
        <v>1400</v>
      </c>
      <c r="I8" s="38">
        <v>100</v>
      </c>
    </row>
    <row r="9" spans="2:9" ht="13.5" thickBot="1">
      <c r="B9" s="4">
        <f>DATE('[1]Control'!$C$3+3,6,30)</f>
        <v>43281</v>
      </c>
      <c r="C9" s="38">
        <v>78800</v>
      </c>
      <c r="D9" s="38">
        <v>51100</v>
      </c>
      <c r="E9" s="38">
        <v>10100</v>
      </c>
      <c r="F9" s="38">
        <v>9700</v>
      </c>
      <c r="G9" s="38">
        <v>6300</v>
      </c>
      <c r="H9" s="38">
        <v>1400</v>
      </c>
      <c r="I9" s="38">
        <v>100</v>
      </c>
    </row>
    <row r="10" spans="2:9" ht="13.5" thickBot="1">
      <c r="B10" s="4">
        <f>DATE('[1]Control'!$C$3+4,6,30)</f>
        <v>43646</v>
      </c>
      <c r="C10" s="38">
        <v>79600</v>
      </c>
      <c r="D10" s="38">
        <v>52300</v>
      </c>
      <c r="E10" s="38">
        <v>9700</v>
      </c>
      <c r="F10" s="38">
        <v>9700</v>
      </c>
      <c r="G10" s="38">
        <v>6400</v>
      </c>
      <c r="H10" s="38">
        <v>1400</v>
      </c>
      <c r="I10" s="38">
        <v>100</v>
      </c>
    </row>
    <row r="11" spans="2:9" ht="13.5" thickBot="1">
      <c r="B11" s="4">
        <f>DATE('[1]Control'!$C$3+5,6,30)</f>
        <v>44012</v>
      </c>
      <c r="C11" s="39">
        <v>80100</v>
      </c>
      <c r="D11" s="39">
        <v>53000</v>
      </c>
      <c r="E11" s="39">
        <v>9400</v>
      </c>
      <c r="F11" s="39">
        <v>9700</v>
      </c>
      <c r="G11" s="39">
        <v>6500</v>
      </c>
      <c r="H11" s="39">
        <v>1400</v>
      </c>
      <c r="I11" s="39">
        <v>100</v>
      </c>
    </row>
    <row r="12" spans="2:8" ht="12.75">
      <c r="B12" s="66"/>
      <c r="C12" s="67"/>
      <c r="D12" s="67"/>
      <c r="E12" s="67"/>
      <c r="F12" s="67"/>
      <c r="G12" s="67"/>
      <c r="H12" s="67"/>
    </row>
    <row r="13" ht="12.75">
      <c r="B13" s="10" t="s">
        <v>54</v>
      </c>
    </row>
  </sheetData>
  <sheetProtection/>
  <mergeCells count="1">
    <mergeCell ref="C5:I5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7" customWidth="1"/>
    <col min="3" max="5" width="10.28125" style="7" customWidth="1"/>
    <col min="6" max="6" width="9.140625" style="7" customWidth="1"/>
    <col min="7" max="7" width="10.7109375" style="7" customWidth="1"/>
    <col min="8" max="16384" width="9.140625" style="7" customWidth="1"/>
  </cols>
  <sheetData>
    <row r="3" spans="2:11" ht="12.75">
      <c r="B3" s="18" t="s">
        <v>35</v>
      </c>
      <c r="C3" s="15"/>
      <c r="D3" s="15"/>
      <c r="E3" s="32"/>
      <c r="F3" s="32"/>
      <c r="G3" s="32"/>
      <c r="H3" s="32"/>
      <c r="I3" s="32"/>
      <c r="J3" s="32"/>
      <c r="K3" s="32"/>
    </row>
    <row r="4" spans="2:4" ht="13.5" thickBot="1">
      <c r="B4" s="76"/>
      <c r="C4" s="65"/>
      <c r="D4" s="65"/>
    </row>
    <row r="5" spans="2:4" ht="12.75" customHeight="1">
      <c r="B5" s="97"/>
      <c r="C5" s="97" t="s">
        <v>36</v>
      </c>
      <c r="D5" s="97" t="s">
        <v>37</v>
      </c>
    </row>
    <row r="6" spans="2:4" ht="13.5" thickBot="1">
      <c r="B6" s="98"/>
      <c r="C6" s="98"/>
      <c r="D6" s="99"/>
    </row>
    <row r="7" spans="2:4" ht="13.5" thickBot="1">
      <c r="B7" s="48">
        <v>42551</v>
      </c>
      <c r="C7" s="37">
        <v>12500</v>
      </c>
      <c r="D7" s="37">
        <v>4400</v>
      </c>
    </row>
    <row r="8" spans="2:4" ht="13.5" thickBot="1">
      <c r="B8" s="4">
        <v>42916</v>
      </c>
      <c r="C8" s="38">
        <v>13300</v>
      </c>
      <c r="D8" s="38">
        <v>4800</v>
      </c>
    </row>
    <row r="9" spans="2:4" ht="13.5" thickBot="1">
      <c r="B9" s="4">
        <v>43281</v>
      </c>
      <c r="C9" s="38">
        <v>14000</v>
      </c>
      <c r="D9" s="38">
        <v>5000</v>
      </c>
    </row>
    <row r="10" spans="2:4" ht="13.5" thickBot="1">
      <c r="B10" s="4">
        <v>43646</v>
      </c>
      <c r="C10" s="38">
        <v>14600</v>
      </c>
      <c r="D10" s="38">
        <v>5300</v>
      </c>
    </row>
    <row r="11" spans="2:4" ht="13.5" thickBot="1">
      <c r="B11" s="5">
        <v>44012</v>
      </c>
      <c r="C11" s="39">
        <v>15100</v>
      </c>
      <c r="D11" s="39">
        <v>5500</v>
      </c>
    </row>
    <row r="12" spans="2:4" ht="13.5" thickBot="1">
      <c r="B12" s="68"/>
      <c r="C12" s="68"/>
      <c r="D12" s="68"/>
    </row>
    <row r="13" spans="2:4" ht="12.75">
      <c r="B13" s="16" t="s">
        <v>38</v>
      </c>
      <c r="C13"/>
      <c r="D13"/>
    </row>
  </sheetData>
  <sheetProtection/>
  <mergeCells count="3">
    <mergeCell ref="C5:C6"/>
    <mergeCell ref="D5:D6"/>
    <mergeCell ref="B5:B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9"/>
  <sheetViews>
    <sheetView zoomScalePageLayoutView="0" workbookViewId="0" topLeftCell="A1">
      <selection activeCell="L6" sqref="K6:L6"/>
    </sheetView>
  </sheetViews>
  <sheetFormatPr defaultColWidth="9.140625" defaultRowHeight="12.75"/>
  <cols>
    <col min="1" max="2" width="9.140625" style="7" customWidth="1"/>
    <col min="3" max="5" width="10.28125" style="7" customWidth="1"/>
    <col min="6" max="6" width="9.140625" style="7" customWidth="1"/>
    <col min="7" max="7" width="10.28125" style="7" customWidth="1"/>
    <col min="8" max="16384" width="9.140625" style="7" customWidth="1"/>
  </cols>
  <sheetData>
    <row r="2" ht="13.5" thickBot="1"/>
    <row r="3" spans="2:10" ht="13.5" thickBot="1">
      <c r="B3" s="77" t="s">
        <v>39</v>
      </c>
      <c r="C3" s="78"/>
      <c r="D3" s="79"/>
      <c r="E3" s="79"/>
      <c r="F3" s="79"/>
      <c r="G3" s="79"/>
      <c r="H3" s="79"/>
      <c r="I3" s="80"/>
      <c r="J3" s="80"/>
    </row>
    <row r="4" spans="2:8" ht="13.5" thickBot="1">
      <c r="B4" s="65"/>
      <c r="C4" s="65"/>
      <c r="D4" s="65"/>
      <c r="E4" s="65"/>
      <c r="F4" s="65"/>
      <c r="G4" s="65"/>
      <c r="H4" s="65"/>
    </row>
    <row r="5" spans="2:8" ht="13.5" thickBot="1">
      <c r="B5" s="82"/>
      <c r="C5" s="69" t="s">
        <v>9</v>
      </c>
      <c r="D5" s="69" t="s">
        <v>10</v>
      </c>
      <c r="E5" s="69" t="s">
        <v>11</v>
      </c>
      <c r="F5" s="69" t="s">
        <v>12</v>
      </c>
      <c r="G5" s="69" t="s">
        <v>13</v>
      </c>
      <c r="H5" s="70" t="s">
        <v>40</v>
      </c>
    </row>
    <row r="6" spans="2:8" ht="13.5" thickBot="1">
      <c r="B6" s="71" t="s">
        <v>41</v>
      </c>
      <c r="C6" s="72" t="s">
        <v>53</v>
      </c>
      <c r="D6" s="72">
        <v>86500</v>
      </c>
      <c r="E6" s="72">
        <v>87200</v>
      </c>
      <c r="F6" s="72">
        <v>88100</v>
      </c>
      <c r="G6" s="72">
        <v>88900</v>
      </c>
      <c r="H6" s="72">
        <v>89500</v>
      </c>
    </row>
    <row r="7" spans="2:8" ht="13.5" thickBot="1">
      <c r="B7" s="71" t="s">
        <v>42</v>
      </c>
      <c r="C7" s="73" t="s">
        <v>53</v>
      </c>
      <c r="D7" s="73">
        <v>86700</v>
      </c>
      <c r="E7" s="73">
        <v>87400</v>
      </c>
      <c r="F7" s="73">
        <v>88100</v>
      </c>
      <c r="G7" s="73">
        <v>89000</v>
      </c>
      <c r="H7" s="73">
        <v>89600</v>
      </c>
    </row>
    <row r="8" spans="2:8" ht="13.5" thickBot="1">
      <c r="B8" s="71" t="s">
        <v>43</v>
      </c>
      <c r="C8" s="73" t="s">
        <v>53</v>
      </c>
      <c r="D8" s="73">
        <v>86700</v>
      </c>
      <c r="E8" s="73">
        <v>87400</v>
      </c>
      <c r="F8" s="73">
        <v>88200</v>
      </c>
      <c r="G8" s="73">
        <v>89000</v>
      </c>
      <c r="H8" s="73">
        <v>89600</v>
      </c>
    </row>
    <row r="9" spans="2:8" ht="13.5" thickBot="1">
      <c r="B9" s="71" t="s">
        <v>44</v>
      </c>
      <c r="C9" s="73" t="s">
        <v>53</v>
      </c>
      <c r="D9" s="73">
        <v>86900</v>
      </c>
      <c r="E9" s="73">
        <v>87500</v>
      </c>
      <c r="F9" s="73">
        <v>88200</v>
      </c>
      <c r="G9" s="73">
        <v>89100</v>
      </c>
      <c r="H9" s="73">
        <v>89600</v>
      </c>
    </row>
    <row r="10" spans="2:8" ht="13.5" thickBot="1">
      <c r="B10" s="71" t="s">
        <v>45</v>
      </c>
      <c r="C10" s="73" t="s">
        <v>53</v>
      </c>
      <c r="D10" s="73">
        <v>87100</v>
      </c>
      <c r="E10" s="73">
        <v>87700</v>
      </c>
      <c r="F10" s="73">
        <v>88500</v>
      </c>
      <c r="G10" s="73">
        <v>89300</v>
      </c>
      <c r="H10" s="73">
        <v>89800</v>
      </c>
    </row>
    <row r="11" spans="2:8" ht="13.5" thickBot="1">
      <c r="B11" s="71" t="s">
        <v>46</v>
      </c>
      <c r="C11" s="73" t="s">
        <v>53</v>
      </c>
      <c r="D11" s="73">
        <v>87200</v>
      </c>
      <c r="E11" s="73">
        <v>87800</v>
      </c>
      <c r="F11" s="73">
        <v>88600</v>
      </c>
      <c r="G11" s="73">
        <v>89400</v>
      </c>
      <c r="H11" s="73">
        <v>89900</v>
      </c>
    </row>
    <row r="12" spans="2:8" ht="13.5" thickBot="1">
      <c r="B12" s="71" t="s">
        <v>47</v>
      </c>
      <c r="C12" s="73" t="s">
        <v>53</v>
      </c>
      <c r="D12" s="73">
        <v>87200</v>
      </c>
      <c r="E12" s="73">
        <v>87800</v>
      </c>
      <c r="F12" s="73">
        <v>88700</v>
      </c>
      <c r="G12" s="73">
        <v>89400</v>
      </c>
      <c r="H12" s="73">
        <v>89900</v>
      </c>
    </row>
    <row r="13" spans="2:8" ht="13.5" thickBot="1">
      <c r="B13" s="71" t="s">
        <v>48</v>
      </c>
      <c r="C13" s="73">
        <v>86100</v>
      </c>
      <c r="D13" s="73">
        <v>87100</v>
      </c>
      <c r="E13" s="73">
        <v>87800</v>
      </c>
      <c r="F13" s="73">
        <v>88700</v>
      </c>
      <c r="G13" s="73">
        <v>89400</v>
      </c>
      <c r="H13" s="73">
        <v>89800</v>
      </c>
    </row>
    <row r="14" spans="2:8" ht="13.5" thickBot="1">
      <c r="B14" s="71" t="s">
        <v>49</v>
      </c>
      <c r="C14" s="73">
        <v>85000</v>
      </c>
      <c r="D14" s="73">
        <v>85900</v>
      </c>
      <c r="E14" s="73">
        <v>86700</v>
      </c>
      <c r="F14" s="73">
        <v>87600</v>
      </c>
      <c r="G14" s="73">
        <v>88300</v>
      </c>
      <c r="H14" s="73">
        <v>88700</v>
      </c>
    </row>
    <row r="15" spans="2:8" ht="13.5" thickBot="1">
      <c r="B15" s="71" t="s">
        <v>50</v>
      </c>
      <c r="C15" s="73">
        <v>85900</v>
      </c>
      <c r="D15" s="73">
        <v>86700</v>
      </c>
      <c r="E15" s="73">
        <v>87600</v>
      </c>
      <c r="F15" s="73">
        <v>88400</v>
      </c>
      <c r="G15" s="73">
        <v>89100</v>
      </c>
      <c r="H15" s="73">
        <v>89500</v>
      </c>
    </row>
    <row r="16" spans="2:8" ht="13.5" thickBot="1">
      <c r="B16" s="71" t="s">
        <v>51</v>
      </c>
      <c r="C16" s="73">
        <v>86300</v>
      </c>
      <c r="D16" s="73">
        <v>87000</v>
      </c>
      <c r="E16" s="73">
        <v>87900</v>
      </c>
      <c r="F16" s="73">
        <v>88800</v>
      </c>
      <c r="G16" s="73">
        <v>89400</v>
      </c>
      <c r="H16" s="73">
        <v>89900</v>
      </c>
    </row>
    <row r="17" spans="2:8" ht="13.5" thickBot="1">
      <c r="B17" s="74" t="s">
        <v>52</v>
      </c>
      <c r="C17" s="75">
        <v>86400</v>
      </c>
      <c r="D17" s="75">
        <v>87100</v>
      </c>
      <c r="E17" s="75">
        <v>88000</v>
      </c>
      <c r="F17" s="75">
        <v>88900</v>
      </c>
      <c r="G17" s="75">
        <v>89400</v>
      </c>
      <c r="H17" s="75">
        <v>89900</v>
      </c>
    </row>
    <row r="19" ht="12.75">
      <c r="B19" s="16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Prison population projections 2015-2021: tables</dc:title>
  <dc:subject>Prison projection statistics</dc:subject>
  <dc:creator>MoJ</dc:creator>
  <cp:keywords/>
  <dc:description/>
  <cp:lastModifiedBy>Ann Poulter</cp:lastModifiedBy>
  <cp:lastPrinted>2013-11-05T18:58:18Z</cp:lastPrinted>
  <dcterms:created xsi:type="dcterms:W3CDTF">2013-10-18T12:33:41Z</dcterms:created>
  <dcterms:modified xsi:type="dcterms:W3CDTF">2015-11-25T17:34:29Z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