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G:\Charitable Giving Indicators\"/>
    </mc:Choice>
  </mc:AlternateContent>
  <bookViews>
    <workbookView xWindow="0" yWindow="0" windowWidth="20400" windowHeight="5595"/>
  </bookViews>
  <sheets>
    <sheet name="Guidance" sheetId="3" r:id="rId1"/>
    <sheet name="Table 1" sheetId="1" r:id="rId2"/>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Y29" i="1" l="1"/>
  <c r="H30" i="1"/>
  <c r="H29" i="1"/>
  <c r="AP30" i="1"/>
  <c r="AP29" i="1"/>
  <c r="AQ30" i="1"/>
  <c r="AQ29" i="1"/>
  <c r="AR30" i="1"/>
  <c r="AR29" i="1"/>
  <c r="AI6" i="1"/>
  <c r="AI7" i="1"/>
  <c r="AI8" i="1"/>
  <c r="AI9" i="1"/>
  <c r="AI10" i="1"/>
  <c r="AI11" i="1"/>
  <c r="AI12" i="1"/>
  <c r="J13" i="1"/>
  <c r="AI13" i="1"/>
  <c r="AI16" i="1"/>
  <c r="AI17" i="1"/>
  <c r="AI18" i="1"/>
  <c r="AI19" i="1"/>
  <c r="AI20" i="1"/>
  <c r="AI21" i="1"/>
  <c r="AI22" i="1"/>
  <c r="AI25" i="1"/>
  <c r="AI26" i="1"/>
  <c r="AI27" i="1"/>
  <c r="AI28" i="1"/>
  <c r="I13" i="1"/>
  <c r="Q29" i="1"/>
  <c r="I30" i="1"/>
  <c r="Y23" i="1"/>
  <c r="I29" i="1"/>
  <c r="AH13" i="1"/>
  <c r="AH29" i="1"/>
  <c r="Z29" i="1"/>
  <c r="AQ21" i="1"/>
  <c r="AQ16" i="1"/>
  <c r="AQ9" i="1"/>
  <c r="AQ7" i="1"/>
  <c r="AQ6" i="1"/>
  <c r="AR6" i="1"/>
  <c r="AG29" i="1"/>
  <c r="AF29" i="1"/>
  <c r="R29" i="1"/>
  <c r="AR7" i="1"/>
  <c r="AR8" i="1"/>
  <c r="AR9" i="1"/>
  <c r="AR10" i="1"/>
  <c r="AR11" i="1"/>
  <c r="AR12" i="1"/>
  <c r="AR13" i="1"/>
  <c r="AR16" i="1"/>
  <c r="AR17" i="1"/>
  <c r="AR18" i="1"/>
  <c r="AR19" i="1"/>
  <c r="AR20" i="1"/>
  <c r="AR21" i="1"/>
  <c r="AR22" i="1"/>
  <c r="AR25" i="1"/>
  <c r="AR26" i="1"/>
  <c r="AR27" i="1"/>
  <c r="AR28" i="1"/>
  <c r="AP23" i="1"/>
  <c r="AI29" i="1"/>
  <c r="J29" i="1"/>
  <c r="J30" i="1"/>
</calcChain>
</file>

<file path=xl/sharedStrings.xml><?xml version="1.0" encoding="utf-8"?>
<sst xmlns="http://schemas.openxmlformats.org/spreadsheetml/2006/main" count="285" uniqueCount="103">
  <si>
    <t xml:space="preserve"> </t>
  </si>
  <si>
    <t>of which donated objects</t>
  </si>
  <si>
    <t>Total Income</t>
  </si>
  <si>
    <t>Percent of Fundraising to Grant-in-Aid</t>
  </si>
  <si>
    <t>£(000)</t>
  </si>
  <si>
    <t>2008/09</t>
  </si>
  <si>
    <t>2009/10</t>
  </si>
  <si>
    <t>2010/11</t>
  </si>
  <si>
    <t>2011/12</t>
  </si>
  <si>
    <t>2012/13</t>
  </si>
  <si>
    <t>2013/14</t>
  </si>
  <si>
    <t>2014/15</t>
  </si>
  <si>
    <t>British Museum</t>
  </si>
  <si>
    <t>Horniman Museum</t>
  </si>
  <si>
    <t>-</t>
  </si>
  <si>
    <t>&gt;&gt;&gt; National Museum of Science and Industry</t>
  </si>
  <si>
    <t>N/A</t>
  </si>
  <si>
    <t>National Portrait Gallery</t>
  </si>
  <si>
    <t>Natural History Museum</t>
  </si>
  <si>
    <t>Sir John Soane's Museum</t>
  </si>
  <si>
    <t xml:space="preserve">Victoria and Albert Museum </t>
  </si>
  <si>
    <t>Wallace Collection</t>
  </si>
  <si>
    <t>Grand Total</t>
  </si>
  <si>
    <t>Grand Total (Excluding donated objects)</t>
  </si>
  <si>
    <t>Notes</t>
  </si>
  <si>
    <t>Museum Annual Statutory Accounts</t>
  </si>
  <si>
    <t>English Heritage Annual Report and Accounts</t>
  </si>
  <si>
    <t>3 The Museum has launched a major capital campaign to support the redevelopment of its flagship branch, IWM London, and this will seek to build levels of philanthropic support during 2011/12 and beyond.</t>
  </si>
  <si>
    <t>British Library Annual Report and Accounts</t>
  </si>
  <si>
    <t xml:space="preserve">4 Fundrasing income was reduced in 2011-12 reflecting the masterplan, in particular the Transforming IWM London project, which focuses on funding and cashflow in 2012/13 and 2013/14 </t>
  </si>
  <si>
    <t xml:space="preserve">DCMS Annual Report and Accounts </t>
  </si>
  <si>
    <t xml:space="preserve">Submission from funded bodies </t>
  </si>
  <si>
    <t>benefited to the amount of £6,480,000 as the total consideration paid for ARTIST ROOMS resulted in a 50% share being owned by both Tate and National Galleries of Scotland.</t>
  </si>
  <si>
    <t>N/A = Not Available</t>
  </si>
  <si>
    <t>38 The DCMS Grant-in-Aid figure is taken from the DCMS internal accounting system which reports the actual Grant-in-Aid sponsored bodies received.  This excludes other public funding.</t>
  </si>
  <si>
    <t>2 The increase in contributed income for IWM between 2008/09 and 2009/10 reflects the impact of a major philanthropic donation of £5m from Lord Ashcroft, KCMG.</t>
  </si>
  <si>
    <t>5 IWM Lower GIA in 2014-15 is as a result of the deduction of £4.75m in repayment of funds advanced by DCMS to cashflow the IWML Regeneration project</t>
  </si>
  <si>
    <t>6 IWM Higher donations, legacies and requests income reflects the impact of the IWML Regeneration and American Air Museum fundraising campaigns</t>
  </si>
  <si>
    <t>7 IWM Higher donated objects income reflects the impact of a painting (by Winston Churchill) granted to IWM as part of the Acceptance in Lieu scheme</t>
  </si>
  <si>
    <t>National Gallery 8 9 10</t>
  </si>
  <si>
    <t>8 The National Gallery Fundraising total includes sponsorship, although this is recorded as trading income in their statutory accounts.</t>
  </si>
  <si>
    <t>9 The National Gallery did not have a membership scheme for individuals prior to September 2014, but their fundraising total does include income from their corporate membership scheme.</t>
  </si>
  <si>
    <t>10 The National Gallery acquired the Titian's Diana &amp; Callisto in 2011/12 resulting in a gift-in-kind of £68,500k</t>
  </si>
  <si>
    <t>11 National Maritime Museum contributed income includes £14,577k from the Sammy Ofer Foundation used to fund the development of the Sammy Ofer Wing (opened July 2011).</t>
  </si>
  <si>
    <t>12 National Maritime Museum Grant-in-Aid and Total Income excludes funding of £249k for National Historic Ships Committee. (*Revision. Total income now excludes £257k from NHSC in 2008/09 and 2009/10).</t>
  </si>
  <si>
    <t xml:space="preserve">13 National Museums Liverpool assumes that ERDF is a public body </t>
  </si>
  <si>
    <t>14 National Museum of Science and Industry has changed its name to Science Museum Group. Museum of Science &amp; Industry in Manchester became part of Science Museum Group on 1 February 2012.</t>
  </si>
  <si>
    <t>15 The MOSI collection is considered to be inalienable, no past valuation is attempted whether for purchased or donated objects and no amount is included for collections acquired.</t>
  </si>
  <si>
    <t xml:space="preserve">16 Grant in Aid received by Tate during 2009/10 amounted to £61,385,000, whereas only £53,954,000 has been recognised in Tate’s accounts. National Galleries of Scotland </t>
  </si>
  <si>
    <t>17 In 2012/13, Tate received, from the Eric and Louise Franck collection, its largest ever donation of photography. Also in 2012/13, Tate received a major donation of twentieth century British art from Ian and Mercedes Stoutzker.</t>
  </si>
  <si>
    <t>18 Tate Modern is curretnly running a major capital campaign to redevelop the Bankside Power Station site. This project is due to be completed in 2016.</t>
  </si>
  <si>
    <t>19 In 2014-15 TATE received donated art works including 3 CY Twombly paintings valued at £15million each,  David Hockney ' George lawson and wayne sleep valued at £7.4million and Ellsworth Kelly 'Red White' valued at £1.9 million</t>
  </si>
  <si>
    <t>20 EU funding has been excluded for English Heritage, and no grants from connected charities have been included either.</t>
  </si>
  <si>
    <t>21  English Heritage other non-government non-capital grants are included within "Contributed Income" total.</t>
  </si>
  <si>
    <t>22 The 2009/10 figure for English Heritage DCMS Grant in Aid included nil (2009: £500,000), for relocation costs deriving from the surrender of the lease on the previous London Headquarters building.</t>
  </si>
  <si>
    <t>23 English Heritage 2011/12 GIA includes £1m carried forward from 10/11, £5m restructuring funding and £0.5m additional funding</t>
  </si>
  <si>
    <t>26 English Heritage reported that sponsorship and charitable giving were boosted by the (very popular) one off campaign to raise money for the Stonehenge visitor centre.</t>
  </si>
  <si>
    <t xml:space="preserve">28 Significant increase in donations for the British Library a result of the successful and short-term campaign to safeguard the St. Cuthbert Gospel. </t>
  </si>
  <si>
    <t xml:space="preserve">29 Creation of an Independent Trust assist the British Library's activities </t>
  </si>
  <si>
    <t>31 National Portfolio Organisations (formerly Regularly Funded Organisations) do not easily identify donations which were donated objects, but these have been included within their total fundraising amount.</t>
  </si>
  <si>
    <t>32 Arts Council England statutory account record donated objects as a movement on the donated asset reserve.</t>
  </si>
  <si>
    <t>33 Arts Council England's GiA includes £1m consolidation adjustment for ARTCO (a 100% owned subsidiary of the Arts Council).</t>
  </si>
  <si>
    <t>34 Arts Council Income figures for Regularly Funded Organisations now comprise National Portfolio Organisations (Arts) and 16 Major Partner Museums. Any changes between years in Arts Council figures could be as a result of changes to the number of RFOs or the number of RFOs reporting their figures.</t>
  </si>
  <si>
    <t>35 The BFI attempts no past valuation for purchased or donated objects and no amount is included for donated memorabilia acquired in the balance sheet.</t>
  </si>
  <si>
    <t>36 BFI 2008/09 and 2009/10 fundraising totals have been revised to include freely-given donations and membership income.</t>
  </si>
  <si>
    <t>37 The definition for "Total Fundraising/Contributed Income" can be found in the technical annex of the main report.</t>
  </si>
  <si>
    <t>Data sources</t>
  </si>
  <si>
    <t>2015/16</t>
  </si>
  <si>
    <r>
      <t>Total Fundraising/Contributed Income</t>
    </r>
    <r>
      <rPr>
        <b/>
        <vertAlign val="superscript"/>
        <sz val="12"/>
        <color rgb="FF000000"/>
        <rFont val="Arial"/>
        <family val="2"/>
      </rPr>
      <t xml:space="preserve"> 37</t>
    </r>
  </si>
  <si>
    <r>
      <t xml:space="preserve">Total DCMS Grant-in-Aid </t>
    </r>
    <r>
      <rPr>
        <b/>
        <vertAlign val="superscript"/>
        <sz val="12"/>
        <color rgb="FF000000"/>
        <rFont val="Arial"/>
        <family val="2"/>
      </rPr>
      <t>38</t>
    </r>
  </si>
  <si>
    <t>Overview</t>
  </si>
  <si>
    <t>In this workbook</t>
  </si>
  <si>
    <t>Contact</t>
  </si>
  <si>
    <t>For any queries please contact 020 7211 6134 or evidence@culture.gov.uk</t>
  </si>
  <si>
    <t>Charitable Giving Indicators, 2015/16</t>
  </si>
  <si>
    <t>Table 1: Total amount of charitable giving to DCMS-funded cultural institutions, and as a ratio of DCMS grant-in-aid received (2008/09 - 2015/16)</t>
  </si>
  <si>
    <r>
      <t xml:space="preserve">2014/15 Restated </t>
    </r>
    <r>
      <rPr>
        <b/>
        <vertAlign val="superscript"/>
        <sz val="12"/>
        <color rgb="FF000000"/>
        <rFont val="Arial"/>
        <family val="2"/>
      </rPr>
      <t>39</t>
    </r>
  </si>
  <si>
    <r>
      <t>Geffrye Museum</t>
    </r>
    <r>
      <rPr>
        <vertAlign val="superscript"/>
        <sz val="12"/>
        <color theme="1"/>
        <rFont val="Arial"/>
        <family val="2"/>
      </rPr>
      <t>1</t>
    </r>
  </si>
  <si>
    <r>
      <t>Imperial War Museum</t>
    </r>
    <r>
      <rPr>
        <vertAlign val="superscript"/>
        <sz val="12"/>
        <color theme="1"/>
        <rFont val="Arial"/>
        <family val="2"/>
      </rPr>
      <t xml:space="preserve"> 2 3 4 5 6 7</t>
    </r>
  </si>
  <si>
    <r>
      <t xml:space="preserve">National Museums Liverpool </t>
    </r>
    <r>
      <rPr>
        <vertAlign val="superscript"/>
        <sz val="12"/>
        <color theme="1"/>
        <rFont val="Arial"/>
        <family val="2"/>
      </rPr>
      <t>13</t>
    </r>
  </si>
  <si>
    <r>
      <t xml:space="preserve">&gt;&gt;&gt; Museum of Science and Industry Manchester </t>
    </r>
    <r>
      <rPr>
        <vertAlign val="superscript"/>
        <sz val="12"/>
        <color theme="1"/>
        <rFont val="Arial"/>
        <family val="2"/>
      </rPr>
      <t>15</t>
    </r>
  </si>
  <si>
    <r>
      <t xml:space="preserve">Royal Armouries </t>
    </r>
    <r>
      <rPr>
        <vertAlign val="superscript"/>
        <sz val="12"/>
        <color theme="1"/>
        <rFont val="Arial"/>
        <family val="2"/>
      </rPr>
      <t>40</t>
    </r>
  </si>
  <si>
    <r>
      <t xml:space="preserve">Tate Gallery </t>
    </r>
    <r>
      <rPr>
        <vertAlign val="superscript"/>
        <sz val="12"/>
        <color theme="1"/>
        <rFont val="Arial"/>
        <family val="2"/>
      </rPr>
      <t>16 17 18 19</t>
    </r>
  </si>
  <si>
    <r>
      <t xml:space="preserve">English Heritage Trust </t>
    </r>
    <r>
      <rPr>
        <vertAlign val="superscript"/>
        <sz val="12"/>
        <color theme="1"/>
        <rFont val="Arial"/>
        <family val="2"/>
      </rPr>
      <t>20 21 22 23 24 25 26 39</t>
    </r>
  </si>
  <si>
    <r>
      <t xml:space="preserve">Historic England </t>
    </r>
    <r>
      <rPr>
        <vertAlign val="superscript"/>
        <sz val="12"/>
        <color theme="1"/>
        <rFont val="Arial"/>
        <family val="2"/>
      </rPr>
      <t xml:space="preserve"> 27</t>
    </r>
  </si>
  <si>
    <r>
      <t xml:space="preserve">British Library </t>
    </r>
    <r>
      <rPr>
        <vertAlign val="superscript"/>
        <sz val="12"/>
        <color theme="1"/>
        <rFont val="Arial"/>
        <family val="2"/>
      </rPr>
      <t xml:space="preserve">28 29 </t>
    </r>
  </si>
  <si>
    <r>
      <t xml:space="preserve">Arts Council England Regularly Funded Organisations </t>
    </r>
    <r>
      <rPr>
        <vertAlign val="superscript"/>
        <sz val="12"/>
        <color theme="1"/>
        <rFont val="Arial"/>
        <family val="2"/>
      </rPr>
      <t>30 31</t>
    </r>
  </si>
  <si>
    <r>
      <t>Arts Council England</t>
    </r>
    <r>
      <rPr>
        <vertAlign val="superscript"/>
        <sz val="12"/>
        <color theme="1"/>
        <rFont val="Arial"/>
        <family val="2"/>
      </rPr>
      <t xml:space="preserve"> 32 33 34</t>
    </r>
  </si>
  <si>
    <r>
      <t>British Film Institute</t>
    </r>
    <r>
      <rPr>
        <vertAlign val="superscript"/>
        <sz val="12"/>
        <color theme="1"/>
        <rFont val="Arial"/>
        <family val="2"/>
      </rPr>
      <t xml:space="preserve"> 35 36</t>
    </r>
  </si>
  <si>
    <t>1 Donated objects were immaterial for the Geffrye Museum in all years except 2012/13.</t>
  </si>
  <si>
    <r>
      <rPr>
        <sz val="12"/>
        <color theme="1"/>
        <rFont val="Arial"/>
        <family val="2"/>
      </rPr>
      <t>National Maritime Museum</t>
    </r>
    <r>
      <rPr>
        <vertAlign val="superscript"/>
        <sz val="12"/>
        <color theme="1"/>
        <rFont val="Arial"/>
        <family val="2"/>
      </rPr>
      <t xml:space="preserve"> 11 12</t>
    </r>
  </si>
  <si>
    <t xml:space="preserve">Figures in red have been revised, and totals reflect these changes. </t>
  </si>
  <si>
    <t>Responsible statistician: Penny Allen</t>
  </si>
  <si>
    <t xml:space="preserve">This release presents the total amount of Charitable Giving to DCMS funded cultural institutions. </t>
  </si>
  <si>
    <t>30 The RFO Annual Submission figures are from the full samples of 2014/15 and 2015/16 National Portfolio Organisation and Major Partner Museum respondents.</t>
  </si>
  <si>
    <t xml:space="preserve">39 Due to the introduction of FRS102 - new accounting standards which became effective from 1st of January 2015-  some cultural institutions have restated their 2014/15 accounts. </t>
  </si>
  <si>
    <t xml:space="preserve">40 Due to an administrative error, the 2013/14 and 2014/15 total income figure for Royal Armouries had been stated incorrectly in previous reports. These figures has been corrected and overall totals now reflect these changes. </t>
  </si>
  <si>
    <t>24 On 1st April 2015, the functions of the former 'English Heritage' were split between two organisations - the Historic Buildings and Monuments Commission for England (HBMCE), a DCMS Arm’s Length Body to be known under the new name of “Historic England”, which has retained the statutory and protection functions of the former ‘English Heritage’, and the “English Heritage Trust”, a new charity subsidiary of Historic England, responsible, under licence, for the National Heritage Collection of more than 400 state-owned historic sites and monuments across England</t>
  </si>
  <si>
    <t xml:space="preserve">25 English Heritage DCMS GIA does not include an additional £80 million one off Government grant to fund the EH new model (this is in line with EH financial accounts) This has, instead, been included under Historic England who were,in FY 2014/15, given this £80m by DCMS  to distribute directly to the English Heritage Trust. </t>
  </si>
  <si>
    <t>27 Following the split of English Heritage in 2015, the fundraising department was incorporated into the English Heritage Trust. As a result, Historic England’s fundraising is still in its infancy and they have thus not been asked to provide their charitable/fundraising income data for the purposes of this report. However, Historic England will be expected to provide this data for inclusion in future reports once their level of contributed/fundraising income reaches a level comparable to those of other DCMS-funded cultural institutions.</t>
  </si>
  <si>
    <t>41 Science Museum Group includes fundraising in the National Coal Mining Museum for 2015/16.</t>
  </si>
  <si>
    <r>
      <t>Science Museum Group</t>
    </r>
    <r>
      <rPr>
        <vertAlign val="superscript"/>
        <sz val="12"/>
        <color theme="1"/>
        <rFont val="Arial"/>
        <family val="2"/>
      </rPr>
      <t xml:space="preserve"> 14 41</t>
    </r>
  </si>
  <si>
    <t>Published: 23 February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</si>
</sst>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_);[Red]\(&quot;£&quot;#,##0\)"/>
    <numFmt numFmtId="165" formatCode="_(* #,##0.00_);_(* \(#,##0.00\);_(* &quot;-&quot;??_);_(@_)"/>
    <numFmt numFmtId="166" formatCode="#,###,"/>
    <numFmt numFmtId="167" formatCode="0.0%"/>
  </numFmts>
  <fonts count="22" x14ac:knownFonts="1">
    <font>
      <sz val="11"/>
      <color rgb="FF000000"/>
      <name val="Arial"/>
    </font>
    <font>
      <sz val="11"/>
      <color theme="1"/>
      <name val="Calibri"/>
      <family val="2"/>
      <scheme val="minor"/>
    </font>
    <font>
      <u/>
      <sz val="11"/>
      <color theme="10"/>
      <name val="Arial"/>
      <family val="2"/>
    </font>
    <font>
      <u/>
      <sz val="11"/>
      <color theme="11"/>
      <name val="Arial"/>
      <family val="2"/>
    </font>
    <font>
      <sz val="11"/>
      <color rgb="FF000000"/>
      <name val="Arial"/>
      <family val="2"/>
    </font>
    <font>
      <sz val="12"/>
      <color rgb="FF000000"/>
      <name val="Arial"/>
      <family val="2"/>
    </font>
    <font>
      <sz val="12"/>
      <name val="Arial"/>
      <family val="2"/>
    </font>
    <font>
      <sz val="12"/>
      <color rgb="FFFF0000"/>
      <name val="Arial"/>
      <family val="2"/>
    </font>
    <font>
      <sz val="12"/>
      <color rgb="FF205867"/>
      <name val="Arial"/>
      <family val="2"/>
    </font>
    <font>
      <b/>
      <sz val="12"/>
      <color rgb="FF000000"/>
      <name val="Arial"/>
      <family val="2"/>
    </font>
    <font>
      <b/>
      <vertAlign val="superscript"/>
      <sz val="12"/>
      <color rgb="FF000000"/>
      <name val="Arial"/>
      <family val="2"/>
    </font>
    <font>
      <b/>
      <sz val="12"/>
      <color rgb="FFFF0000"/>
      <name val="Arial"/>
      <family val="2"/>
    </font>
    <font>
      <sz val="12"/>
      <color theme="1"/>
      <name val="Arial"/>
      <family val="2"/>
    </font>
    <font>
      <b/>
      <u/>
      <sz val="12"/>
      <color rgb="FF000000"/>
      <name val="Arial"/>
      <family val="2"/>
    </font>
    <font>
      <sz val="12"/>
      <color rgb="FF0B0C0C"/>
      <name val="Arial"/>
      <family val="2"/>
    </font>
    <font>
      <u/>
      <sz val="8.4"/>
      <color indexed="12"/>
      <name val="Arial"/>
      <family val="2"/>
    </font>
    <font>
      <u/>
      <sz val="12"/>
      <color indexed="12"/>
      <name val="Arial"/>
      <family val="2"/>
    </font>
    <font>
      <b/>
      <sz val="12"/>
      <color theme="1"/>
      <name val="Arial"/>
      <family val="2"/>
    </font>
    <font>
      <b/>
      <sz val="12"/>
      <color rgb="FF0B0C0C"/>
      <name val="Arial"/>
      <family val="2"/>
    </font>
    <font>
      <sz val="30"/>
      <name val="Arial"/>
      <family val="2"/>
    </font>
    <font>
      <vertAlign val="superscript"/>
      <sz val="12"/>
      <color theme="1"/>
      <name val="Arial"/>
      <family val="2"/>
    </font>
    <font>
      <b/>
      <sz val="12"/>
      <name val="Arial"/>
      <family val="2"/>
    </font>
  </fonts>
  <fills count="12">
    <fill>
      <patternFill patternType="none"/>
    </fill>
    <fill>
      <patternFill patternType="gray125"/>
    </fill>
    <fill>
      <patternFill patternType="solid">
        <fgColor rgb="FFE5DFEC"/>
        <bgColor rgb="FFE5DFEC"/>
      </patternFill>
    </fill>
    <fill>
      <patternFill patternType="solid">
        <fgColor rgb="FFB8CCE4"/>
        <bgColor rgb="FFB8CCE4"/>
      </patternFill>
    </fill>
    <fill>
      <patternFill patternType="solid">
        <fgColor rgb="FFC4BD97"/>
        <bgColor rgb="FFC4BD97"/>
      </patternFill>
    </fill>
    <fill>
      <patternFill patternType="solid">
        <fgColor rgb="FFB8CCE4"/>
        <bgColor indexed="64"/>
      </patternFill>
    </fill>
    <fill>
      <patternFill patternType="solid">
        <fgColor rgb="FFB8CCE4"/>
        <bgColor rgb="FFE5DFEC"/>
      </patternFill>
    </fill>
    <fill>
      <patternFill patternType="solid">
        <fgColor rgb="FFE5DFEC"/>
        <bgColor indexed="64"/>
      </patternFill>
    </fill>
    <fill>
      <patternFill patternType="solid">
        <fgColor rgb="FFE5DFEC"/>
        <bgColor rgb="FFB8CCE4"/>
      </patternFill>
    </fill>
    <fill>
      <patternFill patternType="solid">
        <fgColor rgb="FFC4BD97"/>
        <bgColor rgb="FFE5DFEC"/>
      </patternFill>
    </fill>
    <fill>
      <patternFill patternType="solid">
        <fgColor theme="0"/>
        <bgColor indexed="64"/>
      </patternFill>
    </fill>
    <fill>
      <patternFill patternType="solid">
        <fgColor rgb="FFC4BD97"/>
        <bgColor indexed="64"/>
      </patternFill>
    </fill>
  </fills>
  <borders count="9">
    <border>
      <left/>
      <right/>
      <top/>
      <bottom/>
      <diagonal/>
    </border>
    <border>
      <left style="thin">
        <color rgb="FF000000"/>
      </left>
      <right/>
      <top/>
      <bottom/>
      <diagonal/>
    </border>
    <border>
      <left/>
      <right/>
      <top/>
      <bottom style="thin">
        <color rgb="FF000000"/>
      </bottom>
      <diagonal/>
    </border>
    <border>
      <left style="thin">
        <color rgb="FF000000"/>
      </left>
      <right/>
      <top/>
      <bottom style="thin">
        <color rgb="FF000000"/>
      </bottom>
      <diagonal/>
    </border>
    <border>
      <left/>
      <right/>
      <top style="thin">
        <color rgb="FF000000"/>
      </top>
      <bottom/>
      <diagonal/>
    </border>
    <border>
      <left/>
      <right style="thin">
        <color auto="1"/>
      </right>
      <top/>
      <bottom/>
      <diagonal/>
    </border>
    <border>
      <left/>
      <right style="thin">
        <color auto="1"/>
      </right>
      <top/>
      <bottom style="thin">
        <color rgb="FF000000"/>
      </bottom>
      <diagonal/>
    </border>
    <border>
      <left style="thin">
        <color auto="1"/>
      </left>
      <right/>
      <top/>
      <bottom/>
      <diagonal/>
    </border>
    <border>
      <left/>
      <right style="thin">
        <color rgb="FF000000"/>
      </right>
      <top/>
      <bottom/>
      <diagonal/>
    </border>
  </borders>
  <cellStyleXfs count="23">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1" fillId="0" borderId="0"/>
    <xf numFmtId="0" fontId="15" fillId="0" borderId="0" applyNumberFormat="0" applyFill="0" applyBorder="0" applyAlignment="0" applyProtection="0">
      <alignment vertical="top"/>
      <protection locked="0"/>
    </xf>
  </cellStyleXfs>
  <cellXfs count="151">
    <xf numFmtId="0" fontId="0" fillId="0" borderId="0" xfId="0" applyFont="1" applyAlignment="1"/>
    <xf numFmtId="0" fontId="9" fillId="0" borderId="0" xfId="0" applyFont="1" applyFill="1"/>
    <xf numFmtId="0" fontId="5" fillId="0" borderId="0" xfId="0" applyFont="1"/>
    <xf numFmtId="0" fontId="5" fillId="0" borderId="2" xfId="0" applyFont="1" applyBorder="1"/>
    <xf numFmtId="167" fontId="5" fillId="2" borderId="0" xfId="0" applyNumberFormat="1" applyFont="1" applyFill="1" applyBorder="1"/>
    <xf numFmtId="167" fontId="5" fillId="2" borderId="4" xfId="0" applyNumberFormat="1" applyFont="1" applyFill="1" applyBorder="1"/>
    <xf numFmtId="167" fontId="5" fillId="3" borderId="0" xfId="0" applyNumberFormat="1" applyFont="1" applyFill="1" applyBorder="1"/>
    <xf numFmtId="166" fontId="8" fillId="3" borderId="0" xfId="0" applyNumberFormat="1" applyFont="1" applyFill="1" applyBorder="1" applyAlignment="1">
      <alignment horizontal="center" vertical="center" wrapText="1"/>
    </xf>
    <xf numFmtId="167" fontId="5" fillId="3" borderId="0" xfId="0" applyNumberFormat="1" applyFont="1" applyFill="1" applyBorder="1" applyAlignment="1">
      <alignment horizontal="center" vertical="center"/>
    </xf>
    <xf numFmtId="167" fontId="5" fillId="3" borderId="7" xfId="0" applyNumberFormat="1" applyFont="1" applyFill="1" applyBorder="1"/>
    <xf numFmtId="0" fontId="9" fillId="4" borderId="0" xfId="0" applyFont="1" applyFill="1" applyBorder="1"/>
    <xf numFmtId="166" fontId="9" fillId="4" borderId="1" xfId="0" applyNumberFormat="1" applyFont="1" applyFill="1" applyBorder="1"/>
    <xf numFmtId="166" fontId="9" fillId="4" borderId="0" xfId="0" applyNumberFormat="1" applyFont="1" applyFill="1" applyBorder="1"/>
    <xf numFmtId="166" fontId="11" fillId="4" borderId="5" xfId="0" applyNumberFormat="1" applyFont="1" applyFill="1" applyBorder="1"/>
    <xf numFmtId="166" fontId="9" fillId="4" borderId="7" xfId="0" applyNumberFormat="1" applyFont="1" applyFill="1" applyBorder="1"/>
    <xf numFmtId="167" fontId="9" fillId="4" borderId="0" xfId="0" applyNumberFormat="1" applyFont="1" applyFill="1" applyBorder="1"/>
    <xf numFmtId="166" fontId="11" fillId="4" borderId="0" xfId="0" applyNumberFormat="1" applyFont="1" applyFill="1" applyBorder="1"/>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9" fillId="0" borderId="2" xfId="0" applyFont="1" applyBorder="1" applyAlignment="1">
      <alignment horizontal="center" vertical="center" wrapText="1"/>
    </xf>
    <xf numFmtId="166" fontId="9" fillId="4" borderId="5" xfId="0" applyNumberFormat="1" applyFont="1" applyFill="1" applyBorder="1"/>
    <xf numFmtId="0" fontId="9" fillId="0" borderId="0" xfId="0" applyFont="1"/>
    <xf numFmtId="1" fontId="5" fillId="0" borderId="0" xfId="0" applyNumberFormat="1" applyFont="1"/>
    <xf numFmtId="0" fontId="5" fillId="0" borderId="0" xfId="0" applyFont="1" applyAlignment="1">
      <alignment horizontal="center" vertical="center"/>
    </xf>
    <xf numFmtId="0" fontId="5" fillId="0" borderId="0" xfId="0" applyFont="1" applyAlignment="1"/>
    <xf numFmtId="0" fontId="9" fillId="0" borderId="0" xfId="0" applyFont="1" applyFill="1" applyAlignment="1">
      <alignment horizontal="center" vertical="center"/>
    </xf>
    <xf numFmtId="0" fontId="5" fillId="0" borderId="0" xfId="0" applyFont="1" applyFill="1" applyAlignment="1">
      <alignment horizontal="center" vertical="center"/>
    </xf>
    <xf numFmtId="0" fontId="5" fillId="0" borderId="0" xfId="0" applyFont="1" applyFill="1" applyAlignment="1"/>
    <xf numFmtId="0" fontId="9" fillId="0" borderId="0" xfId="0" applyFont="1" applyAlignment="1"/>
    <xf numFmtId="0" fontId="5" fillId="0" borderId="0" xfId="0" applyFont="1" applyBorder="1"/>
    <xf numFmtId="0" fontId="5" fillId="0" borderId="0" xfId="0" applyFont="1" applyFill="1" applyBorder="1" applyAlignment="1">
      <alignment horizontal="center" vertical="center"/>
    </xf>
    <xf numFmtId="166" fontId="5" fillId="0" borderId="0" xfId="0" applyNumberFormat="1" applyFont="1"/>
    <xf numFmtId="0" fontId="13" fillId="0" borderId="0" xfId="0" applyFont="1"/>
    <xf numFmtId="166" fontId="5" fillId="0" borderId="0" xfId="0" applyNumberFormat="1" applyFont="1" applyBorder="1"/>
    <xf numFmtId="0" fontId="5" fillId="0" borderId="0" xfId="0" applyFont="1" applyAlignment="1"/>
    <xf numFmtId="0" fontId="5" fillId="0" borderId="0" xfId="0" applyFont="1" applyAlignment="1">
      <alignment wrapText="1"/>
    </xf>
    <xf numFmtId="0" fontId="5" fillId="0" borderId="0" xfId="0" applyFont="1" applyBorder="1" applyAlignment="1">
      <alignment wrapText="1"/>
    </xf>
    <xf numFmtId="0" fontId="9" fillId="0" borderId="6" xfId="0" applyFont="1" applyBorder="1" applyAlignment="1">
      <alignment horizontal="center" vertical="center"/>
    </xf>
    <xf numFmtId="0" fontId="6" fillId="10" borderId="0" xfId="21" applyFont="1" applyFill="1"/>
    <xf numFmtId="0" fontId="14" fillId="10" borderId="0" xfId="21" applyFont="1" applyFill="1" applyAlignment="1">
      <alignment vertical="center" wrapText="1"/>
    </xf>
    <xf numFmtId="0" fontId="16" fillId="10" borderId="0" xfId="22" applyFont="1" applyFill="1" applyAlignment="1" applyProtection="1">
      <alignment horizontal="left"/>
    </xf>
    <xf numFmtId="0" fontId="12" fillId="10" borderId="0" xfId="21" applyFont="1" applyFill="1"/>
    <xf numFmtId="0" fontId="17" fillId="10" borderId="0" xfId="21" applyFont="1" applyFill="1"/>
    <xf numFmtId="0" fontId="18" fillId="10" borderId="0" xfId="21" applyFont="1" applyFill="1" applyAlignment="1">
      <alignment vertical="center" wrapText="1"/>
    </xf>
    <xf numFmtId="0" fontId="19" fillId="10" borderId="0" xfId="21" applyFont="1" applyFill="1"/>
    <xf numFmtId="167" fontId="5" fillId="7" borderId="0" xfId="0" applyNumberFormat="1" applyFont="1" applyFill="1" applyBorder="1"/>
    <xf numFmtId="166" fontId="12" fillId="2" borderId="5" xfId="0" applyNumberFormat="1" applyFont="1" applyFill="1" applyBorder="1" applyAlignment="1">
      <alignment wrapText="1"/>
    </xf>
    <xf numFmtId="166" fontId="12" fillId="3" borderId="5" xfId="0" applyNumberFormat="1" applyFont="1" applyFill="1" applyBorder="1" applyAlignment="1">
      <alignment horizontal="right" wrapText="1"/>
    </xf>
    <xf numFmtId="166" fontId="12" fillId="2" borderId="5" xfId="0" applyNumberFormat="1" applyFont="1" applyFill="1" applyBorder="1" applyAlignment="1">
      <alignment horizontal="right" wrapText="1"/>
    </xf>
    <xf numFmtId="166" fontId="12" fillId="3" borderId="5" xfId="0" applyNumberFormat="1" applyFont="1" applyFill="1" applyBorder="1" applyAlignment="1">
      <alignment wrapText="1"/>
    </xf>
    <xf numFmtId="166" fontId="12" fillId="3" borderId="5" xfId="0" applyNumberFormat="1" applyFont="1" applyFill="1" applyBorder="1" applyAlignment="1">
      <alignment horizontal="center" vertical="center" wrapText="1"/>
    </xf>
    <xf numFmtId="166" fontId="12" fillId="7" borderId="5" xfId="0" applyNumberFormat="1" applyFont="1" applyFill="1" applyBorder="1" applyAlignment="1">
      <alignment horizontal="right" wrapText="1"/>
    </xf>
    <xf numFmtId="166" fontId="12" fillId="3" borderId="0" xfId="0" applyNumberFormat="1" applyFont="1" applyFill="1" applyBorder="1" applyAlignment="1">
      <alignment horizontal="center" wrapText="1"/>
    </xf>
    <xf numFmtId="166" fontId="17" fillId="2" borderId="0" xfId="0" applyNumberFormat="1" applyFont="1" applyFill="1" applyBorder="1" applyAlignment="1">
      <alignment horizontal="center" vertical="center" wrapText="1"/>
    </xf>
    <xf numFmtId="166" fontId="12" fillId="8" borderId="5" xfId="0" applyNumberFormat="1" applyFont="1" applyFill="1" applyBorder="1" applyAlignment="1">
      <alignment horizontal="right" wrapText="1"/>
    </xf>
    <xf numFmtId="166" fontId="12" fillId="5" borderId="0" xfId="0" applyNumberFormat="1" applyFont="1" applyFill="1" applyAlignment="1"/>
    <xf numFmtId="3" fontId="12" fillId="2" borderId="0" xfId="0" applyNumberFormat="1" applyFont="1" applyFill="1" applyBorder="1" applyAlignment="1">
      <alignment wrapText="1"/>
    </xf>
    <xf numFmtId="166" fontId="12" fillId="2" borderId="1" xfId="0" applyNumberFormat="1" applyFont="1" applyFill="1" applyBorder="1" applyAlignment="1">
      <alignment wrapText="1"/>
    </xf>
    <xf numFmtId="166" fontId="12" fillId="2" borderId="0" xfId="0" applyNumberFormat="1" applyFont="1" applyFill="1" applyBorder="1" applyAlignment="1">
      <alignment wrapText="1"/>
    </xf>
    <xf numFmtId="3" fontId="12" fillId="3" borderId="0" xfId="0" applyNumberFormat="1" applyFont="1" applyFill="1" applyBorder="1" applyAlignment="1">
      <alignment wrapText="1"/>
    </xf>
    <xf numFmtId="166" fontId="12" fillId="3" borderId="1" xfId="0" applyNumberFormat="1" applyFont="1" applyFill="1" applyBorder="1" applyAlignment="1">
      <alignment horizontal="right" wrapText="1"/>
    </xf>
    <xf numFmtId="166" fontId="12" fillId="3" borderId="0" xfId="0" applyNumberFormat="1" applyFont="1" applyFill="1" applyBorder="1" applyAlignment="1">
      <alignment horizontal="right" wrapText="1"/>
    </xf>
    <xf numFmtId="166" fontId="12" fillId="5" borderId="0" xfId="19" applyNumberFormat="1" applyFont="1" applyFill="1" applyAlignment="1"/>
    <xf numFmtId="0" fontId="12" fillId="3" borderId="1" xfId="0" applyFont="1" applyFill="1" applyBorder="1" applyAlignment="1">
      <alignment horizontal="right" wrapText="1"/>
    </xf>
    <xf numFmtId="0" fontId="12" fillId="3" borderId="0" xfId="0" applyFont="1" applyFill="1" applyBorder="1" applyAlignment="1">
      <alignment horizontal="right" wrapText="1"/>
    </xf>
    <xf numFmtId="1" fontId="12" fillId="3" borderId="0" xfId="0" applyNumberFormat="1" applyFont="1" applyFill="1" applyBorder="1" applyAlignment="1">
      <alignment horizontal="right" wrapText="1"/>
    </xf>
    <xf numFmtId="166" fontId="12" fillId="2" borderId="0" xfId="0" applyNumberFormat="1" applyFont="1" applyFill="1" applyBorder="1" applyAlignment="1">
      <alignment horizontal="center" vertical="center" wrapText="1"/>
    </xf>
    <xf numFmtId="166" fontId="12" fillId="7" borderId="0" xfId="0" applyNumberFormat="1" applyFont="1" applyFill="1" applyAlignment="1"/>
    <xf numFmtId="166" fontId="12" fillId="2" borderId="1" xfId="0" applyNumberFormat="1" applyFont="1" applyFill="1" applyBorder="1" applyAlignment="1">
      <alignment horizontal="right" wrapText="1"/>
    </xf>
    <xf numFmtId="166" fontId="12" fillId="2" borderId="0" xfId="0" applyNumberFormat="1" applyFont="1" applyFill="1" applyBorder="1" applyAlignment="1">
      <alignment horizontal="right" wrapText="1"/>
    </xf>
    <xf numFmtId="166" fontId="12" fillId="2" borderId="7" xfId="0" applyNumberFormat="1" applyFont="1" applyFill="1" applyBorder="1" applyAlignment="1">
      <alignment horizontal="right" wrapText="1"/>
    </xf>
    <xf numFmtId="0" fontId="12" fillId="2" borderId="0" xfId="0" applyFont="1" applyFill="1" applyBorder="1" applyAlignment="1">
      <alignment horizontal="right" wrapText="1"/>
    </xf>
    <xf numFmtId="166" fontId="12" fillId="3" borderId="1" xfId="0" applyNumberFormat="1" applyFont="1" applyFill="1" applyBorder="1" applyAlignment="1">
      <alignment wrapText="1"/>
    </xf>
    <xf numFmtId="166" fontId="12" fillId="3" borderId="0" xfId="0" applyNumberFormat="1" applyFont="1" applyFill="1" applyBorder="1" applyAlignment="1">
      <alignment wrapText="1"/>
    </xf>
    <xf numFmtId="166" fontId="12" fillId="3" borderId="0" xfId="0" applyNumberFormat="1" applyFont="1" applyFill="1" applyBorder="1" applyAlignment="1">
      <alignment horizontal="center" vertical="center" wrapText="1"/>
    </xf>
    <xf numFmtId="166" fontId="12" fillId="3" borderId="7" xfId="0" applyNumberFormat="1" applyFont="1" applyFill="1" applyBorder="1" applyAlignment="1">
      <alignment wrapText="1"/>
    </xf>
    <xf numFmtId="166" fontId="12" fillId="3" borderId="1" xfId="0" applyNumberFormat="1" applyFont="1" applyFill="1" applyBorder="1" applyAlignment="1">
      <alignment horizontal="center" vertical="center" wrapText="1"/>
    </xf>
    <xf numFmtId="3" fontId="12" fillId="7" borderId="0" xfId="0" applyNumberFormat="1" applyFont="1" applyFill="1" applyBorder="1" applyAlignment="1">
      <alignment wrapText="1"/>
    </xf>
    <xf numFmtId="166" fontId="12" fillId="7" borderId="1" xfId="0" applyNumberFormat="1" applyFont="1" applyFill="1" applyBorder="1" applyAlignment="1">
      <alignment horizontal="right" wrapText="1"/>
    </xf>
    <xf numFmtId="166" fontId="12" fillId="7" borderId="0" xfId="0" applyNumberFormat="1" applyFont="1" applyFill="1" applyBorder="1" applyAlignment="1">
      <alignment horizontal="right" wrapText="1"/>
    </xf>
    <xf numFmtId="0" fontId="12" fillId="7" borderId="0" xfId="0" applyFont="1" applyFill="1" applyBorder="1" applyAlignment="1">
      <alignment horizontal="right" wrapText="1"/>
    </xf>
    <xf numFmtId="1" fontId="12" fillId="3" borderId="0" xfId="0" applyNumberFormat="1" applyFont="1" applyFill="1" applyBorder="1" applyAlignment="1">
      <alignment wrapText="1"/>
    </xf>
    <xf numFmtId="0" fontId="12" fillId="2" borderId="1" xfId="0" applyFont="1" applyFill="1" applyBorder="1" applyAlignment="1">
      <alignment horizontal="right" wrapText="1"/>
    </xf>
    <xf numFmtId="1" fontId="12" fillId="2" borderId="0" xfId="0" applyNumberFormat="1" applyFont="1" applyFill="1" applyBorder="1" applyAlignment="1">
      <alignment horizontal="right" wrapText="1"/>
    </xf>
    <xf numFmtId="166" fontId="12" fillId="2" borderId="1" xfId="0" applyNumberFormat="1" applyFont="1" applyFill="1" applyBorder="1" applyAlignment="1">
      <alignment horizontal="center" wrapText="1"/>
    </xf>
    <xf numFmtId="166" fontId="17" fillId="2" borderId="1" xfId="0" applyNumberFormat="1" applyFont="1" applyFill="1" applyBorder="1" applyAlignment="1">
      <alignment horizontal="center" wrapText="1"/>
    </xf>
    <xf numFmtId="3" fontId="12" fillId="8" borderId="0" xfId="0" applyNumberFormat="1" applyFont="1" applyFill="1" applyBorder="1" applyAlignment="1">
      <alignment wrapText="1"/>
    </xf>
    <xf numFmtId="166" fontId="12" fillId="8" borderId="1" xfId="0" applyNumberFormat="1" applyFont="1" applyFill="1" applyBorder="1" applyAlignment="1">
      <alignment horizontal="right" wrapText="1"/>
    </xf>
    <xf numFmtId="166" fontId="12" fillId="8" borderId="0" xfId="0" applyNumberFormat="1" applyFont="1" applyFill="1" applyBorder="1" applyAlignment="1">
      <alignment horizontal="right" wrapText="1"/>
    </xf>
    <xf numFmtId="166" fontId="12" fillId="7" borderId="0" xfId="19" applyNumberFormat="1" applyFont="1" applyFill="1" applyAlignment="1"/>
    <xf numFmtId="166" fontId="12" fillId="8" borderId="7" xfId="0" applyNumberFormat="1" applyFont="1" applyFill="1" applyBorder="1" applyAlignment="1">
      <alignment horizontal="right" wrapText="1"/>
    </xf>
    <xf numFmtId="166" fontId="12" fillId="8" borderId="1" xfId="0" applyNumberFormat="1" applyFont="1" applyFill="1" applyBorder="1" applyAlignment="1">
      <alignment wrapText="1"/>
    </xf>
    <xf numFmtId="166" fontId="12" fillId="8" borderId="0" xfId="0" applyNumberFormat="1" applyFont="1" applyFill="1" applyBorder="1" applyAlignment="1">
      <alignment wrapText="1"/>
    </xf>
    <xf numFmtId="166" fontId="12" fillId="3" borderId="7" xfId="0" applyNumberFormat="1" applyFont="1" applyFill="1" applyBorder="1" applyAlignment="1">
      <alignment horizontal="right" wrapText="1"/>
    </xf>
    <xf numFmtId="166" fontId="12" fillId="7" borderId="5" xfId="19" applyNumberFormat="1" applyFont="1" applyFill="1" applyBorder="1" applyAlignment="1"/>
    <xf numFmtId="1" fontId="12" fillId="8" borderId="0" xfId="0" applyNumberFormat="1" applyFont="1" applyFill="1" applyBorder="1" applyAlignment="1">
      <alignment horizontal="right" wrapText="1"/>
    </xf>
    <xf numFmtId="1" fontId="12" fillId="8" borderId="5" xfId="0" applyNumberFormat="1" applyFont="1" applyFill="1" applyBorder="1" applyAlignment="1">
      <alignment horizontal="right" wrapText="1"/>
    </xf>
    <xf numFmtId="166" fontId="12" fillId="5" borderId="5" xfId="19" applyNumberFormat="1" applyFont="1" applyFill="1" applyBorder="1" applyAlignment="1"/>
    <xf numFmtId="166" fontId="17" fillId="2" borderId="5" xfId="0" applyNumberFormat="1" applyFont="1" applyFill="1" applyBorder="1" applyAlignment="1">
      <alignment horizontal="center" vertical="center" wrapText="1"/>
    </xf>
    <xf numFmtId="167" fontId="12" fillId="3" borderId="0" xfId="0" applyNumberFormat="1" applyFont="1" applyFill="1" applyBorder="1"/>
    <xf numFmtId="167" fontId="12" fillId="6" borderId="5" xfId="20" applyNumberFormat="1" applyFont="1" applyFill="1" applyBorder="1" applyAlignment="1">
      <alignment wrapText="1"/>
    </xf>
    <xf numFmtId="167" fontId="12" fillId="8" borderId="0" xfId="0" applyNumberFormat="1" applyFont="1" applyFill="1" applyBorder="1"/>
    <xf numFmtId="167" fontId="12" fillId="2" borderId="5" xfId="20" applyNumberFormat="1" applyFont="1" applyFill="1" applyBorder="1" applyAlignment="1">
      <alignment wrapText="1"/>
    </xf>
    <xf numFmtId="167" fontId="12" fillId="3" borderId="7" xfId="0" applyNumberFormat="1" applyFont="1" applyFill="1" applyBorder="1"/>
    <xf numFmtId="166" fontId="12" fillId="2" borderId="4" xfId="0" applyNumberFormat="1" applyFont="1" applyFill="1" applyBorder="1" applyAlignment="1">
      <alignment wrapText="1"/>
    </xf>
    <xf numFmtId="167" fontId="12" fillId="7" borderId="5" xfId="20" applyNumberFormat="1" applyFont="1" applyFill="1" applyBorder="1" applyAlignment="1">
      <alignment wrapText="1"/>
    </xf>
    <xf numFmtId="166" fontId="12" fillId="3" borderId="5" xfId="0" applyNumberFormat="1" applyFont="1" applyFill="1" applyBorder="1" applyAlignment="1">
      <alignment horizontal="center" wrapText="1"/>
    </xf>
    <xf numFmtId="167" fontId="17" fillId="9" borderId="5" xfId="20" applyNumberFormat="1" applyFont="1" applyFill="1" applyBorder="1" applyAlignment="1">
      <alignment wrapText="1"/>
    </xf>
    <xf numFmtId="166" fontId="17" fillId="4" borderId="5" xfId="0" applyNumberFormat="1" applyFont="1" applyFill="1" applyBorder="1"/>
    <xf numFmtId="3" fontId="20" fillId="3" borderId="0" xfId="0" applyNumberFormat="1" applyFont="1" applyFill="1" applyBorder="1" applyAlignment="1">
      <alignment wrapText="1"/>
    </xf>
    <xf numFmtId="0" fontId="5" fillId="0" borderId="0" xfId="0" applyFont="1" applyAlignment="1"/>
    <xf numFmtId="167" fontId="5" fillId="0" borderId="0" xfId="20" applyNumberFormat="1" applyFont="1" applyAlignment="1"/>
    <xf numFmtId="3" fontId="5" fillId="0" borderId="0" xfId="0" applyNumberFormat="1" applyFont="1"/>
    <xf numFmtId="164" fontId="5" fillId="0" borderId="0" xfId="0" applyNumberFormat="1" applyFont="1"/>
    <xf numFmtId="166" fontId="7" fillId="2" borderId="0" xfId="0" applyNumberFormat="1" applyFont="1" applyFill="1" applyBorder="1" applyAlignment="1">
      <alignment horizontal="right" wrapText="1"/>
    </xf>
    <xf numFmtId="166" fontId="7" fillId="3" borderId="0" xfId="0" applyNumberFormat="1" applyFont="1" applyFill="1" applyBorder="1" applyAlignment="1">
      <alignment wrapText="1"/>
    </xf>
    <xf numFmtId="167" fontId="5" fillId="0" borderId="0" xfId="20" applyNumberFormat="1" applyFont="1"/>
    <xf numFmtId="167" fontId="11" fillId="11" borderId="0" xfId="20" applyNumberFormat="1" applyFont="1" applyFill="1"/>
    <xf numFmtId="166" fontId="11" fillId="4" borderId="0" xfId="0" applyNumberFormat="1" applyFont="1" applyFill="1" applyBorder="1" applyAlignment="1">
      <alignment horizontal="right"/>
    </xf>
    <xf numFmtId="166" fontId="21" fillId="4" borderId="0" xfId="0" applyNumberFormat="1" applyFont="1" applyFill="1" applyBorder="1"/>
    <xf numFmtId="166" fontId="7" fillId="2" borderId="0" xfId="0" applyNumberFormat="1" applyFont="1" applyFill="1" applyBorder="1" applyAlignment="1">
      <alignment horizontal="right" vertical="center" wrapText="1"/>
    </xf>
    <xf numFmtId="166" fontId="7" fillId="2" borderId="0" xfId="0" applyNumberFormat="1" applyFont="1" applyFill="1" applyBorder="1" applyAlignment="1">
      <alignment wrapText="1"/>
    </xf>
    <xf numFmtId="166" fontId="7" fillId="3" borderId="0" xfId="0" applyNumberFormat="1" applyFont="1" applyFill="1" applyBorder="1" applyAlignment="1">
      <alignment horizontal="right" wrapText="1"/>
    </xf>
    <xf numFmtId="166" fontId="7" fillId="3" borderId="0" xfId="0" applyNumberFormat="1" applyFont="1" applyFill="1" applyBorder="1" applyAlignment="1">
      <alignment horizontal="center" vertical="center" wrapText="1"/>
    </xf>
    <xf numFmtId="166" fontId="7" fillId="7" borderId="0" xfId="0" applyNumberFormat="1" applyFont="1" applyFill="1" applyBorder="1" applyAlignment="1">
      <alignment horizontal="right" wrapText="1"/>
    </xf>
    <xf numFmtId="166" fontId="7" fillId="5" borderId="0" xfId="0" applyNumberFormat="1" applyFont="1" applyFill="1" applyBorder="1" applyAlignment="1">
      <alignment wrapText="1"/>
    </xf>
    <xf numFmtId="166" fontId="11" fillId="2" borderId="0" xfId="0" applyNumberFormat="1" applyFont="1" applyFill="1" applyBorder="1" applyAlignment="1">
      <alignment horizontal="center" vertical="center" wrapText="1"/>
    </xf>
    <xf numFmtId="166" fontId="7" fillId="8" borderId="0" xfId="0" applyNumberFormat="1" applyFont="1" applyFill="1" applyBorder="1" applyAlignment="1">
      <alignment horizontal="right" wrapText="1"/>
    </xf>
    <xf numFmtId="166" fontId="7" fillId="3" borderId="0" xfId="0" applyNumberFormat="1" applyFont="1" applyFill="1" applyBorder="1" applyAlignment="1">
      <alignment horizontal="right" vertical="center" wrapText="1"/>
    </xf>
    <xf numFmtId="167" fontId="7" fillId="2" borderId="4" xfId="20" applyNumberFormat="1" applyFont="1" applyFill="1" applyBorder="1" applyAlignment="1">
      <alignment wrapText="1"/>
    </xf>
    <xf numFmtId="167" fontId="7" fillId="6" borderId="0" xfId="20" applyNumberFormat="1" applyFont="1" applyFill="1" applyBorder="1" applyAlignment="1">
      <alignment wrapText="1"/>
    </xf>
    <xf numFmtId="167" fontId="7" fillId="2" borderId="0" xfId="20" applyNumberFormat="1" applyFont="1" applyFill="1" applyBorder="1" applyAlignment="1">
      <alignment wrapText="1"/>
    </xf>
    <xf numFmtId="167" fontId="7" fillId="7" borderId="0" xfId="20" applyNumberFormat="1" applyFont="1" applyFill="1" applyBorder="1" applyAlignment="1">
      <alignment wrapText="1"/>
    </xf>
    <xf numFmtId="166" fontId="7" fillId="3" borderId="0" xfId="0" applyNumberFormat="1" applyFont="1" applyFill="1" applyBorder="1" applyAlignment="1">
      <alignment horizontal="center" wrapText="1"/>
    </xf>
    <xf numFmtId="0" fontId="5" fillId="0" borderId="0" xfId="0" applyFont="1" applyAlignment="1">
      <alignment wrapText="1"/>
    </xf>
    <xf numFmtId="0" fontId="5" fillId="0" borderId="0" xfId="0" applyFont="1" applyAlignment="1"/>
    <xf numFmtId="0" fontId="5" fillId="0" borderId="0" xfId="0" applyFont="1" applyFill="1" applyAlignment="1">
      <alignment horizontal="left" vertical="center" wrapText="1"/>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horizontal="left"/>
    </xf>
    <xf numFmtId="0" fontId="5" fillId="0" borderId="0" xfId="0" applyFont="1" applyAlignment="1">
      <alignment wrapText="1"/>
    </xf>
    <xf numFmtId="0" fontId="5" fillId="0" borderId="0" xfId="0" applyFont="1" applyAlignment="1"/>
    <xf numFmtId="0" fontId="5" fillId="0" borderId="0" xfId="0" applyFont="1" applyFill="1" applyAlignment="1">
      <alignment wrapText="1"/>
    </xf>
    <xf numFmtId="0" fontId="6" fillId="0" borderId="0" xfId="0" applyFont="1" applyAlignment="1">
      <alignment wrapText="1"/>
    </xf>
    <xf numFmtId="0" fontId="6" fillId="0" borderId="0" xfId="0" applyFont="1" applyAlignment="1"/>
    <xf numFmtId="0" fontId="5" fillId="0" borderId="0" xfId="0" applyFont="1" applyFill="1" applyAlignment="1"/>
    <xf numFmtId="0" fontId="9" fillId="0" borderId="0" xfId="0" applyFont="1" applyBorder="1" applyAlignment="1">
      <alignment horizontal="center"/>
    </xf>
    <xf numFmtId="0" fontId="9" fillId="0" borderId="5" xfId="0" applyFont="1" applyBorder="1" applyAlignment="1">
      <alignment horizontal="center"/>
    </xf>
    <xf numFmtId="0" fontId="9" fillId="0" borderId="1" xfId="0" applyFont="1" applyBorder="1" applyAlignment="1">
      <alignment horizontal="center"/>
    </xf>
    <xf numFmtId="0" fontId="9" fillId="0" borderId="8" xfId="0" applyFont="1" applyBorder="1" applyAlignment="1">
      <alignment horizontal="center"/>
    </xf>
    <xf numFmtId="0" fontId="9" fillId="0" borderId="7" xfId="0" applyFont="1" applyBorder="1" applyAlignment="1">
      <alignment horizontal="center"/>
    </xf>
  </cellXfs>
  <cellStyles count="23">
    <cellStyle name="Comma" xfId="19" builtinId="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22" builtinId="8"/>
    <cellStyle name="Normal" xfId="0" builtinId="0"/>
    <cellStyle name="Normal 2" xfId="21"/>
    <cellStyle name="Percent" xfId="20" builtinId="5"/>
  </cellStyles>
  <dxfs count="0"/>
  <tableStyles count="0" defaultTableStyle="TableStyleMedium2" defaultPivotStyle="PivotStyleLight16"/>
  <colors>
    <mruColors>
      <color rgb="FFB8CCE4"/>
      <color rgb="FFC4BD97"/>
      <color rgb="FFE5DFEC"/>
      <color rgb="FF20586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1971675</xdr:colOff>
      <xdr:row>7</xdr:row>
      <xdr:rowOff>189442</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71675" cy="157797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259080</xdr:colOff>
      <xdr:row>29</xdr:row>
      <xdr:rowOff>76200</xdr:rowOff>
    </xdr:to>
    <xdr:sp macro="" textlink="">
      <xdr:nvSpPr>
        <xdr:cNvPr id="1027" name="Rectangle 3"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259080</xdr:colOff>
      <xdr:row>29</xdr:row>
      <xdr:rowOff>76200</xdr:rowOff>
    </xdr:to>
    <xdr:sp macro="" textlink="">
      <xdr:nvSpPr>
        <xdr:cNvPr id="5" name="AutoShape 3"/>
        <xdr:cNvSpPr>
          <a:spLocks noChangeArrowheads="1"/>
        </xdr:cNvSpPr>
      </xdr:nvSpPr>
      <xdr:spPr bwMode="auto">
        <a:xfrm>
          <a:off x="0" y="0"/>
          <a:ext cx="7620000" cy="78638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259080</xdr:colOff>
      <xdr:row>29</xdr:row>
      <xdr:rowOff>76200</xdr:rowOff>
    </xdr:to>
    <xdr:sp macro="" textlink="">
      <xdr:nvSpPr>
        <xdr:cNvPr id="6" name="AutoShape 3"/>
        <xdr:cNvSpPr>
          <a:spLocks noChangeArrowheads="1"/>
        </xdr:cNvSpPr>
      </xdr:nvSpPr>
      <xdr:spPr bwMode="auto">
        <a:xfrm>
          <a:off x="0" y="0"/>
          <a:ext cx="7620000" cy="81610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259080</xdr:colOff>
      <xdr:row>29</xdr:row>
      <xdr:rowOff>76200</xdr:rowOff>
    </xdr:to>
    <xdr:sp macro="" textlink="">
      <xdr:nvSpPr>
        <xdr:cNvPr id="7" name="AutoShape 3"/>
        <xdr:cNvSpPr>
          <a:spLocks noChangeArrowheads="1"/>
        </xdr:cNvSpPr>
      </xdr:nvSpPr>
      <xdr:spPr bwMode="auto">
        <a:xfrm>
          <a:off x="0" y="0"/>
          <a:ext cx="7620000" cy="82829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38100</xdr:colOff>
      <xdr:row>30</xdr:row>
      <xdr:rowOff>38100</xdr:rowOff>
    </xdr:to>
    <xdr:sp macro="" textlink="">
      <xdr:nvSpPr>
        <xdr:cNvPr id="8" name="AutoShape 3"/>
        <xdr:cNvSpPr>
          <a:spLocks noChangeArrowheads="1"/>
        </xdr:cNvSpPr>
      </xdr:nvSpPr>
      <xdr:spPr bwMode="auto">
        <a:xfrm>
          <a:off x="0" y="0"/>
          <a:ext cx="7620000" cy="82804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5</xdr:col>
      <xdr:colOff>259080</xdr:colOff>
      <xdr:row>28</xdr:row>
      <xdr:rowOff>137160</xdr:rowOff>
    </xdr:to>
    <xdr:sp macro="" textlink="">
      <xdr:nvSpPr>
        <xdr:cNvPr id="9" name="AutoShape 3"/>
        <xdr:cNvSpPr>
          <a:spLocks noChangeArrowheads="1"/>
        </xdr:cNvSpPr>
      </xdr:nvSpPr>
      <xdr:spPr bwMode="auto">
        <a:xfrm>
          <a:off x="0" y="0"/>
          <a:ext cx="7620000" cy="828294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259080</xdr:colOff>
      <xdr:row>28</xdr:row>
      <xdr:rowOff>137160</xdr:rowOff>
    </xdr:to>
    <xdr:sp macro="" textlink="">
      <xdr:nvSpPr>
        <xdr:cNvPr id="10" name="AutoShape 3"/>
        <xdr:cNvSpPr>
          <a:spLocks noChangeArrowheads="1"/>
        </xdr:cNvSpPr>
      </xdr:nvSpPr>
      <xdr:spPr bwMode="auto">
        <a:xfrm>
          <a:off x="0" y="0"/>
          <a:ext cx="7620000" cy="76809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38100</xdr:colOff>
      <xdr:row>29</xdr:row>
      <xdr:rowOff>0</xdr:rowOff>
    </xdr:to>
    <xdr:sp macro="" textlink="">
      <xdr:nvSpPr>
        <xdr:cNvPr id="4" name="AutoShape 3"/>
        <xdr:cNvSpPr>
          <a:spLocks noChangeArrowheads="1"/>
        </xdr:cNvSpPr>
      </xdr:nvSpPr>
      <xdr:spPr bwMode="auto">
        <a:xfrm>
          <a:off x="0" y="0"/>
          <a:ext cx="7620000" cy="76708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4</xdr:col>
      <xdr:colOff>38100</xdr:colOff>
      <xdr:row>29</xdr:row>
      <xdr:rowOff>0</xdr:rowOff>
    </xdr:to>
    <xdr:sp macro="" textlink="">
      <xdr:nvSpPr>
        <xdr:cNvPr id="2" name="AutoShape 3"/>
        <xdr:cNvSpPr>
          <a:spLocks noChangeArrowheads="1"/>
        </xdr:cNvSpPr>
      </xdr:nvSpPr>
      <xdr:spPr bwMode="auto">
        <a:xfrm>
          <a:off x="0" y="0"/>
          <a:ext cx="7620000" cy="7670800"/>
        </a:xfrm>
        <a:custGeom>
          <a:avLst/>
          <a:gdLst/>
          <a:ahLst/>
          <a:cxnLst/>
          <a:rect l="0" t="0" r="r" b="b"/>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5</xdr:col>
      <xdr:colOff>254000</xdr:colOff>
      <xdr:row>28</xdr:row>
      <xdr:rowOff>19050</xdr:rowOff>
    </xdr:to>
    <xdr:sp macro="" textlink="">
      <xdr:nvSpPr>
        <xdr:cNvPr id="3" name="AutoShape 3"/>
        <xdr:cNvSpPr>
          <a:spLocks noChangeArrowheads="1"/>
        </xdr:cNvSpPr>
      </xdr:nvSpPr>
      <xdr:spPr bwMode="auto">
        <a:xfrm>
          <a:off x="0" y="0"/>
          <a:ext cx="7620000" cy="7670800"/>
        </a:xfrm>
        <a:custGeom>
          <a:avLst/>
          <a:gdLst/>
          <a:ahLst/>
          <a:cxnLst/>
          <a:rect l="0" t="0" r="r" b="b"/>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A21"/>
  <sheetViews>
    <sheetView tabSelected="1" zoomScale="90" zoomScaleNormal="90" zoomScalePageLayoutView="90" workbookViewId="0">
      <selection activeCell="B11" sqref="A11:XFD11"/>
    </sheetView>
  </sheetViews>
  <sheetFormatPr defaultColWidth="8.125" defaultRowHeight="15" x14ac:dyDescent="0.2"/>
  <cols>
    <col min="1" max="1" width="110.625" style="41" customWidth="1"/>
    <col min="2" max="16384" width="8.125" style="41"/>
  </cols>
  <sheetData>
    <row r="9" spans="1:1" ht="37.5" x14ac:dyDescent="0.5">
      <c r="A9" s="44" t="s">
        <v>74</v>
      </c>
    </row>
    <row r="11" spans="1:1" x14ac:dyDescent="0.2">
      <c r="A11" s="38" t="s">
        <v>102</v>
      </c>
    </row>
    <row r="13" spans="1:1" ht="15.75" x14ac:dyDescent="0.25">
      <c r="A13" s="42" t="s">
        <v>70</v>
      </c>
    </row>
    <row r="14" spans="1:1" x14ac:dyDescent="0.2">
      <c r="A14" s="39" t="s">
        <v>93</v>
      </c>
    </row>
    <row r="15" spans="1:1" x14ac:dyDescent="0.2">
      <c r="A15" s="39"/>
    </row>
    <row r="16" spans="1:1" ht="15.75" x14ac:dyDescent="0.25">
      <c r="A16" s="42" t="s">
        <v>71</v>
      </c>
    </row>
    <row r="17" spans="1:1" x14ac:dyDescent="0.2">
      <c r="A17" s="40" t="s">
        <v>75</v>
      </c>
    </row>
    <row r="18" spans="1:1" x14ac:dyDescent="0.2">
      <c r="A18" s="40"/>
    </row>
    <row r="19" spans="1:1" ht="15.75" x14ac:dyDescent="0.2">
      <c r="A19" s="43" t="s">
        <v>72</v>
      </c>
    </row>
    <row r="20" spans="1:1" x14ac:dyDescent="0.2">
      <c r="A20" s="39" t="s">
        <v>92</v>
      </c>
    </row>
    <row r="21" spans="1:1" x14ac:dyDescent="0.2">
      <c r="A21" s="39" t="s">
        <v>73</v>
      </c>
    </row>
  </sheetData>
  <hyperlinks>
    <hyperlink ref="A17" location="'Table 1'!A1" display="Table 1: Total amount of charitable giving to DCMS-funded cultural institutions, and as a ratio of DCMS grant-in-aid received (2008/09 - 2015/16)"/>
  </hyperlinks>
  <pageMargins left="0.7" right="0.7" top="0.75" bottom="0.75" header="0.3" footer="0.3"/>
  <pageSetup paperSize="9" orientation="portrait" verticalDpi="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958"/>
  <sheetViews>
    <sheetView topLeftCell="D1" zoomScale="70" zoomScaleNormal="70" zoomScalePageLayoutView="60" workbookViewId="0">
      <selection activeCell="N16" sqref="N16"/>
    </sheetView>
  </sheetViews>
  <sheetFormatPr defaultColWidth="15.125" defaultRowHeight="15" customHeight="1" x14ac:dyDescent="0.2"/>
  <cols>
    <col min="1" max="1" width="54.875" style="24" customWidth="1"/>
    <col min="2" max="2" width="13.875" style="24" customWidth="1"/>
    <col min="3" max="8" width="11.375" style="24" customWidth="1"/>
    <col min="9" max="9" width="12.625" style="24" customWidth="1"/>
    <col min="10" max="13" width="11.375" style="24" customWidth="1"/>
    <col min="14" max="14" width="11.875" style="24" customWidth="1"/>
    <col min="15" max="18" width="11.375" style="24" customWidth="1"/>
    <col min="19" max="19" width="12.375" style="24" customWidth="1"/>
    <col min="20" max="20" width="14.875" style="24" customWidth="1"/>
    <col min="21" max="21" width="12.375" style="24" customWidth="1"/>
    <col min="22" max="22" width="11.375" style="24" customWidth="1"/>
    <col min="23" max="25" width="12.375" style="24" customWidth="1"/>
    <col min="26" max="26" width="11.375" style="24" customWidth="1"/>
    <col min="27" max="27" width="12.375" style="24" customWidth="1"/>
    <col min="28" max="29" width="12.875" style="24" customWidth="1"/>
    <col min="30" max="30" width="12.375" style="24" customWidth="1"/>
    <col min="31" max="33" width="12.875" style="24" customWidth="1"/>
    <col min="34" max="34" width="13.375" style="24" customWidth="1"/>
    <col min="35" max="35" width="13.875" style="24" customWidth="1"/>
    <col min="36" max="42" width="11.375" style="24" customWidth="1"/>
    <col min="43" max="43" width="13.375" style="24" customWidth="1"/>
    <col min="44" max="44" width="11.375" style="24" customWidth="1"/>
    <col min="45" max="45" width="31" style="23" customWidth="1"/>
    <col min="46" max="16384" width="15.125" style="24"/>
  </cols>
  <sheetData>
    <row r="1" spans="1:45" ht="18" customHeight="1" x14ac:dyDescent="0.25">
      <c r="A1" s="21" t="s">
        <v>75</v>
      </c>
      <c r="B1" s="2"/>
      <c r="C1" s="2"/>
      <c r="D1" s="2"/>
      <c r="E1" s="2"/>
      <c r="F1" s="2"/>
      <c r="G1" s="2"/>
      <c r="H1" s="2"/>
      <c r="I1" s="2"/>
      <c r="J1" s="2"/>
      <c r="K1" s="2"/>
      <c r="L1" s="2"/>
      <c r="M1" s="2"/>
      <c r="N1" s="2"/>
      <c r="O1" s="2"/>
      <c r="P1" s="2"/>
      <c r="Q1" s="2"/>
      <c r="R1" s="2"/>
      <c r="S1" s="2"/>
      <c r="T1" s="2"/>
      <c r="U1" s="2"/>
      <c r="V1" s="2"/>
      <c r="W1" s="2"/>
      <c r="X1" s="2"/>
      <c r="Y1" s="2"/>
      <c r="Z1" s="2"/>
      <c r="AA1" s="22"/>
      <c r="AB1" s="2"/>
      <c r="AC1" s="2"/>
      <c r="AD1" s="2"/>
      <c r="AE1" s="2"/>
      <c r="AF1" s="2"/>
      <c r="AG1" s="2"/>
      <c r="AH1" s="2"/>
      <c r="AI1" s="2"/>
      <c r="AJ1" s="2"/>
      <c r="AK1" s="2"/>
      <c r="AL1" s="2"/>
      <c r="AM1" s="2"/>
      <c r="AN1" s="2"/>
      <c r="AO1" s="2"/>
      <c r="AP1" s="2"/>
      <c r="AQ1" s="2"/>
      <c r="AR1" s="2"/>
    </row>
    <row r="2" spans="1:45" ht="13.5" customHeight="1" x14ac:dyDescent="0.2">
      <c r="A2" s="2" t="s">
        <v>0</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row>
    <row r="3" spans="1:45" ht="18.75" x14ac:dyDescent="0.25">
      <c r="A3" s="1"/>
      <c r="B3" s="148" t="s">
        <v>68</v>
      </c>
      <c r="C3" s="146"/>
      <c r="D3" s="146"/>
      <c r="E3" s="146"/>
      <c r="F3" s="146"/>
      <c r="G3" s="146"/>
      <c r="H3" s="146"/>
      <c r="I3" s="146"/>
      <c r="J3" s="147"/>
      <c r="K3" s="150" t="s">
        <v>1</v>
      </c>
      <c r="L3" s="146"/>
      <c r="M3" s="146"/>
      <c r="N3" s="146"/>
      <c r="O3" s="146"/>
      <c r="P3" s="146"/>
      <c r="Q3" s="146"/>
      <c r="R3" s="147"/>
      <c r="S3" s="146" t="s">
        <v>69</v>
      </c>
      <c r="T3" s="146"/>
      <c r="U3" s="146"/>
      <c r="V3" s="146"/>
      <c r="W3" s="146"/>
      <c r="X3" s="146"/>
      <c r="Y3" s="146"/>
      <c r="Z3" s="149"/>
      <c r="AA3" s="148" t="s">
        <v>2</v>
      </c>
      <c r="AB3" s="146"/>
      <c r="AC3" s="146"/>
      <c r="AD3" s="146"/>
      <c r="AE3" s="146"/>
      <c r="AF3" s="146"/>
      <c r="AG3" s="146"/>
      <c r="AH3" s="146"/>
      <c r="AI3" s="146"/>
      <c r="AJ3" s="146" t="s">
        <v>3</v>
      </c>
      <c r="AK3" s="146"/>
      <c r="AL3" s="146"/>
      <c r="AM3" s="146"/>
      <c r="AN3" s="146"/>
      <c r="AO3" s="146"/>
      <c r="AP3" s="146"/>
      <c r="AQ3" s="146"/>
      <c r="AR3" s="147"/>
      <c r="AS3" s="25"/>
    </row>
    <row r="4" spans="1:45" ht="13.5" customHeight="1" x14ac:dyDescent="0.25">
      <c r="A4" s="2"/>
      <c r="B4" s="148" t="s">
        <v>4</v>
      </c>
      <c r="C4" s="146"/>
      <c r="D4" s="146"/>
      <c r="E4" s="146"/>
      <c r="F4" s="146"/>
      <c r="G4" s="146"/>
      <c r="H4" s="146"/>
      <c r="I4" s="146"/>
      <c r="J4" s="149"/>
      <c r="K4" s="148" t="s">
        <v>4</v>
      </c>
      <c r="L4" s="146"/>
      <c r="M4" s="146"/>
      <c r="N4" s="146"/>
      <c r="O4" s="146"/>
      <c r="P4" s="146"/>
      <c r="Q4" s="146"/>
      <c r="R4" s="147"/>
      <c r="S4" s="146" t="s">
        <v>4</v>
      </c>
      <c r="T4" s="146"/>
      <c r="U4" s="146"/>
      <c r="V4" s="146"/>
      <c r="W4" s="146"/>
      <c r="X4" s="146"/>
      <c r="Y4" s="146"/>
      <c r="Z4" s="149"/>
      <c r="AA4" s="148" t="s">
        <v>4</v>
      </c>
      <c r="AB4" s="146"/>
      <c r="AC4" s="146"/>
      <c r="AD4" s="146"/>
      <c r="AE4" s="146"/>
      <c r="AF4" s="146"/>
      <c r="AG4" s="146"/>
      <c r="AH4" s="146"/>
      <c r="AI4" s="149"/>
      <c r="AJ4" s="148"/>
      <c r="AK4" s="146"/>
      <c r="AL4" s="146"/>
      <c r="AM4" s="146"/>
      <c r="AN4" s="146"/>
      <c r="AO4" s="146"/>
      <c r="AP4" s="146"/>
      <c r="AQ4" s="146"/>
      <c r="AR4" s="147"/>
      <c r="AS4" s="26"/>
    </row>
    <row r="5" spans="1:45" ht="33.4" customHeight="1" x14ac:dyDescent="0.2">
      <c r="A5" s="3"/>
      <c r="B5" s="17" t="s">
        <v>5</v>
      </c>
      <c r="C5" s="18" t="s">
        <v>6</v>
      </c>
      <c r="D5" s="18" t="s">
        <v>7</v>
      </c>
      <c r="E5" s="18" t="s">
        <v>8</v>
      </c>
      <c r="F5" s="18" t="s">
        <v>9</v>
      </c>
      <c r="G5" s="18" t="s">
        <v>10</v>
      </c>
      <c r="H5" s="18" t="s">
        <v>11</v>
      </c>
      <c r="I5" s="19" t="s">
        <v>76</v>
      </c>
      <c r="J5" s="18" t="s">
        <v>67</v>
      </c>
      <c r="K5" s="17" t="s">
        <v>5</v>
      </c>
      <c r="L5" s="18" t="s">
        <v>6</v>
      </c>
      <c r="M5" s="18" t="s">
        <v>7</v>
      </c>
      <c r="N5" s="18" t="s">
        <v>8</v>
      </c>
      <c r="O5" s="18" t="s">
        <v>9</v>
      </c>
      <c r="P5" s="18" t="s">
        <v>10</v>
      </c>
      <c r="Q5" s="18" t="s">
        <v>11</v>
      </c>
      <c r="R5" s="18" t="s">
        <v>67</v>
      </c>
      <c r="S5" s="17" t="s">
        <v>5</v>
      </c>
      <c r="T5" s="18" t="s">
        <v>6</v>
      </c>
      <c r="U5" s="18" t="s">
        <v>7</v>
      </c>
      <c r="V5" s="18" t="s">
        <v>8</v>
      </c>
      <c r="W5" s="18" t="s">
        <v>9</v>
      </c>
      <c r="X5" s="18" t="s">
        <v>10</v>
      </c>
      <c r="Y5" s="18" t="s">
        <v>11</v>
      </c>
      <c r="Z5" s="18" t="s">
        <v>67</v>
      </c>
      <c r="AA5" s="17" t="s">
        <v>5</v>
      </c>
      <c r="AB5" s="18" t="s">
        <v>6</v>
      </c>
      <c r="AC5" s="18" t="s">
        <v>7</v>
      </c>
      <c r="AD5" s="18" t="s">
        <v>8</v>
      </c>
      <c r="AE5" s="18" t="s">
        <v>9</v>
      </c>
      <c r="AF5" s="18" t="s">
        <v>10</v>
      </c>
      <c r="AG5" s="18" t="s">
        <v>11</v>
      </c>
      <c r="AH5" s="19" t="s">
        <v>76</v>
      </c>
      <c r="AI5" s="18" t="s">
        <v>67</v>
      </c>
      <c r="AJ5" s="17" t="s">
        <v>5</v>
      </c>
      <c r="AK5" s="18" t="s">
        <v>6</v>
      </c>
      <c r="AL5" s="18" t="s">
        <v>7</v>
      </c>
      <c r="AM5" s="18" t="s">
        <v>8</v>
      </c>
      <c r="AN5" s="18" t="s">
        <v>9</v>
      </c>
      <c r="AO5" s="18" t="s">
        <v>10</v>
      </c>
      <c r="AP5" s="18" t="s">
        <v>11</v>
      </c>
      <c r="AQ5" s="19" t="s">
        <v>76</v>
      </c>
      <c r="AR5" s="37" t="s">
        <v>67</v>
      </c>
      <c r="AS5" s="26"/>
    </row>
    <row r="6" spans="1:45" ht="19.5" customHeight="1" x14ac:dyDescent="0.2">
      <c r="A6" s="56" t="s">
        <v>12</v>
      </c>
      <c r="B6" s="57">
        <v>8955000</v>
      </c>
      <c r="C6" s="58">
        <v>13555000</v>
      </c>
      <c r="D6" s="58">
        <v>14703000</v>
      </c>
      <c r="E6" s="58">
        <v>15366000</v>
      </c>
      <c r="F6" s="58">
        <v>30832000</v>
      </c>
      <c r="G6" s="58">
        <v>61362000</v>
      </c>
      <c r="H6" s="58">
        <v>37765000</v>
      </c>
      <c r="I6" s="114">
        <v>38779000</v>
      </c>
      <c r="J6" s="58">
        <v>30800000</v>
      </c>
      <c r="K6" s="57">
        <v>1285000</v>
      </c>
      <c r="L6" s="58">
        <v>2218000</v>
      </c>
      <c r="M6" s="58">
        <v>3987000</v>
      </c>
      <c r="N6" s="58">
        <v>1858000</v>
      </c>
      <c r="O6" s="58">
        <v>6943000</v>
      </c>
      <c r="P6" s="58">
        <v>7353000</v>
      </c>
      <c r="Q6" s="58">
        <v>3029000</v>
      </c>
      <c r="R6" s="58">
        <v>1877000</v>
      </c>
      <c r="S6" s="57">
        <v>50943000</v>
      </c>
      <c r="T6" s="58">
        <v>48348000</v>
      </c>
      <c r="U6" s="58">
        <v>46343000</v>
      </c>
      <c r="V6" s="58">
        <v>56051000</v>
      </c>
      <c r="W6" s="58">
        <v>45378000</v>
      </c>
      <c r="X6" s="58">
        <v>43862000</v>
      </c>
      <c r="Y6" s="58">
        <v>43215000</v>
      </c>
      <c r="Z6" s="58">
        <v>41768000</v>
      </c>
      <c r="AA6" s="57">
        <v>84465000</v>
      </c>
      <c r="AB6" s="58">
        <v>85575000</v>
      </c>
      <c r="AC6" s="58">
        <v>95091000</v>
      </c>
      <c r="AD6" s="58">
        <v>106411000</v>
      </c>
      <c r="AE6" s="58">
        <v>120791000</v>
      </c>
      <c r="AF6" s="58">
        <v>144055000</v>
      </c>
      <c r="AG6" s="104">
        <v>118158000</v>
      </c>
      <c r="AH6" s="121">
        <v>119173000</v>
      </c>
      <c r="AI6" s="46">
        <f>Z6+J6+32532000</f>
        <v>105100000</v>
      </c>
      <c r="AJ6" s="4">
        <v>0.17578470054767092</v>
      </c>
      <c r="AK6" s="4">
        <v>0.28036320013237365</v>
      </c>
      <c r="AL6" s="4">
        <v>0.31726474332693178</v>
      </c>
      <c r="AM6" s="5">
        <v>0.27414319102246171</v>
      </c>
      <c r="AN6" s="5">
        <v>0.67944819075322849</v>
      </c>
      <c r="AO6" s="5">
        <v>1.3989786147462495</v>
      </c>
      <c r="AP6" s="5">
        <v>0.87388638204327196</v>
      </c>
      <c r="AQ6" s="129">
        <f>I6/Y6</f>
        <v>0.89735045701723937</v>
      </c>
      <c r="AR6" s="102">
        <f>J6/Z6</f>
        <v>0.73740662708293425</v>
      </c>
      <c r="AS6" s="26"/>
    </row>
    <row r="7" spans="1:45" ht="19.5" customHeight="1" x14ac:dyDescent="0.2">
      <c r="A7" s="59" t="s">
        <v>77</v>
      </c>
      <c r="B7" s="60">
        <v>22532</v>
      </c>
      <c r="C7" s="61">
        <v>37104</v>
      </c>
      <c r="D7" s="61">
        <v>23020</v>
      </c>
      <c r="E7" s="61">
        <v>144140</v>
      </c>
      <c r="F7" s="61">
        <v>146352</v>
      </c>
      <c r="G7" s="61">
        <v>210440</v>
      </c>
      <c r="H7" s="61">
        <v>173284</v>
      </c>
      <c r="I7" s="122">
        <v>209201</v>
      </c>
      <c r="J7" s="62">
        <v>232000</v>
      </c>
      <c r="K7" s="63">
        <v>0</v>
      </c>
      <c r="L7" s="64">
        <v>0</v>
      </c>
      <c r="M7" s="64">
        <v>0</v>
      </c>
      <c r="N7" s="64">
        <v>0</v>
      </c>
      <c r="O7" s="61">
        <v>1500</v>
      </c>
      <c r="P7" s="64">
        <v>0</v>
      </c>
      <c r="Q7" s="64">
        <v>0</v>
      </c>
      <c r="R7" s="65">
        <v>0</v>
      </c>
      <c r="S7" s="60">
        <v>1748000</v>
      </c>
      <c r="T7" s="61">
        <v>1791000</v>
      </c>
      <c r="U7" s="61">
        <v>1773000</v>
      </c>
      <c r="V7" s="61">
        <v>1674000</v>
      </c>
      <c r="W7" s="61">
        <v>1645000</v>
      </c>
      <c r="X7" s="61">
        <v>1789000</v>
      </c>
      <c r="Y7" s="61">
        <v>1652000</v>
      </c>
      <c r="Z7" s="62">
        <v>1523000</v>
      </c>
      <c r="AA7" s="60">
        <v>2955194</v>
      </c>
      <c r="AB7" s="61">
        <v>2832232</v>
      </c>
      <c r="AC7" s="61">
        <v>3161661</v>
      </c>
      <c r="AD7" s="61">
        <v>3454230</v>
      </c>
      <c r="AE7" s="61">
        <v>2958535</v>
      </c>
      <c r="AF7" s="61">
        <v>2833526</v>
      </c>
      <c r="AG7" s="61">
        <v>2629357</v>
      </c>
      <c r="AH7" s="122">
        <v>2629357</v>
      </c>
      <c r="AI7" s="47">
        <f>Z7+J7+895000</f>
        <v>2650000</v>
      </c>
      <c r="AJ7" s="6">
        <v>1.2890160183066362E-2</v>
      </c>
      <c r="AK7" s="6">
        <v>2.0716917922948073E-2</v>
      </c>
      <c r="AL7" s="6">
        <v>1.2983643542019177E-2</v>
      </c>
      <c r="AM7" s="6">
        <v>8.6105137395459982E-2</v>
      </c>
      <c r="AN7" s="6">
        <v>8.8967781155015191E-2</v>
      </c>
      <c r="AO7" s="6">
        <v>0.11762996087199552</v>
      </c>
      <c r="AP7" s="6">
        <v>0.10489346246973366</v>
      </c>
      <c r="AQ7" s="130">
        <f>I7/Y7</f>
        <v>0.12663498789346248</v>
      </c>
      <c r="AR7" s="100">
        <f>J7/Z7</f>
        <v>0.15233092580433355</v>
      </c>
      <c r="AS7" s="26"/>
    </row>
    <row r="8" spans="1:45" ht="19.5" customHeight="1" x14ac:dyDescent="0.2">
      <c r="A8" s="56" t="s">
        <v>13</v>
      </c>
      <c r="B8" s="57">
        <v>377098</v>
      </c>
      <c r="C8" s="58">
        <v>198539</v>
      </c>
      <c r="D8" s="58">
        <v>290952</v>
      </c>
      <c r="E8" s="58">
        <v>457000</v>
      </c>
      <c r="F8" s="58">
        <v>179000</v>
      </c>
      <c r="G8" s="58">
        <v>291000</v>
      </c>
      <c r="H8" s="58">
        <v>305815</v>
      </c>
      <c r="I8" s="120" t="s">
        <v>14</v>
      </c>
      <c r="J8" s="67">
        <v>408944</v>
      </c>
      <c r="K8" s="57">
        <v>8000</v>
      </c>
      <c r="L8" s="58">
        <v>13500</v>
      </c>
      <c r="M8" s="58">
        <v>2215</v>
      </c>
      <c r="N8" s="58">
        <v>11000</v>
      </c>
      <c r="O8" s="58">
        <v>32000</v>
      </c>
      <c r="P8" s="58">
        <v>50000</v>
      </c>
      <c r="Q8" s="58">
        <v>27264</v>
      </c>
      <c r="R8" s="58">
        <v>12000</v>
      </c>
      <c r="S8" s="57">
        <v>4757000</v>
      </c>
      <c r="T8" s="58">
        <v>4566000</v>
      </c>
      <c r="U8" s="58">
        <v>4518000</v>
      </c>
      <c r="V8" s="58">
        <v>4385000</v>
      </c>
      <c r="W8" s="58">
        <v>4199000</v>
      </c>
      <c r="X8" s="58">
        <v>4258000</v>
      </c>
      <c r="Y8" s="58">
        <v>4064000</v>
      </c>
      <c r="Z8" s="58">
        <v>3881000</v>
      </c>
      <c r="AA8" s="57">
        <v>6173697</v>
      </c>
      <c r="AB8" s="58">
        <v>5917706</v>
      </c>
      <c r="AC8" s="58">
        <v>6503141</v>
      </c>
      <c r="AD8" s="58">
        <v>6822000</v>
      </c>
      <c r="AE8" s="58">
        <v>6354000</v>
      </c>
      <c r="AF8" s="58">
        <v>6704000</v>
      </c>
      <c r="AG8" s="58">
        <v>6639560</v>
      </c>
      <c r="AH8" s="121"/>
      <c r="AI8" s="46">
        <f>Z8+J8+1069000</f>
        <v>5358944</v>
      </c>
      <c r="AJ8" s="4">
        <v>7.9272230397309226E-2</v>
      </c>
      <c r="AK8" s="4">
        <v>4.3482041173894002E-2</v>
      </c>
      <c r="AL8" s="4">
        <v>6.439840637450199E-2</v>
      </c>
      <c r="AM8" s="4">
        <v>0.10421892816419612</v>
      </c>
      <c r="AN8" s="4">
        <v>4.2629197427959037E-2</v>
      </c>
      <c r="AO8" s="4">
        <v>6.8341944574917796E-2</v>
      </c>
      <c r="AP8" s="4">
        <v>7.5249753937007877E-2</v>
      </c>
      <c r="AQ8" s="131"/>
      <c r="AR8" s="102">
        <f t="shared" ref="AR8:AR13" si="0">J8/Z8</f>
        <v>0.10537078072661685</v>
      </c>
      <c r="AS8" s="26"/>
    </row>
    <row r="9" spans="1:45" s="28" customFormat="1" ht="18.75" x14ac:dyDescent="0.25">
      <c r="A9" s="59" t="s">
        <v>78</v>
      </c>
      <c r="B9" s="60">
        <v>2545000</v>
      </c>
      <c r="C9" s="61">
        <v>5881000</v>
      </c>
      <c r="D9" s="61">
        <v>5734397.2800000003</v>
      </c>
      <c r="E9" s="61">
        <v>2478000</v>
      </c>
      <c r="F9" s="61">
        <v>3432000</v>
      </c>
      <c r="G9" s="61">
        <v>15560000</v>
      </c>
      <c r="H9" s="61">
        <v>18950000</v>
      </c>
      <c r="I9" s="122">
        <v>15761000</v>
      </c>
      <c r="J9" s="61">
        <v>7713000</v>
      </c>
      <c r="K9" s="60">
        <v>134000</v>
      </c>
      <c r="L9" s="61">
        <v>441000</v>
      </c>
      <c r="M9" s="61">
        <v>410560.26</v>
      </c>
      <c r="N9" s="64">
        <v>0</v>
      </c>
      <c r="O9" s="61">
        <v>55000</v>
      </c>
      <c r="P9" s="61">
        <v>61000</v>
      </c>
      <c r="Q9" s="61">
        <v>502000</v>
      </c>
      <c r="R9" s="61">
        <v>730000</v>
      </c>
      <c r="S9" s="60">
        <v>23888000</v>
      </c>
      <c r="T9" s="61">
        <v>24163000</v>
      </c>
      <c r="U9" s="61">
        <v>23910000</v>
      </c>
      <c r="V9" s="61">
        <v>4</v>
      </c>
      <c r="W9" s="61">
        <v>31186000</v>
      </c>
      <c r="X9" s="61">
        <v>21243000</v>
      </c>
      <c r="Y9" s="61">
        <v>15838000</v>
      </c>
      <c r="Z9" s="62">
        <v>23870000</v>
      </c>
      <c r="AA9" s="60">
        <v>42342000</v>
      </c>
      <c r="AB9" s="61">
        <v>46407000</v>
      </c>
      <c r="AC9" s="61">
        <v>46346000</v>
      </c>
      <c r="AD9" s="61">
        <v>40139000</v>
      </c>
      <c r="AE9" s="61">
        <v>50116000</v>
      </c>
      <c r="AF9" s="61">
        <v>59043000</v>
      </c>
      <c r="AG9" s="61">
        <v>56869000</v>
      </c>
      <c r="AH9" s="122">
        <v>57739000</v>
      </c>
      <c r="AI9" s="47">
        <f>Z9+J9+24596000</f>
        <v>56179000</v>
      </c>
      <c r="AJ9" s="6">
        <v>0.1065388479571333</v>
      </c>
      <c r="AK9" s="6">
        <v>0.24338865207134874</v>
      </c>
      <c r="AL9" s="6">
        <v>0.23983259222082812</v>
      </c>
      <c r="AM9" s="6">
        <v>0.11283639178543782</v>
      </c>
      <c r="AN9" s="6">
        <v>0.11004938113255948</v>
      </c>
      <c r="AO9" s="6">
        <v>0.73247658052064213</v>
      </c>
      <c r="AP9" s="6">
        <v>1.1964894557393611</v>
      </c>
      <c r="AQ9" s="130">
        <f>I9/Y9</f>
        <v>0.99513827503472663</v>
      </c>
      <c r="AR9" s="100">
        <f t="shared" si="0"/>
        <v>0.32312526183493928</v>
      </c>
      <c r="AS9" s="26"/>
    </row>
    <row r="10" spans="1:45" ht="19.5" customHeight="1" x14ac:dyDescent="0.2">
      <c r="A10" s="56" t="s">
        <v>39</v>
      </c>
      <c r="B10" s="68">
        <v>35358000</v>
      </c>
      <c r="C10" s="69">
        <v>5205000</v>
      </c>
      <c r="D10" s="69">
        <v>3625000</v>
      </c>
      <c r="E10" s="69">
        <v>97750000</v>
      </c>
      <c r="F10" s="69">
        <v>28398000</v>
      </c>
      <c r="G10" s="69">
        <v>22408000</v>
      </c>
      <c r="H10" s="69">
        <v>9491000</v>
      </c>
      <c r="I10" s="120" t="s">
        <v>14</v>
      </c>
      <c r="J10" s="67">
        <v>15761879</v>
      </c>
      <c r="K10" s="70">
        <v>31931000</v>
      </c>
      <c r="L10" s="71">
        <v>0</v>
      </c>
      <c r="M10" s="69">
        <v>35000</v>
      </c>
      <c r="N10" s="69">
        <v>71271000</v>
      </c>
      <c r="O10" s="69">
        <v>23261000</v>
      </c>
      <c r="P10" s="69">
        <v>1985000</v>
      </c>
      <c r="Q10" s="69">
        <v>500000</v>
      </c>
      <c r="R10" s="67">
        <v>650000</v>
      </c>
      <c r="S10" s="68">
        <v>26369000</v>
      </c>
      <c r="T10" s="69">
        <v>27287000</v>
      </c>
      <c r="U10" s="69">
        <v>28201000</v>
      </c>
      <c r="V10" s="69">
        <v>26744000</v>
      </c>
      <c r="W10" s="69">
        <v>26320000</v>
      </c>
      <c r="X10" s="69">
        <v>25801000</v>
      </c>
      <c r="Y10" s="69">
        <v>26103000</v>
      </c>
      <c r="Z10" s="67">
        <v>24092000</v>
      </c>
      <c r="AA10" s="68">
        <v>67143000</v>
      </c>
      <c r="AB10" s="69">
        <v>38112000</v>
      </c>
      <c r="AC10" s="69">
        <v>37098000</v>
      </c>
      <c r="AD10" s="69">
        <v>134138000</v>
      </c>
      <c r="AE10" s="69">
        <v>57383000</v>
      </c>
      <c r="AF10" s="69">
        <v>51862000</v>
      </c>
      <c r="AG10" s="69">
        <v>42062000</v>
      </c>
      <c r="AH10" s="114"/>
      <c r="AI10" s="48">
        <f>Z10+J10+6516000</f>
        <v>46369879</v>
      </c>
      <c r="AJ10" s="4">
        <v>1.3408927149304106</v>
      </c>
      <c r="AK10" s="4">
        <v>0.19075017407556713</v>
      </c>
      <c r="AL10" s="4">
        <v>0.12854154108010354</v>
      </c>
      <c r="AM10" s="4">
        <v>3.6550254262638351</v>
      </c>
      <c r="AN10" s="4">
        <v>1.0789513677811551</v>
      </c>
      <c r="AO10" s="4">
        <v>0.86849346924537807</v>
      </c>
      <c r="AP10" s="4">
        <v>0.3635980538635406</v>
      </c>
      <c r="AQ10" s="131"/>
      <c r="AR10" s="102">
        <f t="shared" si="0"/>
        <v>0.65423704964303508</v>
      </c>
      <c r="AS10" s="26"/>
    </row>
    <row r="11" spans="1:45" ht="19.5" customHeight="1" x14ac:dyDescent="0.2">
      <c r="A11" s="109" t="s">
        <v>90</v>
      </c>
      <c r="B11" s="72">
        <v>2089000</v>
      </c>
      <c r="C11" s="73">
        <v>3923000</v>
      </c>
      <c r="D11" s="73">
        <v>16137000</v>
      </c>
      <c r="E11" s="73">
        <v>9016000</v>
      </c>
      <c r="F11" s="73">
        <v>3021000</v>
      </c>
      <c r="G11" s="73">
        <v>6618000</v>
      </c>
      <c r="H11" s="73">
        <v>2585776</v>
      </c>
      <c r="I11" s="128" t="s">
        <v>14</v>
      </c>
      <c r="J11" s="55">
        <v>3567000</v>
      </c>
      <c r="K11" s="75">
        <v>112000</v>
      </c>
      <c r="L11" s="73">
        <v>291000</v>
      </c>
      <c r="M11" s="73">
        <v>243000</v>
      </c>
      <c r="N11" s="73">
        <v>3901000</v>
      </c>
      <c r="O11" s="73">
        <v>525000</v>
      </c>
      <c r="P11" s="73">
        <v>162000</v>
      </c>
      <c r="Q11" s="73">
        <v>625000</v>
      </c>
      <c r="R11" s="55">
        <v>1003000</v>
      </c>
      <c r="S11" s="72">
        <v>19313000</v>
      </c>
      <c r="T11" s="73">
        <v>18983000</v>
      </c>
      <c r="U11" s="73">
        <v>18753000</v>
      </c>
      <c r="V11" s="73">
        <v>17258000</v>
      </c>
      <c r="W11" s="73">
        <v>16848000</v>
      </c>
      <c r="X11" s="73">
        <v>16383000</v>
      </c>
      <c r="Y11" s="73">
        <v>16599000</v>
      </c>
      <c r="Z11" s="55">
        <v>15520000</v>
      </c>
      <c r="AA11" s="72">
        <v>25607000</v>
      </c>
      <c r="AB11" s="73">
        <v>27529000</v>
      </c>
      <c r="AC11" s="73">
        <v>41817000</v>
      </c>
      <c r="AD11" s="73">
        <v>32287000</v>
      </c>
      <c r="AE11" s="73">
        <v>27975000</v>
      </c>
      <c r="AF11" s="73">
        <v>31739000</v>
      </c>
      <c r="AG11" s="73">
        <v>28504000</v>
      </c>
      <c r="AH11" s="115"/>
      <c r="AI11" s="49">
        <f>Z11+J11+9965000</f>
        <v>29052000</v>
      </c>
      <c r="AJ11" s="6">
        <v>0.10816548438875369</v>
      </c>
      <c r="AK11" s="6">
        <v>0.20665858926407837</v>
      </c>
      <c r="AL11" s="6">
        <v>0.86050231962885937</v>
      </c>
      <c r="AM11" s="6">
        <v>0.52242438289488935</v>
      </c>
      <c r="AN11" s="6">
        <v>0.17930911680911682</v>
      </c>
      <c r="AO11" s="6">
        <v>0.40395531953854608</v>
      </c>
      <c r="AP11" s="6">
        <v>0.15577902283270076</v>
      </c>
      <c r="AQ11" s="130"/>
      <c r="AR11" s="100">
        <f t="shared" si="0"/>
        <v>0.22983247422680411</v>
      </c>
      <c r="AS11" s="26"/>
    </row>
    <row r="12" spans="1:45" s="28" customFormat="1" ht="19.5" customHeight="1" x14ac:dyDescent="0.25">
      <c r="A12" s="56" t="s">
        <v>79</v>
      </c>
      <c r="B12" s="68">
        <v>1831000</v>
      </c>
      <c r="C12" s="69">
        <v>3525000</v>
      </c>
      <c r="D12" s="69">
        <v>2001000</v>
      </c>
      <c r="E12" s="69">
        <v>821000</v>
      </c>
      <c r="F12" s="69">
        <v>1483000</v>
      </c>
      <c r="G12" s="69">
        <v>1542000</v>
      </c>
      <c r="H12" s="69">
        <v>3937000</v>
      </c>
      <c r="I12" s="120" t="s">
        <v>14</v>
      </c>
      <c r="J12" s="67">
        <v>3171000</v>
      </c>
      <c r="K12" s="68">
        <v>50000</v>
      </c>
      <c r="L12" s="69">
        <v>463000</v>
      </c>
      <c r="M12" s="69">
        <v>322000</v>
      </c>
      <c r="N12" s="69">
        <v>308000</v>
      </c>
      <c r="O12" s="69">
        <v>733000</v>
      </c>
      <c r="P12" s="69">
        <v>432000</v>
      </c>
      <c r="Q12" s="69">
        <v>2104000</v>
      </c>
      <c r="R12" s="67">
        <v>114000</v>
      </c>
      <c r="S12" s="68">
        <v>22488000</v>
      </c>
      <c r="T12" s="69">
        <v>23463000</v>
      </c>
      <c r="U12" s="69">
        <v>23712000</v>
      </c>
      <c r="V12" s="69">
        <v>21875000</v>
      </c>
      <c r="W12" s="69">
        <v>22061000</v>
      </c>
      <c r="X12" s="69">
        <v>20912000</v>
      </c>
      <c r="Y12" s="69">
        <v>20501000</v>
      </c>
      <c r="Z12" s="67">
        <v>19761000</v>
      </c>
      <c r="AA12" s="68">
        <v>48060000</v>
      </c>
      <c r="AB12" s="69">
        <v>36442000</v>
      </c>
      <c r="AC12" s="69">
        <v>34730000</v>
      </c>
      <c r="AD12" s="69">
        <v>27211000</v>
      </c>
      <c r="AE12" s="69">
        <v>28210000</v>
      </c>
      <c r="AF12" s="69">
        <v>30343000</v>
      </c>
      <c r="AG12" s="69">
        <v>30717000</v>
      </c>
      <c r="AH12" s="114"/>
      <c r="AI12" s="48">
        <f>Z12+J12+5671000</f>
        <v>28603000</v>
      </c>
      <c r="AJ12" s="4">
        <v>8.1421202419067945E-2</v>
      </c>
      <c r="AK12" s="4">
        <v>0.15023654264160594</v>
      </c>
      <c r="AL12" s="4">
        <v>8.438765182186235E-2</v>
      </c>
      <c r="AM12" s="4">
        <v>3.753142857142857E-2</v>
      </c>
      <c r="AN12" s="4">
        <v>6.7222700693531576E-2</v>
      </c>
      <c r="AO12" s="4">
        <v>7.3737566947207345E-2</v>
      </c>
      <c r="AP12" s="4">
        <v>0.19203941271157504</v>
      </c>
      <c r="AQ12" s="131"/>
      <c r="AR12" s="102">
        <f t="shared" si="0"/>
        <v>0.16046758767268862</v>
      </c>
      <c r="AS12" s="26"/>
    </row>
    <row r="13" spans="1:45" ht="19.5" customHeight="1" x14ac:dyDescent="0.2">
      <c r="A13" s="59" t="s">
        <v>101</v>
      </c>
      <c r="B13" s="76" t="s">
        <v>14</v>
      </c>
      <c r="C13" s="74" t="s">
        <v>14</v>
      </c>
      <c r="D13" s="74" t="s">
        <v>14</v>
      </c>
      <c r="E13" s="73">
        <v>7492430</v>
      </c>
      <c r="F13" s="73">
        <v>9800000</v>
      </c>
      <c r="G13" s="73">
        <v>11727000</v>
      </c>
      <c r="H13" s="115">
        <v>11391000</v>
      </c>
      <c r="I13" s="122">
        <f>8805000+294897</f>
        <v>9099897</v>
      </c>
      <c r="J13" s="55">
        <f>12667000+247901</f>
        <v>12914901</v>
      </c>
      <c r="K13" s="76" t="s">
        <v>14</v>
      </c>
      <c r="L13" s="74" t="s">
        <v>14</v>
      </c>
      <c r="M13" s="74" t="s">
        <v>14</v>
      </c>
      <c r="N13" s="73">
        <v>19800</v>
      </c>
      <c r="O13" s="73">
        <v>2800000</v>
      </c>
      <c r="P13" s="73">
        <v>672000</v>
      </c>
      <c r="Q13" s="73">
        <v>131000</v>
      </c>
      <c r="R13" s="55">
        <v>3708000</v>
      </c>
      <c r="S13" s="76" t="s">
        <v>14</v>
      </c>
      <c r="T13" s="74" t="s">
        <v>14</v>
      </c>
      <c r="U13" s="74" t="s">
        <v>14</v>
      </c>
      <c r="V13" s="73">
        <v>41586000</v>
      </c>
      <c r="W13" s="73">
        <v>41003000</v>
      </c>
      <c r="X13" s="73">
        <v>39685000</v>
      </c>
      <c r="Y13" s="73">
        <v>42398000</v>
      </c>
      <c r="Z13" s="55">
        <v>40378000</v>
      </c>
      <c r="AA13" s="76" t="s">
        <v>14</v>
      </c>
      <c r="AB13" s="74" t="s">
        <v>14</v>
      </c>
      <c r="AC13" s="74" t="s">
        <v>14</v>
      </c>
      <c r="AD13" s="73">
        <v>66376433</v>
      </c>
      <c r="AE13" s="73">
        <v>70103000</v>
      </c>
      <c r="AF13" s="73">
        <v>76723000</v>
      </c>
      <c r="AG13" s="73">
        <v>72824000</v>
      </c>
      <c r="AH13" s="115">
        <f>Y13+I13+2397000</f>
        <v>53894897</v>
      </c>
      <c r="AI13" s="49">
        <f>Z13+J13+30952000</f>
        <v>84244901</v>
      </c>
      <c r="AJ13" s="8" t="s">
        <v>14</v>
      </c>
      <c r="AK13" s="8" t="s">
        <v>14</v>
      </c>
      <c r="AL13" s="8" t="s">
        <v>14</v>
      </c>
      <c r="AM13" s="6">
        <v>0.1801671235511951</v>
      </c>
      <c r="AN13" s="6">
        <v>0.23900690193400484</v>
      </c>
      <c r="AO13" s="6">
        <v>0.29550207887111002</v>
      </c>
      <c r="AP13" s="6">
        <v>0.19918392376998914</v>
      </c>
      <c r="AQ13" s="130"/>
      <c r="AR13" s="100">
        <f t="shared" si="0"/>
        <v>0.31984994303828818</v>
      </c>
      <c r="AS13" s="26"/>
    </row>
    <row r="14" spans="1:45" ht="19.5" customHeight="1" x14ac:dyDescent="0.2">
      <c r="A14" s="59" t="s">
        <v>15</v>
      </c>
      <c r="B14" s="72">
        <v>2430000</v>
      </c>
      <c r="C14" s="73">
        <v>5341000</v>
      </c>
      <c r="D14" s="73">
        <v>6160000</v>
      </c>
      <c r="E14" s="74" t="s">
        <v>14</v>
      </c>
      <c r="F14" s="74" t="s">
        <v>14</v>
      </c>
      <c r="G14" s="74" t="s">
        <v>14</v>
      </c>
      <c r="H14" s="74" t="s">
        <v>14</v>
      </c>
      <c r="I14" s="128" t="s">
        <v>14</v>
      </c>
      <c r="J14" s="74"/>
      <c r="K14" s="72">
        <v>260000</v>
      </c>
      <c r="L14" s="73">
        <v>554000</v>
      </c>
      <c r="M14" s="73">
        <v>36000</v>
      </c>
      <c r="N14" s="74" t="s">
        <v>14</v>
      </c>
      <c r="O14" s="74" t="s">
        <v>14</v>
      </c>
      <c r="P14" s="74" t="s">
        <v>14</v>
      </c>
      <c r="Q14" s="74" t="s">
        <v>14</v>
      </c>
      <c r="R14" s="74" t="s">
        <v>14</v>
      </c>
      <c r="S14" s="72">
        <v>39158000</v>
      </c>
      <c r="T14" s="73">
        <v>40608000</v>
      </c>
      <c r="U14" s="73">
        <v>40153000</v>
      </c>
      <c r="V14" s="74" t="s">
        <v>14</v>
      </c>
      <c r="W14" s="52" t="s">
        <v>14</v>
      </c>
      <c r="X14" s="74" t="s">
        <v>14</v>
      </c>
      <c r="Y14" s="74" t="s">
        <v>14</v>
      </c>
      <c r="Z14" s="74" t="s">
        <v>14</v>
      </c>
      <c r="AA14" s="72">
        <v>58354000</v>
      </c>
      <c r="AB14" s="73">
        <v>65496000</v>
      </c>
      <c r="AC14" s="73">
        <v>63354000</v>
      </c>
      <c r="AD14" s="74" t="s">
        <v>14</v>
      </c>
      <c r="AE14" s="74" t="s">
        <v>14</v>
      </c>
      <c r="AF14" s="74" t="s">
        <v>14</v>
      </c>
      <c r="AG14" s="74" t="s">
        <v>14</v>
      </c>
      <c r="AH14" s="123" t="s">
        <v>14</v>
      </c>
      <c r="AI14" s="50" t="s">
        <v>14</v>
      </c>
      <c r="AJ14" s="6">
        <v>6.2056284794933345E-2</v>
      </c>
      <c r="AK14" s="6">
        <v>0.13152580772261624</v>
      </c>
      <c r="AL14" s="6">
        <v>0.15341319453091923</v>
      </c>
      <c r="AM14" s="8" t="s">
        <v>14</v>
      </c>
      <c r="AN14" s="8" t="s">
        <v>14</v>
      </c>
      <c r="AO14" s="7" t="s">
        <v>14</v>
      </c>
      <c r="AP14" s="7" t="s">
        <v>14</v>
      </c>
      <c r="AQ14" s="123" t="s">
        <v>14</v>
      </c>
      <c r="AR14" s="50" t="s">
        <v>14</v>
      </c>
      <c r="AS14" s="26"/>
    </row>
    <row r="15" spans="1:45" ht="19.5" customHeight="1" x14ac:dyDescent="0.2">
      <c r="A15" s="59" t="s">
        <v>80</v>
      </c>
      <c r="B15" s="72">
        <v>81347</v>
      </c>
      <c r="C15" s="73">
        <v>2354505</v>
      </c>
      <c r="D15" s="73">
        <v>3800852</v>
      </c>
      <c r="E15" s="74" t="s">
        <v>14</v>
      </c>
      <c r="F15" s="74" t="s">
        <v>14</v>
      </c>
      <c r="G15" s="74" t="s">
        <v>14</v>
      </c>
      <c r="H15" s="74" t="s">
        <v>14</v>
      </c>
      <c r="I15" s="128" t="s">
        <v>14</v>
      </c>
      <c r="J15" s="74"/>
      <c r="K15" s="60" t="s">
        <v>16</v>
      </c>
      <c r="L15" s="61" t="s">
        <v>16</v>
      </c>
      <c r="M15" s="61" t="s">
        <v>16</v>
      </c>
      <c r="N15" s="74" t="s">
        <v>14</v>
      </c>
      <c r="O15" s="74" t="s">
        <v>14</v>
      </c>
      <c r="P15" s="74" t="s">
        <v>14</v>
      </c>
      <c r="Q15" s="74" t="s">
        <v>14</v>
      </c>
      <c r="R15" s="74" t="s">
        <v>14</v>
      </c>
      <c r="S15" s="72">
        <v>4788000</v>
      </c>
      <c r="T15" s="73">
        <v>4987000</v>
      </c>
      <c r="U15" s="73">
        <v>4882000</v>
      </c>
      <c r="V15" s="74" t="s">
        <v>14</v>
      </c>
      <c r="W15" s="52" t="s">
        <v>14</v>
      </c>
      <c r="X15" s="74" t="s">
        <v>14</v>
      </c>
      <c r="Y15" s="74" t="s">
        <v>14</v>
      </c>
      <c r="Z15" s="74" t="s">
        <v>14</v>
      </c>
      <c r="AA15" s="72">
        <v>7535022</v>
      </c>
      <c r="AB15" s="73">
        <v>8680899</v>
      </c>
      <c r="AC15" s="73">
        <v>9787439</v>
      </c>
      <c r="AD15" s="74" t="s">
        <v>14</v>
      </c>
      <c r="AE15" s="74" t="s">
        <v>14</v>
      </c>
      <c r="AF15" s="74" t="s">
        <v>14</v>
      </c>
      <c r="AG15" s="74" t="s">
        <v>14</v>
      </c>
      <c r="AH15" s="123" t="s">
        <v>14</v>
      </c>
      <c r="AI15" s="50" t="s">
        <v>14</v>
      </c>
      <c r="AJ15" s="6">
        <v>1.6989766081871346E-2</v>
      </c>
      <c r="AK15" s="6">
        <v>0.47212853418889111</v>
      </c>
      <c r="AL15" s="6">
        <v>0.7785440393281442</v>
      </c>
      <c r="AM15" s="8" t="s">
        <v>14</v>
      </c>
      <c r="AN15" s="8" t="s">
        <v>14</v>
      </c>
      <c r="AO15" s="7" t="s">
        <v>14</v>
      </c>
      <c r="AP15" s="7" t="s">
        <v>14</v>
      </c>
      <c r="AQ15" s="123" t="s">
        <v>14</v>
      </c>
      <c r="AR15" s="50" t="s">
        <v>14</v>
      </c>
      <c r="AS15" s="26"/>
    </row>
    <row r="16" spans="1:45" s="27" customFormat="1" ht="19.5" customHeight="1" x14ac:dyDescent="0.2">
      <c r="A16" s="77" t="s">
        <v>17</v>
      </c>
      <c r="B16" s="78">
        <v>5497000</v>
      </c>
      <c r="C16" s="79">
        <v>4710000</v>
      </c>
      <c r="D16" s="79">
        <v>2409800</v>
      </c>
      <c r="E16" s="79">
        <v>2631000</v>
      </c>
      <c r="F16" s="79">
        <v>2988000</v>
      </c>
      <c r="G16" s="79">
        <v>5449000</v>
      </c>
      <c r="H16" s="79">
        <v>8095000</v>
      </c>
      <c r="I16" s="124">
        <v>13655000</v>
      </c>
      <c r="J16" s="67">
        <v>7918000</v>
      </c>
      <c r="K16" s="78">
        <v>113000</v>
      </c>
      <c r="L16" s="79">
        <v>714000</v>
      </c>
      <c r="M16" s="79">
        <v>368000</v>
      </c>
      <c r="N16" s="79">
        <v>173000</v>
      </c>
      <c r="O16" s="79">
        <v>264000</v>
      </c>
      <c r="P16" s="79">
        <v>857000</v>
      </c>
      <c r="Q16" s="79">
        <v>286000</v>
      </c>
      <c r="R16" s="67">
        <v>4161000</v>
      </c>
      <c r="S16" s="78">
        <v>7693000</v>
      </c>
      <c r="T16" s="79">
        <v>7744000</v>
      </c>
      <c r="U16" s="79">
        <v>7577000</v>
      </c>
      <c r="V16" s="79">
        <v>7398000</v>
      </c>
      <c r="W16" s="79">
        <v>7277000</v>
      </c>
      <c r="X16" s="79">
        <v>7040000</v>
      </c>
      <c r="Y16" s="79">
        <v>6984000</v>
      </c>
      <c r="Z16" s="67">
        <v>6634000</v>
      </c>
      <c r="AA16" s="78">
        <v>19916000</v>
      </c>
      <c r="AB16" s="79">
        <v>17944000</v>
      </c>
      <c r="AC16" s="79">
        <v>14292000</v>
      </c>
      <c r="AD16" s="79">
        <v>16797000</v>
      </c>
      <c r="AE16" s="79">
        <v>17389000</v>
      </c>
      <c r="AF16" s="79">
        <v>18733000</v>
      </c>
      <c r="AG16" s="79">
        <v>28728000</v>
      </c>
      <c r="AH16" s="124">
        <v>28728000</v>
      </c>
      <c r="AI16" s="51">
        <f>Z16+J16+8313000</f>
        <v>22865000</v>
      </c>
      <c r="AJ16" s="45">
        <v>0.71454569088782005</v>
      </c>
      <c r="AK16" s="45">
        <v>0.60821280991735538</v>
      </c>
      <c r="AL16" s="45">
        <v>0.31804144120364258</v>
      </c>
      <c r="AM16" s="45">
        <v>0.35563665855636656</v>
      </c>
      <c r="AN16" s="45">
        <v>0.41060876734918234</v>
      </c>
      <c r="AO16" s="45">
        <v>0.77400568181818186</v>
      </c>
      <c r="AP16" s="45">
        <v>1.1590778923253151</v>
      </c>
      <c r="AQ16" s="131">
        <f>I16/Y16</f>
        <v>1.9551832760595647</v>
      </c>
      <c r="AR16" s="105">
        <f>J16/Z16</f>
        <v>1.1935483870967742</v>
      </c>
      <c r="AS16" s="26"/>
    </row>
    <row r="17" spans="1:45" s="28" customFormat="1" ht="19.5" customHeight="1" x14ac:dyDescent="0.25">
      <c r="A17" s="59" t="s">
        <v>18</v>
      </c>
      <c r="B17" s="72">
        <v>2379434</v>
      </c>
      <c r="C17" s="73">
        <v>2686814</v>
      </c>
      <c r="D17" s="73">
        <v>3428169</v>
      </c>
      <c r="E17" s="73">
        <v>2225767</v>
      </c>
      <c r="F17" s="73">
        <v>2150755</v>
      </c>
      <c r="G17" s="73">
        <v>3732643</v>
      </c>
      <c r="H17" s="73">
        <v>11481338</v>
      </c>
      <c r="I17" s="128" t="s">
        <v>14</v>
      </c>
      <c r="J17" s="55">
        <v>6187000</v>
      </c>
      <c r="K17" s="63">
        <v>0</v>
      </c>
      <c r="L17" s="64">
        <v>0</v>
      </c>
      <c r="M17" s="64">
        <v>0</v>
      </c>
      <c r="N17" s="64">
        <v>0</v>
      </c>
      <c r="O17" s="61">
        <v>71000</v>
      </c>
      <c r="P17" s="61">
        <v>129000</v>
      </c>
      <c r="Q17" s="61">
        <v>396000</v>
      </c>
      <c r="R17" s="55">
        <v>294000</v>
      </c>
      <c r="S17" s="60">
        <v>52887000</v>
      </c>
      <c r="T17" s="61">
        <v>51186000</v>
      </c>
      <c r="U17" s="61">
        <v>48679000</v>
      </c>
      <c r="V17" s="61">
        <v>46480000</v>
      </c>
      <c r="W17" s="61">
        <v>45760000</v>
      </c>
      <c r="X17" s="61">
        <v>44314000</v>
      </c>
      <c r="Y17" s="61">
        <v>43384000</v>
      </c>
      <c r="Z17" s="55">
        <v>42065000</v>
      </c>
      <c r="AA17" s="72">
        <v>79967000</v>
      </c>
      <c r="AB17" s="73">
        <v>77766000</v>
      </c>
      <c r="AC17" s="73">
        <v>77115000</v>
      </c>
      <c r="AD17" s="73">
        <v>75675000</v>
      </c>
      <c r="AE17" s="73">
        <v>74431000</v>
      </c>
      <c r="AF17" s="73">
        <v>75128000</v>
      </c>
      <c r="AG17" s="61">
        <v>82529000</v>
      </c>
      <c r="AH17" s="115"/>
      <c r="AI17" s="49">
        <f>Z17+J17+27919000</f>
        <v>76171000</v>
      </c>
      <c r="AJ17" s="6">
        <v>4.4990905137368351E-2</v>
      </c>
      <c r="AK17" s="6">
        <v>5.2491188996991366E-2</v>
      </c>
      <c r="AL17" s="6">
        <v>7.0423981593705706E-2</v>
      </c>
      <c r="AM17" s="6">
        <v>4.7886553356282273E-2</v>
      </c>
      <c r="AN17" s="6">
        <v>4.7000764860139863E-2</v>
      </c>
      <c r="AO17" s="6">
        <v>8.4231687502820785E-2</v>
      </c>
      <c r="AP17" s="6">
        <v>0.26464452332657201</v>
      </c>
      <c r="AQ17" s="130"/>
      <c r="AR17" s="100">
        <f t="shared" ref="AR17:AR22" si="1">J17/Z17</f>
        <v>0.14708189706406752</v>
      </c>
      <c r="AS17" s="26"/>
    </row>
    <row r="18" spans="1:45" s="27" customFormat="1" ht="18" x14ac:dyDescent="0.2">
      <c r="A18" s="77" t="s">
        <v>81</v>
      </c>
      <c r="B18" s="78">
        <v>792000</v>
      </c>
      <c r="C18" s="79">
        <v>547000</v>
      </c>
      <c r="D18" s="79">
        <v>475000</v>
      </c>
      <c r="E18" s="79">
        <v>1357000</v>
      </c>
      <c r="F18" s="79">
        <v>126000</v>
      </c>
      <c r="G18" s="79">
        <v>244000</v>
      </c>
      <c r="H18" s="124">
        <v>249000</v>
      </c>
      <c r="I18" s="120" t="s">
        <v>14</v>
      </c>
      <c r="J18" s="67">
        <v>783000</v>
      </c>
      <c r="K18" s="78">
        <v>160000</v>
      </c>
      <c r="L18" s="79">
        <v>23000</v>
      </c>
      <c r="M18" s="79">
        <v>9000</v>
      </c>
      <c r="N18" s="79">
        <v>104000</v>
      </c>
      <c r="O18" s="80">
        <v>0</v>
      </c>
      <c r="P18" s="80">
        <v>0</v>
      </c>
      <c r="Q18" s="80">
        <v>17</v>
      </c>
      <c r="R18" s="67">
        <v>144000</v>
      </c>
      <c r="S18" s="78">
        <v>8264000</v>
      </c>
      <c r="T18" s="79">
        <v>8474000</v>
      </c>
      <c r="U18" s="79">
        <v>8389000</v>
      </c>
      <c r="V18" s="79">
        <v>7901000</v>
      </c>
      <c r="W18" s="79">
        <v>8773000</v>
      </c>
      <c r="X18" s="79">
        <v>7620000</v>
      </c>
      <c r="Y18" s="79">
        <v>7954000</v>
      </c>
      <c r="Z18" s="67">
        <v>7103000</v>
      </c>
      <c r="AA18" s="78">
        <v>10310000</v>
      </c>
      <c r="AB18" s="79">
        <v>10271000</v>
      </c>
      <c r="AC18" s="79">
        <v>11510000</v>
      </c>
      <c r="AD18" s="79">
        <v>10127000</v>
      </c>
      <c r="AE18" s="79">
        <v>10138000</v>
      </c>
      <c r="AF18" s="114">
        <v>9120000</v>
      </c>
      <c r="AG18" s="114">
        <v>9592000</v>
      </c>
      <c r="AH18" s="124"/>
      <c r="AI18" s="51">
        <f>Z18+J18+1368000</f>
        <v>9254000</v>
      </c>
      <c r="AJ18" s="45">
        <v>9.5837366892545989E-2</v>
      </c>
      <c r="AK18" s="45">
        <v>6.4550389426481003E-2</v>
      </c>
      <c r="AL18" s="45">
        <v>5.6621766599117891E-2</v>
      </c>
      <c r="AM18" s="45">
        <v>0.17175041134033667</v>
      </c>
      <c r="AN18" s="45">
        <v>1.4362247805767695E-2</v>
      </c>
      <c r="AO18" s="45">
        <v>3.2020997375328084E-2</v>
      </c>
      <c r="AP18" s="45">
        <v>3.3442293185818456E-2</v>
      </c>
      <c r="AQ18" s="132"/>
      <c r="AR18" s="105">
        <f t="shared" si="1"/>
        <v>0.11023511192453893</v>
      </c>
      <c r="AS18" s="26"/>
    </row>
    <row r="19" spans="1:45" ht="19.5" customHeight="1" x14ac:dyDescent="0.2">
      <c r="A19" s="59" t="s">
        <v>19</v>
      </c>
      <c r="B19" s="72">
        <v>361053</v>
      </c>
      <c r="C19" s="73">
        <v>768655</v>
      </c>
      <c r="D19" s="73">
        <v>2499188</v>
      </c>
      <c r="E19" s="73">
        <v>1744772</v>
      </c>
      <c r="F19" s="73">
        <v>770081</v>
      </c>
      <c r="G19" s="73">
        <v>1202679</v>
      </c>
      <c r="H19" s="115">
        <v>949712</v>
      </c>
      <c r="I19" s="128" t="s">
        <v>14</v>
      </c>
      <c r="J19" s="55">
        <v>2070000</v>
      </c>
      <c r="K19" s="63">
        <v>0</v>
      </c>
      <c r="L19" s="64">
        <v>0</v>
      </c>
      <c r="M19" s="64">
        <v>0</v>
      </c>
      <c r="N19" s="64">
        <v>0</v>
      </c>
      <c r="O19" s="64">
        <v>0</v>
      </c>
      <c r="P19" s="64">
        <v>0.4</v>
      </c>
      <c r="Q19" s="64">
        <v>0</v>
      </c>
      <c r="R19" s="81">
        <v>0</v>
      </c>
      <c r="S19" s="60">
        <v>1339000</v>
      </c>
      <c r="T19" s="61">
        <v>1181000</v>
      </c>
      <c r="U19" s="61">
        <v>1169000</v>
      </c>
      <c r="V19" s="61">
        <v>1130000</v>
      </c>
      <c r="W19" s="61">
        <v>1111000</v>
      </c>
      <c r="X19" s="61">
        <v>1572000</v>
      </c>
      <c r="Y19" s="61">
        <v>1150000</v>
      </c>
      <c r="Z19" s="55">
        <v>1072000</v>
      </c>
      <c r="AA19" s="72">
        <v>2102924</v>
      </c>
      <c r="AB19" s="73">
        <v>2430063</v>
      </c>
      <c r="AC19" s="73">
        <v>4171888</v>
      </c>
      <c r="AD19" s="73">
        <v>3428616</v>
      </c>
      <c r="AE19" s="73">
        <v>2461238</v>
      </c>
      <c r="AF19" s="73">
        <v>3403963</v>
      </c>
      <c r="AG19" s="61">
        <v>2769804</v>
      </c>
      <c r="AH19" s="115"/>
      <c r="AI19" s="49">
        <f>Z19+J19+3525000</f>
        <v>6667000</v>
      </c>
      <c r="AJ19" s="6">
        <v>0.26964376400298729</v>
      </c>
      <c r="AK19" s="6">
        <v>0.65085097375105838</v>
      </c>
      <c r="AL19" s="6">
        <v>2.1378853721129172</v>
      </c>
      <c r="AM19" s="6">
        <v>1.5440460176991151</v>
      </c>
      <c r="AN19" s="6">
        <v>0.69314221422142219</v>
      </c>
      <c r="AO19" s="6">
        <v>0.76506297709923665</v>
      </c>
      <c r="AP19" s="6">
        <v>0.73370869565217389</v>
      </c>
      <c r="AQ19" s="130"/>
      <c r="AR19" s="100">
        <f t="shared" si="1"/>
        <v>1.9309701492537314</v>
      </c>
      <c r="AS19" s="26"/>
    </row>
    <row r="20" spans="1:45" ht="19.5" customHeight="1" x14ac:dyDescent="0.2">
      <c r="A20" s="56" t="s">
        <v>82</v>
      </c>
      <c r="B20" s="68">
        <v>87396000</v>
      </c>
      <c r="C20" s="69">
        <v>29553000</v>
      </c>
      <c r="D20" s="69">
        <v>25865000</v>
      </c>
      <c r="E20" s="69">
        <v>28507000</v>
      </c>
      <c r="F20" s="69">
        <v>50931072</v>
      </c>
      <c r="G20" s="69">
        <v>95123000</v>
      </c>
      <c r="H20" s="69">
        <v>139917000</v>
      </c>
      <c r="I20" s="114">
        <v>130383000</v>
      </c>
      <c r="J20" s="67">
        <v>81199000</v>
      </c>
      <c r="K20" s="68">
        <v>64017000</v>
      </c>
      <c r="L20" s="69">
        <v>9620000</v>
      </c>
      <c r="M20" s="69">
        <v>4332000</v>
      </c>
      <c r="N20" s="69">
        <v>3300000</v>
      </c>
      <c r="O20" s="69">
        <v>18493200</v>
      </c>
      <c r="P20" s="69">
        <v>4316000</v>
      </c>
      <c r="Q20" s="69">
        <v>72742000</v>
      </c>
      <c r="R20" s="69">
        <v>4867000</v>
      </c>
      <c r="S20" s="68">
        <v>61385000</v>
      </c>
      <c r="T20" s="69">
        <v>55987000</v>
      </c>
      <c r="U20" s="69">
        <v>54729000</v>
      </c>
      <c r="V20" s="69">
        <v>45105000</v>
      </c>
      <c r="W20" s="69">
        <v>34912000</v>
      </c>
      <c r="X20" s="69">
        <v>24394000</v>
      </c>
      <c r="Y20" s="69">
        <v>32149000</v>
      </c>
      <c r="Z20" s="67">
        <v>32691000</v>
      </c>
      <c r="AA20" s="68">
        <v>200239000</v>
      </c>
      <c r="AB20" s="69">
        <v>126111000</v>
      </c>
      <c r="AC20" s="69">
        <v>122609000</v>
      </c>
      <c r="AD20" s="69">
        <v>113048000</v>
      </c>
      <c r="AE20" s="69">
        <v>122909000</v>
      </c>
      <c r="AF20" s="69">
        <v>178129000</v>
      </c>
      <c r="AG20" s="69">
        <v>221494000</v>
      </c>
      <c r="AH20" s="114">
        <v>209362000</v>
      </c>
      <c r="AI20" s="48">
        <f>Z20+J20+36322000</f>
        <v>150212000</v>
      </c>
      <c r="AJ20" s="4">
        <v>1.4237354402541338</v>
      </c>
      <c r="AK20" s="4">
        <v>0.52785468055084217</v>
      </c>
      <c r="AL20" s="4">
        <v>0.4726013630799028</v>
      </c>
      <c r="AM20" s="4">
        <v>0.63201418911428886</v>
      </c>
      <c r="AN20" s="4">
        <v>1.4588414298808432</v>
      </c>
      <c r="AO20" s="4">
        <v>3.8994424858571781</v>
      </c>
      <c r="AP20" s="4">
        <v>4.3521415907182179</v>
      </c>
      <c r="AQ20" s="131"/>
      <c r="AR20" s="102">
        <f t="shared" si="1"/>
        <v>2.4838334709858985</v>
      </c>
      <c r="AS20" s="26"/>
    </row>
    <row r="21" spans="1:45" ht="19.5" customHeight="1" x14ac:dyDescent="0.2">
      <c r="A21" s="59" t="s">
        <v>20</v>
      </c>
      <c r="B21" s="72">
        <v>16329000</v>
      </c>
      <c r="C21" s="73">
        <v>14128000</v>
      </c>
      <c r="D21" s="73">
        <v>12517000</v>
      </c>
      <c r="E21" s="73">
        <v>12589000</v>
      </c>
      <c r="F21" s="73">
        <v>12378000</v>
      </c>
      <c r="G21" s="73">
        <v>15476000</v>
      </c>
      <c r="H21" s="73">
        <v>46090000</v>
      </c>
      <c r="I21" s="122">
        <v>46077000</v>
      </c>
      <c r="J21" s="55">
        <v>25087000</v>
      </c>
      <c r="K21" s="72">
        <v>1648000</v>
      </c>
      <c r="L21" s="73">
        <v>3205000</v>
      </c>
      <c r="M21" s="73">
        <v>4965000</v>
      </c>
      <c r="N21" s="73">
        <v>1260000</v>
      </c>
      <c r="O21" s="73">
        <v>1214000</v>
      </c>
      <c r="P21" s="73">
        <v>960000</v>
      </c>
      <c r="Q21" s="73">
        <v>16878000</v>
      </c>
      <c r="R21" s="55">
        <v>2814000</v>
      </c>
      <c r="S21" s="72">
        <v>44860315</v>
      </c>
      <c r="T21" s="73">
        <v>44761000</v>
      </c>
      <c r="U21" s="73">
        <v>44318000</v>
      </c>
      <c r="V21" s="73">
        <v>41355000</v>
      </c>
      <c r="W21" s="73">
        <v>48205000</v>
      </c>
      <c r="X21" s="73">
        <v>39408000</v>
      </c>
      <c r="Y21" s="73">
        <v>31146000</v>
      </c>
      <c r="Z21" s="55">
        <v>37176000</v>
      </c>
      <c r="AA21" s="72">
        <v>79702000</v>
      </c>
      <c r="AB21" s="73">
        <v>78154000</v>
      </c>
      <c r="AC21" s="73">
        <v>75748000</v>
      </c>
      <c r="AD21" s="73">
        <v>73761000</v>
      </c>
      <c r="AE21" s="73">
        <v>81930000</v>
      </c>
      <c r="AF21" s="73">
        <v>67596000</v>
      </c>
      <c r="AG21" s="73">
        <v>101436000</v>
      </c>
      <c r="AH21" s="125">
        <v>101436000</v>
      </c>
      <c r="AI21" s="49">
        <f>Z21+J21+32208000</f>
        <v>94471000</v>
      </c>
      <c r="AJ21" s="6">
        <v>0.36399655240940687</v>
      </c>
      <c r="AK21" s="6">
        <v>0.31563191170885369</v>
      </c>
      <c r="AL21" s="6">
        <v>0.28243603050679184</v>
      </c>
      <c r="AM21" s="6">
        <v>0.30441300930963605</v>
      </c>
      <c r="AN21" s="6">
        <v>0.25677834249559173</v>
      </c>
      <c r="AO21" s="6">
        <v>0.39271213966707269</v>
      </c>
      <c r="AP21" s="6">
        <v>1.4798047903422591</v>
      </c>
      <c r="AQ21" s="130">
        <f>I21/Y21</f>
        <v>1.4793874012714314</v>
      </c>
      <c r="AR21" s="100">
        <f t="shared" si="1"/>
        <v>0.67481708629223158</v>
      </c>
      <c r="AS21" s="26"/>
    </row>
    <row r="22" spans="1:45" ht="19.5" customHeight="1" x14ac:dyDescent="0.2">
      <c r="A22" s="56" t="s">
        <v>21</v>
      </c>
      <c r="B22" s="68">
        <v>1173000</v>
      </c>
      <c r="C22" s="69">
        <v>2132000</v>
      </c>
      <c r="D22" s="69">
        <v>911000</v>
      </c>
      <c r="E22" s="69">
        <v>2023000</v>
      </c>
      <c r="F22" s="69">
        <v>2052000</v>
      </c>
      <c r="G22" s="69">
        <v>3485000</v>
      </c>
      <c r="H22" s="69">
        <v>1828000</v>
      </c>
      <c r="I22" s="120" t="s">
        <v>14</v>
      </c>
      <c r="J22" s="67">
        <v>5583000</v>
      </c>
      <c r="K22" s="82">
        <v>0</v>
      </c>
      <c r="L22" s="71">
        <v>0</v>
      </c>
      <c r="M22" s="71">
        <v>0</v>
      </c>
      <c r="N22" s="71">
        <v>0</v>
      </c>
      <c r="O22" s="71">
        <v>0</v>
      </c>
      <c r="P22" s="71">
        <v>0</v>
      </c>
      <c r="Q22" s="71">
        <v>0</v>
      </c>
      <c r="R22" s="83">
        <v>0</v>
      </c>
      <c r="S22" s="68">
        <v>4228000</v>
      </c>
      <c r="T22" s="69">
        <v>4301000</v>
      </c>
      <c r="U22" s="69">
        <v>4212000</v>
      </c>
      <c r="V22" s="69">
        <v>2983000</v>
      </c>
      <c r="W22" s="69">
        <v>2946000</v>
      </c>
      <c r="X22" s="69">
        <v>2994000</v>
      </c>
      <c r="Y22" s="69">
        <v>2962000</v>
      </c>
      <c r="Z22" s="67">
        <v>2791000</v>
      </c>
      <c r="AA22" s="68">
        <v>7096000</v>
      </c>
      <c r="AB22" s="69">
        <v>7939000</v>
      </c>
      <c r="AC22" s="69">
        <v>6761000</v>
      </c>
      <c r="AD22" s="69">
        <v>6658000</v>
      </c>
      <c r="AE22" s="69">
        <v>6527000</v>
      </c>
      <c r="AF22" s="69">
        <v>8157000</v>
      </c>
      <c r="AG22" s="69">
        <v>6211000</v>
      </c>
      <c r="AH22" s="114"/>
      <c r="AI22" s="48">
        <f>Z22+J22+1707000</f>
        <v>10081000</v>
      </c>
      <c r="AJ22" s="4">
        <v>0.27743614001892147</v>
      </c>
      <c r="AK22" s="4">
        <v>0.49569867472680773</v>
      </c>
      <c r="AL22" s="4">
        <v>0.21628679962013295</v>
      </c>
      <c r="AM22" s="4">
        <v>0.67817633255112308</v>
      </c>
      <c r="AN22" s="4">
        <v>0.69653767820773926</v>
      </c>
      <c r="AO22" s="4">
        <v>1.1639946559786238</v>
      </c>
      <c r="AP22" s="4">
        <v>0.61715057393652939</v>
      </c>
      <c r="AQ22" s="131"/>
      <c r="AR22" s="102">
        <f t="shared" si="1"/>
        <v>2.0003582945180938</v>
      </c>
      <c r="AS22" s="26"/>
    </row>
    <row r="23" spans="1:45" ht="19.5" customHeight="1" x14ac:dyDescent="0.2">
      <c r="A23" s="59" t="s">
        <v>83</v>
      </c>
      <c r="B23" s="60">
        <v>18777183</v>
      </c>
      <c r="C23" s="61">
        <v>22144459</v>
      </c>
      <c r="D23" s="61">
        <v>22033986.440000001</v>
      </c>
      <c r="E23" s="61">
        <v>21528676</v>
      </c>
      <c r="F23" s="61">
        <v>27520500</v>
      </c>
      <c r="G23" s="61">
        <v>30049290</v>
      </c>
      <c r="H23" s="61">
        <v>29615530.290000007</v>
      </c>
      <c r="I23" s="128" t="s">
        <v>14</v>
      </c>
      <c r="J23" s="52" t="s">
        <v>14</v>
      </c>
      <c r="K23" s="63">
        <v>0</v>
      </c>
      <c r="L23" s="64">
        <v>0</v>
      </c>
      <c r="M23" s="64">
        <v>0</v>
      </c>
      <c r="N23" s="61">
        <v>12950</v>
      </c>
      <c r="O23" s="61">
        <v>15136</v>
      </c>
      <c r="P23" s="61">
        <v>5000</v>
      </c>
      <c r="Q23" s="61">
        <v>15000</v>
      </c>
      <c r="R23" s="52" t="s">
        <v>14</v>
      </c>
      <c r="S23" s="72">
        <v>129358000</v>
      </c>
      <c r="T23" s="73">
        <v>130922000</v>
      </c>
      <c r="U23" s="73">
        <v>125799000</v>
      </c>
      <c r="V23" s="73">
        <v>121193000</v>
      </c>
      <c r="W23" s="73">
        <v>101437000</v>
      </c>
      <c r="X23" s="73">
        <v>99846000</v>
      </c>
      <c r="Y23" s="115">
        <f>101072000</f>
        <v>101072000</v>
      </c>
      <c r="Z23" s="52" t="s">
        <v>14</v>
      </c>
      <c r="AA23" s="60">
        <v>177443000</v>
      </c>
      <c r="AB23" s="61">
        <v>185354000</v>
      </c>
      <c r="AC23" s="61">
        <v>182583000</v>
      </c>
      <c r="AD23" s="61">
        <v>175786208</v>
      </c>
      <c r="AE23" s="61">
        <v>156437000</v>
      </c>
      <c r="AF23" s="61">
        <v>186546000</v>
      </c>
      <c r="AG23" s="73">
        <v>174647441</v>
      </c>
      <c r="AH23" s="122"/>
      <c r="AI23" s="52" t="s">
        <v>14</v>
      </c>
      <c r="AJ23" s="9">
        <v>0.1451567201100821</v>
      </c>
      <c r="AK23" s="6">
        <v>0.1691423824872825</v>
      </c>
      <c r="AL23" s="6">
        <v>0.17515231790395791</v>
      </c>
      <c r="AM23" s="6">
        <v>0.17763959964684428</v>
      </c>
      <c r="AN23" s="6">
        <v>0.27130632806569593</v>
      </c>
      <c r="AO23" s="6">
        <v>0.30095637281413379</v>
      </c>
      <c r="AP23" s="6">
        <f>H23/Y23</f>
        <v>0.29301419077489321</v>
      </c>
      <c r="AQ23" s="133" t="s">
        <v>14</v>
      </c>
      <c r="AR23" s="106" t="s">
        <v>14</v>
      </c>
      <c r="AS23" s="26"/>
    </row>
    <row r="24" spans="1:45" s="28" customFormat="1" ht="18" customHeight="1" x14ac:dyDescent="0.25">
      <c r="A24" s="56" t="s">
        <v>84</v>
      </c>
      <c r="B24" s="84" t="s">
        <v>14</v>
      </c>
      <c r="C24" s="66" t="s">
        <v>14</v>
      </c>
      <c r="D24" s="66" t="s">
        <v>14</v>
      </c>
      <c r="E24" s="66" t="s">
        <v>14</v>
      </c>
      <c r="F24" s="66" t="s">
        <v>14</v>
      </c>
      <c r="G24" s="66" t="s">
        <v>14</v>
      </c>
      <c r="H24" s="66" t="s">
        <v>14</v>
      </c>
      <c r="I24" s="120" t="s">
        <v>14</v>
      </c>
      <c r="J24" s="66" t="s">
        <v>14</v>
      </c>
      <c r="K24" s="84" t="s">
        <v>14</v>
      </c>
      <c r="L24" s="66" t="s">
        <v>14</v>
      </c>
      <c r="M24" s="66" t="s">
        <v>14</v>
      </c>
      <c r="N24" s="66" t="s">
        <v>14</v>
      </c>
      <c r="O24" s="66" t="s">
        <v>14</v>
      </c>
      <c r="P24" s="66" t="s">
        <v>14</v>
      </c>
      <c r="Q24" s="66" t="s">
        <v>14</v>
      </c>
      <c r="R24" s="66" t="s">
        <v>14</v>
      </c>
      <c r="S24" s="85" t="s">
        <v>14</v>
      </c>
      <c r="T24" s="53" t="s">
        <v>14</v>
      </c>
      <c r="U24" s="53" t="s">
        <v>14</v>
      </c>
      <c r="V24" s="53" t="s">
        <v>14</v>
      </c>
      <c r="W24" s="53" t="s">
        <v>14</v>
      </c>
      <c r="X24" s="53" t="s">
        <v>14</v>
      </c>
      <c r="Y24" s="120">
        <v>80000000</v>
      </c>
      <c r="Z24" s="53" t="s">
        <v>14</v>
      </c>
      <c r="AA24" s="85" t="s">
        <v>14</v>
      </c>
      <c r="AB24" s="53" t="s">
        <v>14</v>
      </c>
      <c r="AC24" s="53" t="s">
        <v>14</v>
      </c>
      <c r="AD24" s="53" t="s">
        <v>14</v>
      </c>
      <c r="AE24" s="53" t="s">
        <v>14</v>
      </c>
      <c r="AF24" s="53" t="s">
        <v>14</v>
      </c>
      <c r="AG24" s="53" t="s">
        <v>14</v>
      </c>
      <c r="AH24" s="126" t="s">
        <v>14</v>
      </c>
      <c r="AI24" s="53" t="s">
        <v>14</v>
      </c>
      <c r="AJ24" s="85" t="s">
        <v>14</v>
      </c>
      <c r="AK24" s="53" t="s">
        <v>14</v>
      </c>
      <c r="AL24" s="53" t="s">
        <v>14</v>
      </c>
      <c r="AM24" s="53" t="s">
        <v>14</v>
      </c>
      <c r="AN24" s="53" t="s">
        <v>14</v>
      </c>
      <c r="AO24" s="53" t="s">
        <v>14</v>
      </c>
      <c r="AP24" s="53" t="s">
        <v>14</v>
      </c>
      <c r="AQ24" s="126" t="s">
        <v>14</v>
      </c>
      <c r="AR24" s="98" t="s">
        <v>14</v>
      </c>
      <c r="AS24" s="26"/>
    </row>
    <row r="25" spans="1:45" ht="19.5" customHeight="1" x14ac:dyDescent="0.2">
      <c r="A25" s="59" t="s">
        <v>85</v>
      </c>
      <c r="B25" s="60">
        <v>4204000</v>
      </c>
      <c r="C25" s="61">
        <v>4759000</v>
      </c>
      <c r="D25" s="61">
        <v>3880000</v>
      </c>
      <c r="E25" s="61">
        <v>6786000</v>
      </c>
      <c r="F25" s="61">
        <v>5738972</v>
      </c>
      <c r="G25" s="61">
        <v>11874059</v>
      </c>
      <c r="H25" s="61">
        <v>6770963</v>
      </c>
      <c r="I25" s="128" t="s">
        <v>14</v>
      </c>
      <c r="J25" s="62">
        <v>9919000</v>
      </c>
      <c r="K25" s="60">
        <v>619000</v>
      </c>
      <c r="L25" s="61">
        <v>423000</v>
      </c>
      <c r="M25" s="61">
        <v>647000</v>
      </c>
      <c r="N25" s="61">
        <v>284000</v>
      </c>
      <c r="O25" s="61">
        <v>100000</v>
      </c>
      <c r="P25" s="61">
        <v>3302883</v>
      </c>
      <c r="Q25" s="61">
        <v>181929</v>
      </c>
      <c r="R25" s="65">
        <v>0</v>
      </c>
      <c r="S25" s="72">
        <v>106947000</v>
      </c>
      <c r="T25" s="73">
        <v>109464000</v>
      </c>
      <c r="U25" s="73">
        <v>105847000</v>
      </c>
      <c r="V25" s="73">
        <v>101873000</v>
      </c>
      <c r="W25" s="73">
        <v>103868000</v>
      </c>
      <c r="X25" s="73">
        <v>95106000</v>
      </c>
      <c r="Y25" s="73">
        <v>93893000</v>
      </c>
      <c r="Z25" s="61">
        <v>93043000</v>
      </c>
      <c r="AA25" s="60">
        <v>140462000</v>
      </c>
      <c r="AB25" s="61">
        <v>142172000</v>
      </c>
      <c r="AC25" s="61">
        <v>137942000</v>
      </c>
      <c r="AD25" s="61">
        <v>108943000</v>
      </c>
      <c r="AE25" s="61">
        <v>126102000</v>
      </c>
      <c r="AF25" s="61">
        <v>124702000</v>
      </c>
      <c r="AG25" s="73">
        <v>118883000</v>
      </c>
      <c r="AH25" s="122"/>
      <c r="AI25" s="47">
        <f>Z25+J25+14802000</f>
        <v>117764000</v>
      </c>
      <c r="AJ25" s="99">
        <v>3.9309190533628809E-2</v>
      </c>
      <c r="AK25" s="99">
        <v>4.3475480523277057E-2</v>
      </c>
      <c r="AL25" s="99">
        <v>3.6656683703836672E-2</v>
      </c>
      <c r="AM25" s="99">
        <v>6.6612350671915038E-2</v>
      </c>
      <c r="AN25" s="99">
        <v>5.5252551315130745E-2</v>
      </c>
      <c r="AO25" s="99">
        <v>0.12485078754232119</v>
      </c>
      <c r="AP25" s="99">
        <v>7.2113608043198107E-2</v>
      </c>
      <c r="AQ25" s="130"/>
      <c r="AR25" s="100">
        <f>J25/Z25</f>
        <v>0.10660662274432252</v>
      </c>
      <c r="AS25" s="26"/>
    </row>
    <row r="26" spans="1:45" s="28" customFormat="1" ht="18.75" x14ac:dyDescent="0.25">
      <c r="A26" s="86" t="s">
        <v>86</v>
      </c>
      <c r="B26" s="87">
        <v>108955000</v>
      </c>
      <c r="C26" s="88">
        <v>109749000</v>
      </c>
      <c r="D26" s="88">
        <v>117389000</v>
      </c>
      <c r="E26" s="88">
        <v>136544867</v>
      </c>
      <c r="F26" s="88">
        <v>158720516</v>
      </c>
      <c r="G26" s="88">
        <v>180065000</v>
      </c>
      <c r="H26" s="88">
        <v>186188000</v>
      </c>
      <c r="I26" s="120" t="s">
        <v>14</v>
      </c>
      <c r="J26" s="89">
        <v>217438000</v>
      </c>
      <c r="K26" s="90" t="s">
        <v>16</v>
      </c>
      <c r="L26" s="88" t="s">
        <v>16</v>
      </c>
      <c r="M26" s="88" t="s">
        <v>16</v>
      </c>
      <c r="N26" s="88" t="s">
        <v>16</v>
      </c>
      <c r="O26" s="88" t="s">
        <v>16</v>
      </c>
      <c r="P26" s="88" t="s">
        <v>16</v>
      </c>
      <c r="Q26" s="88" t="s">
        <v>16</v>
      </c>
      <c r="R26" s="88" t="s">
        <v>16</v>
      </c>
      <c r="S26" s="91">
        <v>332779000</v>
      </c>
      <c r="T26" s="92">
        <v>344365000</v>
      </c>
      <c r="U26" s="92">
        <v>350710000</v>
      </c>
      <c r="V26" s="88">
        <v>324592000</v>
      </c>
      <c r="W26" s="88">
        <v>310371000</v>
      </c>
      <c r="X26" s="88">
        <v>311209000</v>
      </c>
      <c r="Y26" s="88">
        <v>312401000</v>
      </c>
      <c r="Z26" s="94">
        <v>280880000</v>
      </c>
      <c r="AA26" s="88">
        <v>1156386000</v>
      </c>
      <c r="AB26" s="88">
        <v>1211173000</v>
      </c>
      <c r="AC26" s="88">
        <v>1260547000</v>
      </c>
      <c r="AD26" s="88">
        <v>1246092684</v>
      </c>
      <c r="AE26" s="88">
        <v>1348570364</v>
      </c>
      <c r="AF26" s="88">
        <v>1532040000</v>
      </c>
      <c r="AG26" s="88">
        <v>1580756701</v>
      </c>
      <c r="AH26" s="127"/>
      <c r="AI26" s="54">
        <f>Z26+J26+1306293000</f>
        <v>1804611000</v>
      </c>
      <c r="AJ26" s="101">
        <v>0.32740948196851366</v>
      </c>
      <c r="AK26" s="101">
        <v>0.3186996355611052</v>
      </c>
      <c r="AL26" s="101">
        <v>0.33471814319523252</v>
      </c>
      <c r="AM26" s="101">
        <v>0.42066615012076697</v>
      </c>
      <c r="AN26" s="101">
        <v>0.51138964658424912</v>
      </c>
      <c r="AO26" s="101">
        <v>0.57859830531893353</v>
      </c>
      <c r="AP26" s="101">
        <v>0.5959904097618125</v>
      </c>
      <c r="AQ26" s="131"/>
      <c r="AR26" s="102">
        <f>J26/Z26</f>
        <v>0.7741313016234691</v>
      </c>
      <c r="AS26" s="25"/>
    </row>
    <row r="27" spans="1:45" s="28" customFormat="1" ht="19.5" customHeight="1" x14ac:dyDescent="0.25">
      <c r="A27" s="59" t="s">
        <v>87</v>
      </c>
      <c r="B27" s="60">
        <v>50750</v>
      </c>
      <c r="C27" s="61">
        <v>107500</v>
      </c>
      <c r="D27" s="61">
        <v>1531217</v>
      </c>
      <c r="E27" s="61">
        <v>80105</v>
      </c>
      <c r="F27" s="61">
        <v>371000</v>
      </c>
      <c r="G27" s="61">
        <v>411000</v>
      </c>
      <c r="H27" s="61">
        <v>104000</v>
      </c>
      <c r="I27" s="128" t="s">
        <v>14</v>
      </c>
      <c r="J27" s="55">
        <v>51000</v>
      </c>
      <c r="K27" s="93">
        <v>10750</v>
      </c>
      <c r="L27" s="61">
        <v>75000</v>
      </c>
      <c r="M27" s="61">
        <v>1428200</v>
      </c>
      <c r="N27" s="61">
        <v>68000</v>
      </c>
      <c r="O27" s="61">
        <v>336000</v>
      </c>
      <c r="P27" s="61">
        <v>124000</v>
      </c>
      <c r="Q27" s="61">
        <v>6000</v>
      </c>
      <c r="R27" s="55">
        <v>35000</v>
      </c>
      <c r="S27" s="72">
        <v>104852000</v>
      </c>
      <c r="T27" s="73">
        <v>108599000</v>
      </c>
      <c r="U27" s="73">
        <v>87813000</v>
      </c>
      <c r="V27" s="61">
        <v>69010000</v>
      </c>
      <c r="W27" s="61">
        <v>158856000</v>
      </c>
      <c r="X27" s="61">
        <v>149512000</v>
      </c>
      <c r="Y27" s="61">
        <v>136970000</v>
      </c>
      <c r="Z27" s="97">
        <v>188111000</v>
      </c>
      <c r="AA27" s="61">
        <v>261384000</v>
      </c>
      <c r="AB27" s="61">
        <v>259839000</v>
      </c>
      <c r="AC27" s="61">
        <v>276886000</v>
      </c>
      <c r="AD27" s="61">
        <v>288767000</v>
      </c>
      <c r="AE27" s="61">
        <v>436054000</v>
      </c>
      <c r="AF27" s="61">
        <v>383453000</v>
      </c>
      <c r="AG27" s="61">
        <v>412443000</v>
      </c>
      <c r="AH27" s="122"/>
      <c r="AI27" s="55">
        <f>J27+Z27+108000</f>
        <v>188270000</v>
      </c>
      <c r="AJ27" s="103">
        <v>4.8401556479609354E-4</v>
      </c>
      <c r="AK27" s="99">
        <v>9.8988020147515172E-4</v>
      </c>
      <c r="AL27" s="99">
        <v>1.7437247332399531E-2</v>
      </c>
      <c r="AM27" s="99">
        <v>1.1607738008984204E-3</v>
      </c>
      <c r="AN27" s="99">
        <v>2.3354484564637157E-3</v>
      </c>
      <c r="AO27" s="99">
        <v>2.7489432286371663E-3</v>
      </c>
      <c r="AP27" s="99">
        <v>7.5929035555231071E-4</v>
      </c>
      <c r="AQ27" s="130"/>
      <c r="AR27" s="100">
        <f>J27/Z27</f>
        <v>2.711165216281876E-4</v>
      </c>
      <c r="AS27" s="25"/>
    </row>
    <row r="28" spans="1:45" ht="19.5" customHeight="1" x14ac:dyDescent="0.2">
      <c r="A28" s="86" t="s">
        <v>88</v>
      </c>
      <c r="B28" s="87">
        <v>4385807</v>
      </c>
      <c r="C28" s="88">
        <v>4280282</v>
      </c>
      <c r="D28" s="88">
        <v>4959180</v>
      </c>
      <c r="E28" s="88">
        <v>6978000</v>
      </c>
      <c r="F28" s="88">
        <v>6684000</v>
      </c>
      <c r="G28" s="88">
        <v>8866337</v>
      </c>
      <c r="H28" s="88">
        <v>12310000</v>
      </c>
      <c r="I28" s="120" t="s">
        <v>14</v>
      </c>
      <c r="J28" s="94">
        <v>7949000</v>
      </c>
      <c r="K28" s="88" t="s">
        <v>16</v>
      </c>
      <c r="L28" s="88" t="s">
        <v>16</v>
      </c>
      <c r="M28" s="88" t="s">
        <v>16</v>
      </c>
      <c r="N28" s="88" t="s">
        <v>16</v>
      </c>
      <c r="O28" s="88" t="s">
        <v>16</v>
      </c>
      <c r="P28" s="88">
        <v>208444</v>
      </c>
      <c r="Q28" s="95">
        <v>0</v>
      </c>
      <c r="R28" s="96">
        <v>0</v>
      </c>
      <c r="S28" s="91">
        <v>16000000</v>
      </c>
      <c r="T28" s="92">
        <v>16000000</v>
      </c>
      <c r="U28" s="92">
        <v>16000000</v>
      </c>
      <c r="V28" s="92">
        <v>33589000</v>
      </c>
      <c r="W28" s="92">
        <v>20164000</v>
      </c>
      <c r="X28" s="92">
        <v>16924000</v>
      </c>
      <c r="Y28" s="92">
        <v>22997000</v>
      </c>
      <c r="Z28" s="89">
        <v>21225000</v>
      </c>
      <c r="AA28" s="90">
        <v>39612000</v>
      </c>
      <c r="AB28" s="88">
        <v>43263000</v>
      </c>
      <c r="AC28" s="88">
        <v>48453000</v>
      </c>
      <c r="AD28" s="88">
        <v>56004000</v>
      </c>
      <c r="AE28" s="88">
        <v>42115000</v>
      </c>
      <c r="AF28" s="88">
        <v>40003337</v>
      </c>
      <c r="AG28" s="92">
        <v>48870000</v>
      </c>
      <c r="AH28" s="127"/>
      <c r="AI28" s="54">
        <f>Z28+J28+17083000</f>
        <v>46257000</v>
      </c>
      <c r="AJ28" s="101">
        <v>0.27411293749999999</v>
      </c>
      <c r="AK28" s="101">
        <v>0.26751762499999998</v>
      </c>
      <c r="AL28" s="101">
        <v>0.30994875</v>
      </c>
      <c r="AM28" s="101">
        <v>0.20774658370299801</v>
      </c>
      <c r="AN28" s="101">
        <v>0.33148184883951598</v>
      </c>
      <c r="AO28" s="101">
        <v>0.5238913377452139</v>
      </c>
      <c r="AP28" s="101">
        <v>0.53528721137539681</v>
      </c>
      <c r="AQ28" s="131"/>
      <c r="AR28" s="102">
        <f>J28/Z28</f>
        <v>0.37451118963486457</v>
      </c>
      <c r="AS28" s="26"/>
    </row>
    <row r="29" spans="1:45" ht="15" customHeight="1" x14ac:dyDescent="0.25">
      <c r="A29" s="10" t="s">
        <v>22</v>
      </c>
      <c r="B29" s="11">
        <v>303989204</v>
      </c>
      <c r="C29" s="12">
        <v>235585858</v>
      </c>
      <c r="D29" s="12">
        <v>250373761.72</v>
      </c>
      <c r="E29" s="12">
        <v>356519757</v>
      </c>
      <c r="F29" s="12">
        <v>347722248</v>
      </c>
      <c r="G29" s="12">
        <v>475696448</v>
      </c>
      <c r="H29" s="12">
        <f>SUM(H6:H28)</f>
        <v>528197418.29000002</v>
      </c>
      <c r="I29" s="118">
        <f>I6+I7+H8+I9+H10+H11+H12+I13+I16+I20+H17+H18+H19+I21+SUM(H22:H28)</f>
        <v>519780232.29000002</v>
      </c>
      <c r="J29" s="108">
        <f>SUM(J6:J28)</f>
        <v>438752724</v>
      </c>
      <c r="K29" s="12">
        <v>100347750</v>
      </c>
      <c r="L29" s="12">
        <v>18040500</v>
      </c>
      <c r="M29" s="12">
        <v>16784975.259999998</v>
      </c>
      <c r="N29" s="12">
        <v>82570750</v>
      </c>
      <c r="O29" s="12">
        <v>54843836</v>
      </c>
      <c r="P29" s="12">
        <v>20617327.399999999</v>
      </c>
      <c r="Q29" s="12">
        <f>SUM(Q6:Q28)</f>
        <v>97423210</v>
      </c>
      <c r="R29" s="108">
        <f>SUM(R6:R28)</f>
        <v>20409000</v>
      </c>
      <c r="S29" s="11">
        <v>1064044315</v>
      </c>
      <c r="T29" s="12">
        <v>1077180000</v>
      </c>
      <c r="U29" s="12">
        <v>1047487000</v>
      </c>
      <c r="V29" s="12">
        <v>994143000</v>
      </c>
      <c r="W29" s="12">
        <v>1032320000</v>
      </c>
      <c r="X29" s="12">
        <v>973872000</v>
      </c>
      <c r="Y29" s="16">
        <f>SUM(Y6:Y28)</f>
        <v>1043432000</v>
      </c>
      <c r="Z29" s="108">
        <f>SUM(Z6:Z28)</f>
        <v>883584000</v>
      </c>
      <c r="AA29" s="14">
        <v>2517254837</v>
      </c>
      <c r="AB29" s="12">
        <v>2479407900</v>
      </c>
      <c r="AC29" s="12">
        <v>2556506129</v>
      </c>
      <c r="AD29" s="12">
        <v>2591926171</v>
      </c>
      <c r="AE29" s="12">
        <v>2788954137</v>
      </c>
      <c r="AF29" s="16">
        <f>SUM(AF6:AF28)</f>
        <v>3030313826</v>
      </c>
      <c r="AG29" s="16">
        <f>SUM(AG6:AG28)</f>
        <v>3146762863</v>
      </c>
      <c r="AH29" s="118">
        <f>AH6+AH7+AG8+AH9+AG10+AG11+AG12+AH13+AH16+AH20+AG17+AG18+AG19+AH21+SUM(AG22:AG28)</f>
        <v>3117586760</v>
      </c>
      <c r="AI29" s="108">
        <f>SUM(AI6:AI28)</f>
        <v>2884180724</v>
      </c>
      <c r="AJ29" s="15">
        <v>0.28569224017704564</v>
      </c>
      <c r="AK29" s="15">
        <v>0.21870611968287565</v>
      </c>
      <c r="AL29" s="15">
        <v>0.23902326398322843</v>
      </c>
      <c r="AM29" s="15">
        <v>0.35862019548495538</v>
      </c>
      <c r="AN29" s="15">
        <v>0.33683571760694359</v>
      </c>
      <c r="AO29" s="15">
        <v>0.48845890219659255</v>
      </c>
      <c r="AP29" s="117">
        <f>H29/(Y29)</f>
        <v>0.50621163457704965</v>
      </c>
      <c r="AQ29" s="117">
        <f>I29/Y29</f>
        <v>0.49814480703102837</v>
      </c>
      <c r="AR29" s="107">
        <f>J29/Z29</f>
        <v>0.49656028628857019</v>
      </c>
      <c r="AS29" s="26"/>
    </row>
    <row r="30" spans="1:45" ht="14.65" customHeight="1" x14ac:dyDescent="0.25">
      <c r="A30" s="10" t="s">
        <v>23</v>
      </c>
      <c r="B30" s="11">
        <v>203641454</v>
      </c>
      <c r="C30" s="12">
        <v>217545358</v>
      </c>
      <c r="D30" s="12">
        <v>233588786.46000001</v>
      </c>
      <c r="E30" s="12">
        <v>273949007</v>
      </c>
      <c r="F30" s="12">
        <v>292878412</v>
      </c>
      <c r="G30" s="12">
        <v>455079120.60000002</v>
      </c>
      <c r="H30" s="119">
        <f>H29-Q29</f>
        <v>430774208.29000002</v>
      </c>
      <c r="I30" s="118">
        <f>I29-Q29</f>
        <v>422357022.29000002</v>
      </c>
      <c r="J30" s="108">
        <f>J29-R29</f>
        <v>418343724</v>
      </c>
      <c r="K30" s="12"/>
      <c r="L30" s="12"/>
      <c r="M30" s="12"/>
      <c r="N30" s="12"/>
      <c r="O30" s="12"/>
      <c r="P30" s="12"/>
      <c r="Q30" s="12"/>
      <c r="R30" s="20"/>
      <c r="S30" s="11"/>
      <c r="T30" s="12"/>
      <c r="U30" s="12"/>
      <c r="V30" s="12"/>
      <c r="W30" s="12"/>
      <c r="X30" s="12"/>
      <c r="Y30" s="12"/>
      <c r="Z30" s="20"/>
      <c r="AA30" s="12"/>
      <c r="AB30" s="12"/>
      <c r="AC30" s="12"/>
      <c r="AD30" s="12"/>
      <c r="AE30" s="12"/>
      <c r="AF30" s="16"/>
      <c r="AG30" s="16"/>
      <c r="AH30" s="12"/>
      <c r="AI30" s="13"/>
      <c r="AJ30" s="15">
        <v>0.19138437293375324</v>
      </c>
      <c r="AK30" s="15">
        <v>0.20195822239551423</v>
      </c>
      <c r="AL30" s="15">
        <v>0.22299922238653083</v>
      </c>
      <c r="AM30" s="15">
        <v>0.2755629793701711</v>
      </c>
      <c r="AN30" s="15">
        <v>0.28370893908865469</v>
      </c>
      <c r="AO30" s="15">
        <v>0.46728843277145254</v>
      </c>
      <c r="AP30" s="117">
        <f>H30/(Y29)</f>
        <v>0.41284358567688167</v>
      </c>
      <c r="AQ30" s="117">
        <f>I30/Y29</f>
        <v>0.4047767581308605</v>
      </c>
      <c r="AR30" s="107">
        <f>J30/Z29</f>
        <v>0.4734623125814863</v>
      </c>
      <c r="AS30" s="26"/>
    </row>
    <row r="31" spans="1:45" ht="12.75" customHeight="1" x14ac:dyDescent="0.2">
      <c r="A31" s="2"/>
      <c r="B31" s="31"/>
      <c r="C31" s="31"/>
      <c r="D31" s="31"/>
      <c r="E31" s="31"/>
      <c r="F31" s="31"/>
      <c r="G31" s="31"/>
      <c r="H31" s="116"/>
      <c r="I31" s="31"/>
      <c r="J31" s="116"/>
      <c r="K31" s="2"/>
      <c r="L31" s="2"/>
      <c r="M31" s="2"/>
      <c r="N31" s="2"/>
      <c r="O31" s="2"/>
      <c r="P31" s="2"/>
      <c r="Q31" s="2"/>
      <c r="R31" s="116"/>
      <c r="S31" s="2"/>
      <c r="T31" s="2"/>
      <c r="U31" s="2"/>
      <c r="V31" s="2"/>
      <c r="W31" s="2"/>
      <c r="X31" s="2"/>
      <c r="Y31" s="29"/>
      <c r="Z31" s="2"/>
      <c r="AA31" s="2"/>
      <c r="AB31" s="2"/>
      <c r="AC31" s="2"/>
      <c r="AD31" s="2"/>
      <c r="AE31" s="2"/>
      <c r="AF31" s="2"/>
      <c r="AG31" s="29"/>
      <c r="AH31" s="2"/>
      <c r="AI31" s="2"/>
      <c r="AJ31" s="2"/>
      <c r="AK31" s="2"/>
      <c r="AL31" s="2"/>
      <c r="AM31" s="2"/>
      <c r="AN31" s="2"/>
      <c r="AO31" s="2"/>
      <c r="AP31" s="2"/>
      <c r="AQ31" s="2"/>
      <c r="AR31" s="2"/>
      <c r="AS31" s="30"/>
    </row>
    <row r="32" spans="1:45" ht="15.75" x14ac:dyDescent="0.25">
      <c r="A32" s="32" t="s">
        <v>24</v>
      </c>
      <c r="B32" s="31"/>
      <c r="C32" s="31"/>
      <c r="D32" s="31"/>
      <c r="E32" s="31"/>
      <c r="F32" s="31"/>
      <c r="G32" s="31"/>
      <c r="H32" s="31"/>
      <c r="I32" s="31"/>
      <c r="J32" s="116"/>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111"/>
      <c r="AK32" s="111"/>
      <c r="AL32" s="111"/>
      <c r="AM32" s="111"/>
      <c r="AN32" s="111"/>
      <c r="AO32" s="111"/>
      <c r="AP32" s="111"/>
      <c r="AQ32" s="111"/>
      <c r="AR32" s="111"/>
    </row>
    <row r="33" spans="1:45" s="110" customFormat="1" ht="15.75" x14ac:dyDescent="0.25">
      <c r="A33" s="32" t="s">
        <v>91</v>
      </c>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S33" s="23"/>
    </row>
    <row r="34" spans="1:45" x14ac:dyDescent="0.2">
      <c r="A34" s="140" t="s">
        <v>89</v>
      </c>
      <c r="B34" s="141"/>
      <c r="C34" s="141"/>
      <c r="D34" s="141"/>
      <c r="E34" s="141"/>
      <c r="F34" s="141"/>
      <c r="G34" s="141"/>
      <c r="H34" s="141"/>
      <c r="I34" s="141"/>
      <c r="J34" s="141"/>
      <c r="K34" s="141"/>
      <c r="L34" s="141"/>
      <c r="M34" s="141"/>
      <c r="N34" s="141"/>
      <c r="O34" s="141"/>
      <c r="P34" s="141"/>
      <c r="Q34" s="141"/>
      <c r="R34" s="141"/>
      <c r="S34" s="141"/>
      <c r="T34" s="141"/>
      <c r="U34" s="141"/>
      <c r="V34" s="141"/>
      <c r="W34" s="141"/>
      <c r="X34" s="141"/>
      <c r="Y34" s="141"/>
      <c r="Z34" s="141"/>
      <c r="AA34" s="141"/>
      <c r="AB34" s="2"/>
      <c r="AC34" s="2"/>
      <c r="AD34" s="2"/>
      <c r="AE34" s="2"/>
      <c r="AF34" s="2"/>
      <c r="AG34" s="33"/>
      <c r="AH34" s="2"/>
      <c r="AI34" s="2"/>
      <c r="AK34" s="2"/>
      <c r="AL34" s="2"/>
      <c r="AM34" s="2"/>
      <c r="AN34" s="2"/>
      <c r="AO34" s="2"/>
      <c r="AP34" s="29"/>
      <c r="AQ34" s="2"/>
      <c r="AR34" s="2"/>
    </row>
    <row r="35" spans="1:45" x14ac:dyDescent="0.2">
      <c r="A35" s="140" t="s">
        <v>35</v>
      </c>
      <c r="B35" s="141"/>
      <c r="C35" s="141"/>
      <c r="D35" s="141"/>
      <c r="E35" s="141"/>
      <c r="F35" s="141"/>
      <c r="G35" s="141"/>
      <c r="H35" s="141"/>
      <c r="I35" s="141"/>
      <c r="J35" s="141"/>
      <c r="K35" s="141"/>
      <c r="L35" s="141"/>
      <c r="M35" s="141"/>
      <c r="N35" s="141"/>
      <c r="O35" s="141"/>
      <c r="P35" s="141"/>
      <c r="Q35" s="141"/>
      <c r="R35" s="141"/>
      <c r="S35" s="141"/>
      <c r="T35" s="141"/>
      <c r="U35" s="141"/>
      <c r="V35" s="141"/>
      <c r="W35" s="141"/>
      <c r="X35" s="141"/>
      <c r="Y35" s="141"/>
      <c r="Z35" s="141"/>
      <c r="AA35" s="141"/>
      <c r="AB35" s="2"/>
      <c r="AC35" s="2"/>
      <c r="AD35" s="2"/>
      <c r="AE35" s="2"/>
      <c r="AF35" s="2"/>
      <c r="AG35" s="29"/>
      <c r="AH35" s="2"/>
      <c r="AI35" s="2"/>
      <c r="AK35" s="2"/>
      <c r="AL35" s="2"/>
      <c r="AM35" s="2"/>
      <c r="AN35" s="2"/>
      <c r="AO35" s="2"/>
      <c r="AP35" s="29"/>
      <c r="AQ35" s="2"/>
      <c r="AR35" s="2"/>
    </row>
    <row r="36" spans="1:45" x14ac:dyDescent="0.2">
      <c r="A36" s="140" t="s">
        <v>27</v>
      </c>
      <c r="B36" s="141"/>
      <c r="C36" s="141"/>
      <c r="D36" s="141"/>
      <c r="E36" s="141"/>
      <c r="F36" s="141"/>
      <c r="G36" s="141"/>
      <c r="H36" s="141"/>
      <c r="I36" s="141"/>
      <c r="J36" s="141"/>
      <c r="K36" s="141"/>
      <c r="L36" s="141"/>
      <c r="M36" s="141"/>
      <c r="N36" s="141"/>
      <c r="O36" s="141"/>
      <c r="P36" s="141"/>
      <c r="Q36" s="141"/>
      <c r="R36" s="141"/>
      <c r="S36" s="141"/>
      <c r="T36" s="141"/>
      <c r="U36" s="141"/>
      <c r="V36" s="141"/>
      <c r="W36" s="141"/>
      <c r="X36" s="141"/>
      <c r="Y36" s="141"/>
      <c r="Z36" s="141"/>
      <c r="AA36" s="141"/>
      <c r="AB36" s="2"/>
      <c r="AC36" s="35"/>
      <c r="AD36" s="35"/>
      <c r="AE36" s="35"/>
      <c r="AF36" s="35"/>
      <c r="AG36" s="36"/>
      <c r="AH36" s="35"/>
      <c r="AI36" s="35"/>
      <c r="AK36" s="2"/>
      <c r="AL36" s="2"/>
      <c r="AM36" s="2"/>
      <c r="AN36" s="2"/>
      <c r="AO36" s="2"/>
      <c r="AP36" s="29"/>
      <c r="AQ36" s="35"/>
      <c r="AR36" s="35"/>
    </row>
    <row r="37" spans="1:45" x14ac:dyDescent="0.2">
      <c r="A37" s="140" t="s">
        <v>29</v>
      </c>
      <c r="B37" s="141"/>
      <c r="C37" s="141"/>
      <c r="D37" s="141"/>
      <c r="E37" s="141"/>
      <c r="F37" s="141"/>
      <c r="G37" s="141"/>
      <c r="H37" s="141"/>
      <c r="I37" s="141"/>
      <c r="J37" s="141"/>
      <c r="K37" s="141"/>
      <c r="L37" s="141"/>
      <c r="M37" s="141"/>
      <c r="N37" s="141"/>
      <c r="O37" s="141"/>
      <c r="P37" s="141"/>
      <c r="Q37" s="141"/>
      <c r="R37" s="141"/>
      <c r="S37" s="141"/>
      <c r="T37" s="141"/>
      <c r="U37" s="141"/>
      <c r="V37" s="141"/>
      <c r="W37" s="141"/>
      <c r="X37" s="141"/>
      <c r="Y37" s="141"/>
      <c r="Z37" s="141"/>
      <c r="AA37" s="141"/>
      <c r="AB37" s="2"/>
      <c r="AC37" s="35"/>
      <c r="AD37" s="35"/>
      <c r="AE37" s="35"/>
      <c r="AF37" s="35"/>
      <c r="AG37" s="36"/>
      <c r="AH37" s="35"/>
      <c r="AI37" s="35"/>
      <c r="AK37" s="2"/>
      <c r="AL37" s="2"/>
      <c r="AM37" s="2"/>
      <c r="AN37" s="2"/>
      <c r="AO37" s="2"/>
      <c r="AP37" s="29"/>
      <c r="AQ37" s="35"/>
      <c r="AR37" s="35"/>
    </row>
    <row r="38" spans="1:45" x14ac:dyDescent="0.2">
      <c r="A38" s="140" t="s">
        <v>36</v>
      </c>
      <c r="B38" s="141"/>
      <c r="C38" s="141"/>
      <c r="D38" s="141"/>
      <c r="E38" s="141"/>
      <c r="F38" s="141"/>
      <c r="G38" s="141"/>
      <c r="H38" s="141"/>
      <c r="I38" s="141"/>
      <c r="J38" s="141"/>
      <c r="K38" s="141"/>
      <c r="L38" s="141"/>
      <c r="M38" s="141"/>
      <c r="N38" s="141"/>
      <c r="O38" s="141"/>
      <c r="P38" s="141"/>
      <c r="Q38" s="141"/>
      <c r="R38" s="141"/>
      <c r="S38" s="141"/>
      <c r="T38" s="141"/>
      <c r="U38" s="141"/>
      <c r="V38" s="141"/>
      <c r="W38" s="141"/>
      <c r="X38" s="141"/>
      <c r="Y38" s="141"/>
      <c r="Z38" s="141"/>
      <c r="AA38" s="141"/>
      <c r="AB38" s="2"/>
      <c r="AC38" s="35"/>
      <c r="AD38" s="35"/>
      <c r="AE38" s="35"/>
      <c r="AF38" s="35"/>
      <c r="AG38" s="36"/>
      <c r="AH38" s="35"/>
      <c r="AI38" s="35"/>
      <c r="AK38" s="2"/>
      <c r="AL38" s="2"/>
      <c r="AM38" s="2"/>
      <c r="AN38" s="2"/>
      <c r="AO38" s="2"/>
      <c r="AP38" s="29"/>
      <c r="AQ38" s="35"/>
      <c r="AR38" s="35"/>
    </row>
    <row r="39" spans="1:45" x14ac:dyDescent="0.2">
      <c r="A39" s="140" t="s">
        <v>37</v>
      </c>
      <c r="B39" s="141"/>
      <c r="C39" s="141"/>
      <c r="D39" s="141"/>
      <c r="E39" s="141"/>
      <c r="F39" s="141"/>
      <c r="G39" s="141"/>
      <c r="H39" s="141"/>
      <c r="I39" s="141"/>
      <c r="J39" s="141"/>
      <c r="K39" s="141"/>
      <c r="L39" s="141"/>
      <c r="M39" s="141"/>
      <c r="N39" s="141"/>
      <c r="O39" s="141"/>
      <c r="P39" s="141"/>
      <c r="Q39" s="141"/>
      <c r="R39" s="141"/>
      <c r="S39" s="141"/>
      <c r="T39" s="141"/>
      <c r="U39" s="141"/>
      <c r="V39" s="141"/>
      <c r="W39" s="141"/>
      <c r="X39" s="141"/>
      <c r="Y39" s="141"/>
      <c r="Z39" s="141"/>
      <c r="AA39" s="141"/>
      <c r="AB39" s="35"/>
      <c r="AC39" s="35"/>
      <c r="AD39" s="35"/>
      <c r="AE39" s="35"/>
      <c r="AF39" s="35"/>
      <c r="AG39" s="36"/>
      <c r="AH39" s="35"/>
      <c r="AI39" s="35"/>
      <c r="AJ39" s="2"/>
      <c r="AK39" s="2"/>
      <c r="AL39" s="2"/>
      <c r="AM39" s="2"/>
      <c r="AN39" s="2"/>
      <c r="AO39" s="2"/>
      <c r="AP39" s="29"/>
      <c r="AQ39" s="35"/>
      <c r="AR39" s="35"/>
    </row>
    <row r="40" spans="1:45" x14ac:dyDescent="0.2">
      <c r="A40" s="140" t="s">
        <v>38</v>
      </c>
      <c r="B40" s="141"/>
      <c r="C40" s="141"/>
      <c r="D40" s="141"/>
      <c r="E40" s="141"/>
      <c r="F40" s="141"/>
      <c r="G40" s="141"/>
      <c r="H40" s="141"/>
      <c r="I40" s="141"/>
      <c r="J40" s="141"/>
      <c r="K40" s="141"/>
      <c r="L40" s="141"/>
      <c r="M40" s="141"/>
      <c r="N40" s="141"/>
      <c r="O40" s="141"/>
      <c r="P40" s="141"/>
      <c r="Q40" s="141"/>
      <c r="R40" s="141"/>
      <c r="S40" s="141"/>
      <c r="T40" s="141"/>
      <c r="U40" s="141"/>
      <c r="V40" s="141"/>
      <c r="W40" s="141"/>
      <c r="X40" s="141"/>
      <c r="Y40" s="141"/>
      <c r="Z40" s="141"/>
      <c r="AA40" s="141"/>
      <c r="AB40" s="35"/>
      <c r="AC40" s="35"/>
      <c r="AD40" s="35"/>
      <c r="AE40" s="35"/>
      <c r="AF40" s="35"/>
      <c r="AG40" s="36"/>
      <c r="AH40" s="35"/>
      <c r="AI40" s="35"/>
      <c r="AJ40" s="2"/>
      <c r="AK40" s="2"/>
      <c r="AL40" s="2"/>
      <c r="AM40" s="2"/>
      <c r="AN40" s="2"/>
      <c r="AO40" s="2"/>
      <c r="AP40" s="29"/>
      <c r="AQ40" s="35"/>
      <c r="AR40" s="35"/>
    </row>
    <row r="41" spans="1:45" x14ac:dyDescent="0.2">
      <c r="A41" s="140" t="s">
        <v>40</v>
      </c>
      <c r="B41" s="141"/>
      <c r="C41" s="141"/>
      <c r="D41" s="141"/>
      <c r="E41" s="141"/>
      <c r="F41" s="141"/>
      <c r="G41" s="141"/>
      <c r="H41" s="141"/>
      <c r="I41" s="141"/>
      <c r="J41" s="141"/>
      <c r="K41" s="141"/>
      <c r="L41" s="141"/>
      <c r="M41" s="141"/>
      <c r="N41" s="141"/>
      <c r="O41" s="141"/>
      <c r="P41" s="141"/>
      <c r="Q41" s="141"/>
      <c r="R41" s="141"/>
      <c r="S41" s="141"/>
      <c r="T41" s="141"/>
      <c r="U41" s="141"/>
      <c r="V41" s="141"/>
      <c r="W41" s="141"/>
      <c r="X41" s="141"/>
      <c r="Y41" s="141"/>
      <c r="Z41" s="141"/>
      <c r="AA41" s="141"/>
      <c r="AB41" s="35"/>
      <c r="AC41" s="35"/>
      <c r="AD41" s="35"/>
      <c r="AE41" s="35"/>
      <c r="AF41" s="35"/>
      <c r="AG41" s="36"/>
      <c r="AH41" s="35"/>
      <c r="AI41" s="35"/>
      <c r="AK41" s="2"/>
      <c r="AL41" s="2"/>
      <c r="AM41" s="2"/>
      <c r="AN41" s="2"/>
      <c r="AO41" s="2"/>
      <c r="AP41" s="29"/>
      <c r="AQ41" s="35"/>
      <c r="AR41" s="35"/>
    </row>
    <row r="42" spans="1:45" x14ac:dyDescent="0.2">
      <c r="A42" s="140" t="s">
        <v>41</v>
      </c>
      <c r="B42" s="141"/>
      <c r="C42" s="141"/>
      <c r="D42" s="141"/>
      <c r="E42" s="141"/>
      <c r="F42" s="141"/>
      <c r="G42" s="141"/>
      <c r="H42" s="141"/>
      <c r="I42" s="141"/>
      <c r="J42" s="141"/>
      <c r="K42" s="141"/>
      <c r="L42" s="141"/>
      <c r="M42" s="141"/>
      <c r="N42" s="141"/>
      <c r="O42" s="141"/>
      <c r="P42" s="141"/>
      <c r="Q42" s="141"/>
      <c r="R42" s="141"/>
      <c r="S42" s="141"/>
      <c r="T42" s="141"/>
      <c r="U42" s="141"/>
      <c r="V42" s="141"/>
      <c r="W42" s="141"/>
      <c r="X42" s="141"/>
      <c r="Y42" s="141"/>
      <c r="Z42" s="141"/>
      <c r="AA42" s="141"/>
      <c r="AB42" s="35"/>
      <c r="AC42" s="35"/>
      <c r="AD42" s="35"/>
      <c r="AE42" s="35"/>
      <c r="AF42" s="35"/>
      <c r="AG42" s="36"/>
      <c r="AH42" s="35"/>
      <c r="AI42" s="35"/>
      <c r="AJ42" s="2"/>
      <c r="AK42" s="2"/>
      <c r="AL42" s="2"/>
      <c r="AM42" s="2"/>
      <c r="AN42" s="2"/>
      <c r="AO42" s="2"/>
      <c r="AP42" s="29"/>
      <c r="AQ42" s="35"/>
      <c r="AR42" s="35"/>
    </row>
    <row r="43" spans="1:45" x14ac:dyDescent="0.2">
      <c r="A43" s="140" t="s">
        <v>42</v>
      </c>
      <c r="B43" s="141"/>
      <c r="C43" s="141"/>
      <c r="D43" s="141"/>
      <c r="E43" s="141"/>
      <c r="F43" s="141"/>
      <c r="G43" s="141"/>
      <c r="H43" s="141"/>
      <c r="I43" s="141"/>
      <c r="J43" s="141"/>
      <c r="K43" s="141"/>
      <c r="L43" s="141"/>
      <c r="M43" s="141"/>
      <c r="N43" s="141"/>
      <c r="O43" s="141"/>
      <c r="P43" s="141"/>
      <c r="Q43" s="141"/>
      <c r="R43" s="141"/>
      <c r="S43" s="141"/>
      <c r="T43" s="141"/>
      <c r="U43" s="141"/>
      <c r="V43" s="141"/>
      <c r="W43" s="141"/>
      <c r="X43" s="141"/>
      <c r="Y43" s="141"/>
      <c r="Z43" s="141"/>
      <c r="AA43" s="141"/>
      <c r="AB43" s="35"/>
      <c r="AC43" s="35"/>
      <c r="AD43" s="35"/>
      <c r="AE43" s="35"/>
      <c r="AF43" s="35"/>
      <c r="AG43" s="36"/>
      <c r="AH43" s="35"/>
      <c r="AI43" s="35"/>
      <c r="AJ43" s="2"/>
      <c r="AK43" s="2"/>
      <c r="AL43" s="2"/>
      <c r="AM43" s="2"/>
      <c r="AN43" s="2"/>
      <c r="AO43" s="2"/>
      <c r="AP43" s="29"/>
      <c r="AQ43" s="35"/>
      <c r="AR43" s="35"/>
    </row>
    <row r="44" spans="1:45" x14ac:dyDescent="0.2">
      <c r="A44" s="140" t="s">
        <v>43</v>
      </c>
      <c r="B44" s="141"/>
      <c r="C44" s="141"/>
      <c r="D44" s="141"/>
      <c r="E44" s="141"/>
      <c r="F44" s="141"/>
      <c r="G44" s="141"/>
      <c r="H44" s="141"/>
      <c r="I44" s="141"/>
      <c r="J44" s="141"/>
      <c r="K44" s="141"/>
      <c r="L44" s="141"/>
      <c r="M44" s="141"/>
      <c r="N44" s="141"/>
      <c r="O44" s="141"/>
      <c r="P44" s="141"/>
      <c r="Q44" s="141"/>
      <c r="R44" s="141"/>
      <c r="S44" s="141"/>
      <c r="T44" s="141"/>
      <c r="U44" s="141"/>
      <c r="V44" s="141"/>
      <c r="W44" s="141"/>
      <c r="X44" s="141"/>
      <c r="Y44" s="141"/>
      <c r="Z44" s="141"/>
      <c r="AA44" s="141"/>
      <c r="AB44" s="35"/>
      <c r="AC44" s="35"/>
      <c r="AD44" s="35"/>
      <c r="AE44" s="35"/>
      <c r="AF44" s="35"/>
      <c r="AG44" s="36"/>
      <c r="AH44" s="35"/>
      <c r="AI44" s="35"/>
      <c r="AJ44" s="2"/>
      <c r="AK44" s="2"/>
      <c r="AL44" s="2"/>
      <c r="AM44" s="2"/>
      <c r="AN44" s="2"/>
      <c r="AO44" s="2"/>
      <c r="AP44" s="29"/>
      <c r="AQ44" s="35"/>
      <c r="AR44" s="35"/>
    </row>
    <row r="45" spans="1:45" x14ac:dyDescent="0.2">
      <c r="A45" s="140" t="s">
        <v>44</v>
      </c>
      <c r="B45" s="141"/>
      <c r="C45" s="141"/>
      <c r="D45" s="141"/>
      <c r="E45" s="141"/>
      <c r="F45" s="141"/>
      <c r="G45" s="141"/>
      <c r="H45" s="141"/>
      <c r="I45" s="141"/>
      <c r="J45" s="141"/>
      <c r="K45" s="141"/>
      <c r="L45" s="141"/>
      <c r="M45" s="141"/>
      <c r="N45" s="141"/>
      <c r="O45" s="141"/>
      <c r="P45" s="141"/>
      <c r="Q45" s="141"/>
      <c r="R45" s="141"/>
      <c r="S45" s="141"/>
      <c r="T45" s="141"/>
      <c r="U45" s="141"/>
      <c r="V45" s="141"/>
      <c r="W45" s="141"/>
      <c r="X45" s="141"/>
      <c r="Y45" s="141"/>
      <c r="Z45" s="141"/>
      <c r="AA45" s="141"/>
      <c r="AB45" s="35"/>
      <c r="AC45" s="35"/>
      <c r="AD45" s="35"/>
      <c r="AE45" s="35"/>
      <c r="AF45" s="35"/>
      <c r="AG45" s="36"/>
      <c r="AH45" s="35"/>
      <c r="AI45" s="35"/>
      <c r="AJ45" s="2"/>
      <c r="AK45" s="2"/>
      <c r="AL45" s="2"/>
      <c r="AM45" s="2"/>
      <c r="AN45" s="2"/>
      <c r="AO45" s="2"/>
      <c r="AP45" s="29"/>
      <c r="AQ45" s="35"/>
      <c r="AR45" s="35"/>
    </row>
    <row r="46" spans="1:45" x14ac:dyDescent="0.2">
      <c r="A46" s="140" t="s">
        <v>45</v>
      </c>
      <c r="B46" s="141"/>
      <c r="C46" s="141"/>
      <c r="D46" s="141"/>
      <c r="E46" s="141"/>
      <c r="F46" s="141"/>
      <c r="G46" s="141"/>
      <c r="H46" s="141"/>
      <c r="I46" s="141"/>
      <c r="J46" s="141"/>
      <c r="K46" s="141"/>
      <c r="L46" s="141"/>
      <c r="M46" s="141"/>
      <c r="N46" s="141"/>
      <c r="O46" s="141"/>
      <c r="P46" s="141"/>
      <c r="Q46" s="141"/>
      <c r="R46" s="141"/>
      <c r="S46" s="141"/>
      <c r="T46" s="141"/>
      <c r="U46" s="141"/>
      <c r="V46" s="141"/>
      <c r="W46" s="141"/>
      <c r="X46" s="141"/>
      <c r="Y46" s="141"/>
      <c r="Z46" s="141"/>
      <c r="AA46" s="141"/>
      <c r="AB46" s="35"/>
      <c r="AC46" s="35"/>
      <c r="AD46" s="35"/>
      <c r="AE46" s="35"/>
      <c r="AF46" s="35"/>
      <c r="AG46" s="36"/>
      <c r="AH46" s="35"/>
      <c r="AI46" s="35"/>
      <c r="AJ46" s="2"/>
      <c r="AK46" s="2"/>
      <c r="AL46" s="2"/>
      <c r="AM46" s="2"/>
      <c r="AN46" s="2"/>
      <c r="AO46" s="2"/>
      <c r="AP46" s="29"/>
      <c r="AQ46" s="35"/>
      <c r="AR46" s="35"/>
    </row>
    <row r="47" spans="1:45" x14ac:dyDescent="0.2">
      <c r="A47" s="140" t="s">
        <v>46</v>
      </c>
      <c r="B47" s="141"/>
      <c r="C47" s="141"/>
      <c r="D47" s="141"/>
      <c r="E47" s="141"/>
      <c r="F47" s="141"/>
      <c r="G47" s="141"/>
      <c r="H47" s="141"/>
      <c r="I47" s="141"/>
      <c r="J47" s="141"/>
      <c r="K47" s="141"/>
      <c r="L47" s="141"/>
      <c r="M47" s="141"/>
      <c r="N47" s="141"/>
      <c r="O47" s="141"/>
      <c r="P47" s="141"/>
      <c r="Q47" s="141"/>
      <c r="R47" s="141"/>
      <c r="S47" s="141"/>
      <c r="T47" s="141"/>
      <c r="U47" s="141"/>
      <c r="V47" s="141"/>
      <c r="W47" s="141"/>
      <c r="X47" s="141"/>
      <c r="Y47" s="141"/>
      <c r="Z47" s="141"/>
      <c r="AA47" s="141"/>
      <c r="AB47" s="35"/>
      <c r="AC47" s="2"/>
      <c r="AD47" s="2"/>
      <c r="AE47" s="2"/>
      <c r="AF47" s="2"/>
      <c r="AG47" s="29"/>
      <c r="AH47" s="2"/>
      <c r="AI47" s="2"/>
      <c r="AJ47" s="2"/>
      <c r="AK47" s="2"/>
      <c r="AL47" s="2"/>
      <c r="AM47" s="2"/>
      <c r="AN47" s="2"/>
      <c r="AO47" s="2"/>
      <c r="AP47" s="29"/>
      <c r="AQ47" s="2"/>
      <c r="AR47" s="2"/>
    </row>
    <row r="48" spans="1:45" x14ac:dyDescent="0.2">
      <c r="A48" s="140" t="s">
        <v>47</v>
      </c>
      <c r="B48" s="141"/>
      <c r="C48" s="141"/>
      <c r="D48" s="141"/>
      <c r="E48" s="141"/>
      <c r="F48" s="141"/>
      <c r="G48" s="141"/>
      <c r="H48" s="141"/>
      <c r="I48" s="141"/>
      <c r="J48" s="141"/>
      <c r="K48" s="141"/>
      <c r="L48" s="141"/>
      <c r="M48" s="141"/>
      <c r="N48" s="141"/>
      <c r="O48" s="141"/>
      <c r="P48" s="141"/>
      <c r="Q48" s="141"/>
      <c r="R48" s="141"/>
      <c r="S48" s="141"/>
      <c r="T48" s="141"/>
      <c r="U48" s="141"/>
      <c r="V48" s="141"/>
      <c r="W48" s="141"/>
      <c r="X48" s="141"/>
      <c r="Y48" s="141"/>
      <c r="Z48" s="141"/>
      <c r="AA48" s="141"/>
      <c r="AB48" s="35"/>
      <c r="AC48" s="35"/>
      <c r="AD48" s="35"/>
      <c r="AE48" s="35"/>
      <c r="AF48" s="35"/>
      <c r="AG48" s="36"/>
      <c r="AH48" s="35"/>
      <c r="AI48" s="35"/>
      <c r="AJ48" s="2"/>
      <c r="AK48" s="2"/>
      <c r="AL48" s="2"/>
      <c r="AM48" s="2"/>
      <c r="AN48" s="2"/>
      <c r="AO48" s="2"/>
      <c r="AP48" s="29"/>
      <c r="AQ48" s="35"/>
      <c r="AR48" s="35"/>
    </row>
    <row r="49" spans="1:44" x14ac:dyDescent="0.2">
      <c r="A49" s="140" t="s">
        <v>48</v>
      </c>
      <c r="B49" s="141"/>
      <c r="C49" s="141"/>
      <c r="D49" s="141"/>
      <c r="E49" s="141"/>
      <c r="F49" s="141"/>
      <c r="G49" s="141"/>
      <c r="H49" s="141"/>
      <c r="I49" s="141"/>
      <c r="J49" s="141"/>
      <c r="K49" s="141"/>
      <c r="L49" s="141"/>
      <c r="M49" s="141"/>
      <c r="N49" s="141"/>
      <c r="O49" s="141"/>
      <c r="P49" s="141"/>
      <c r="Q49" s="141"/>
      <c r="R49" s="141"/>
      <c r="S49" s="141"/>
      <c r="T49" s="141"/>
      <c r="U49" s="141"/>
      <c r="V49" s="141"/>
      <c r="W49" s="141"/>
      <c r="X49" s="141"/>
      <c r="Y49" s="141"/>
      <c r="Z49" s="141"/>
      <c r="AA49" s="141"/>
      <c r="AB49" s="35"/>
      <c r="AC49" s="35"/>
      <c r="AD49" s="35"/>
      <c r="AE49" s="35"/>
      <c r="AF49" s="35"/>
      <c r="AG49" s="36"/>
      <c r="AH49" s="35"/>
      <c r="AI49" s="35"/>
      <c r="AJ49" s="2"/>
      <c r="AK49" s="2"/>
      <c r="AL49" s="2"/>
      <c r="AM49" s="2"/>
      <c r="AN49" s="2"/>
      <c r="AO49" s="2"/>
      <c r="AP49" s="29"/>
      <c r="AQ49" s="35"/>
      <c r="AR49" s="35"/>
    </row>
    <row r="50" spans="1:44" x14ac:dyDescent="0.2">
      <c r="A50" s="140" t="s">
        <v>32</v>
      </c>
      <c r="B50" s="141"/>
      <c r="C50" s="141"/>
      <c r="D50" s="141"/>
      <c r="E50" s="141"/>
      <c r="F50" s="141"/>
      <c r="G50" s="141"/>
      <c r="H50" s="141"/>
      <c r="I50" s="141"/>
      <c r="J50" s="141"/>
      <c r="K50" s="141"/>
      <c r="L50" s="141"/>
      <c r="M50" s="141"/>
      <c r="N50" s="141"/>
      <c r="O50" s="141"/>
      <c r="P50" s="141"/>
      <c r="Q50" s="141"/>
      <c r="R50" s="141"/>
      <c r="S50" s="141"/>
      <c r="T50" s="141"/>
      <c r="U50" s="141"/>
      <c r="V50" s="141"/>
      <c r="W50" s="141"/>
      <c r="X50" s="141"/>
      <c r="Y50" s="141"/>
      <c r="Z50" s="141"/>
      <c r="AA50" s="141"/>
      <c r="AB50" s="35"/>
      <c r="AC50" s="35"/>
      <c r="AD50" s="35"/>
      <c r="AE50" s="35"/>
      <c r="AF50" s="35"/>
      <c r="AG50" s="36"/>
      <c r="AH50" s="35"/>
      <c r="AI50" s="35"/>
      <c r="AJ50" s="2"/>
      <c r="AK50" s="2"/>
      <c r="AL50" s="2"/>
      <c r="AM50" s="2"/>
      <c r="AN50" s="2"/>
      <c r="AO50" s="2"/>
      <c r="AP50" s="29"/>
      <c r="AQ50" s="35"/>
      <c r="AR50" s="35"/>
    </row>
    <row r="51" spans="1:44" x14ac:dyDescent="0.2">
      <c r="A51" s="140" t="s">
        <v>49</v>
      </c>
      <c r="B51" s="141"/>
      <c r="C51" s="141"/>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35"/>
      <c r="AC51" s="35"/>
      <c r="AD51" s="35"/>
      <c r="AE51" s="35"/>
      <c r="AF51" s="35"/>
      <c r="AG51" s="36"/>
      <c r="AH51" s="35"/>
      <c r="AI51" s="35"/>
      <c r="AJ51" s="2"/>
      <c r="AK51" s="2"/>
      <c r="AL51" s="2"/>
      <c r="AM51" s="2"/>
      <c r="AN51" s="2"/>
      <c r="AO51" s="2"/>
      <c r="AP51" s="29"/>
      <c r="AQ51" s="35"/>
      <c r="AR51" s="35"/>
    </row>
    <row r="52" spans="1:44" x14ac:dyDescent="0.2">
      <c r="A52" s="140" t="s">
        <v>50</v>
      </c>
      <c r="B52" s="141"/>
      <c r="C52" s="141"/>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35"/>
      <c r="AC52" s="35"/>
      <c r="AD52" s="35"/>
      <c r="AE52" s="35"/>
      <c r="AF52" s="35"/>
      <c r="AG52" s="36"/>
      <c r="AH52" s="35"/>
      <c r="AI52" s="35"/>
      <c r="AJ52" s="2"/>
      <c r="AK52" s="2"/>
      <c r="AL52" s="2"/>
      <c r="AM52" s="2"/>
      <c r="AN52" s="2"/>
      <c r="AO52" s="2"/>
      <c r="AP52" s="29"/>
      <c r="AQ52" s="35"/>
      <c r="AR52" s="35"/>
    </row>
    <row r="53" spans="1:44" ht="18" customHeight="1" x14ac:dyDescent="0.2">
      <c r="A53" s="140" t="s">
        <v>51</v>
      </c>
      <c r="B53" s="140"/>
      <c r="C53" s="140"/>
      <c r="D53" s="140"/>
      <c r="E53" s="140"/>
      <c r="F53" s="140"/>
      <c r="G53" s="140"/>
      <c r="H53" s="140"/>
      <c r="I53" s="140"/>
      <c r="J53" s="140"/>
      <c r="K53" s="140"/>
      <c r="L53" s="140"/>
      <c r="M53" s="140"/>
      <c r="N53" s="140"/>
      <c r="O53" s="140"/>
      <c r="P53" s="140"/>
      <c r="Q53" s="140"/>
      <c r="R53" s="140"/>
      <c r="S53" s="140"/>
      <c r="T53" s="140"/>
      <c r="U53" s="140"/>
      <c r="V53" s="140"/>
      <c r="W53" s="140"/>
      <c r="X53" s="140"/>
      <c r="Y53" s="140"/>
      <c r="Z53" s="140"/>
      <c r="AA53" s="140"/>
      <c r="AB53" s="35"/>
      <c r="AC53" s="35"/>
      <c r="AD53" s="35"/>
      <c r="AE53" s="35"/>
      <c r="AF53" s="35"/>
      <c r="AG53" s="36"/>
      <c r="AH53" s="35"/>
      <c r="AI53" s="35"/>
      <c r="AJ53" s="2"/>
      <c r="AK53" s="2"/>
      <c r="AL53" s="2"/>
      <c r="AM53" s="2"/>
      <c r="AN53" s="2"/>
      <c r="AO53" s="2"/>
      <c r="AP53" s="29"/>
      <c r="AQ53" s="35"/>
      <c r="AR53" s="35"/>
    </row>
    <row r="54" spans="1:44" x14ac:dyDescent="0.2">
      <c r="A54" s="143" t="s">
        <v>52</v>
      </c>
      <c r="B54" s="144"/>
      <c r="C54" s="144"/>
      <c r="D54" s="144"/>
      <c r="E54" s="144"/>
      <c r="F54" s="144"/>
      <c r="G54" s="144"/>
      <c r="H54" s="144"/>
      <c r="I54" s="144"/>
      <c r="J54" s="144"/>
      <c r="K54" s="144"/>
      <c r="L54" s="144"/>
      <c r="M54" s="144"/>
      <c r="N54" s="144"/>
      <c r="O54" s="144"/>
      <c r="P54" s="144"/>
      <c r="Q54" s="144"/>
      <c r="R54" s="144"/>
      <c r="S54" s="144"/>
      <c r="T54" s="144"/>
      <c r="U54" s="144"/>
      <c r="V54" s="144"/>
      <c r="W54" s="144"/>
      <c r="X54" s="144"/>
      <c r="Y54" s="144"/>
      <c r="Z54" s="144"/>
      <c r="AA54" s="144"/>
      <c r="AB54" s="35"/>
      <c r="AC54" s="35"/>
      <c r="AD54" s="35"/>
      <c r="AE54" s="35"/>
      <c r="AF54" s="35"/>
      <c r="AG54" s="36"/>
      <c r="AH54" s="35"/>
      <c r="AI54" s="35"/>
      <c r="AJ54" s="2"/>
      <c r="AK54" s="2"/>
      <c r="AL54" s="2"/>
      <c r="AM54" s="2"/>
      <c r="AN54" s="2"/>
      <c r="AO54" s="2"/>
      <c r="AP54" s="29"/>
      <c r="AQ54" s="35"/>
      <c r="AR54" s="35"/>
    </row>
    <row r="55" spans="1:44" x14ac:dyDescent="0.2">
      <c r="A55" s="140" t="s">
        <v>53</v>
      </c>
      <c r="B55" s="141"/>
      <c r="C55" s="141"/>
      <c r="D55" s="141"/>
      <c r="E55" s="141"/>
      <c r="F55" s="141"/>
      <c r="G55" s="141"/>
      <c r="H55" s="141"/>
      <c r="I55" s="141"/>
      <c r="J55" s="141"/>
      <c r="K55" s="141"/>
      <c r="L55" s="141"/>
      <c r="M55" s="141"/>
      <c r="N55" s="141"/>
      <c r="O55" s="141"/>
      <c r="P55" s="141"/>
      <c r="Q55" s="141"/>
      <c r="R55" s="141"/>
      <c r="S55" s="141"/>
      <c r="T55" s="141"/>
      <c r="U55" s="141"/>
      <c r="V55" s="141"/>
      <c r="W55" s="141"/>
      <c r="X55" s="141"/>
      <c r="Y55" s="141"/>
      <c r="Z55" s="141"/>
      <c r="AA55" s="141"/>
      <c r="AB55" s="35"/>
      <c r="AC55" s="35"/>
      <c r="AD55" s="35"/>
      <c r="AE55" s="35"/>
      <c r="AF55" s="35"/>
      <c r="AG55" s="36"/>
      <c r="AH55" s="35"/>
      <c r="AI55" s="35"/>
      <c r="AJ55" s="2"/>
      <c r="AK55" s="2"/>
      <c r="AL55" s="2"/>
      <c r="AM55" s="2"/>
      <c r="AN55" s="2"/>
      <c r="AO55" s="2"/>
      <c r="AP55" s="29"/>
      <c r="AQ55" s="35"/>
      <c r="AR55" s="35"/>
    </row>
    <row r="56" spans="1:44" x14ac:dyDescent="0.2">
      <c r="A56" s="140" t="s">
        <v>54</v>
      </c>
      <c r="B56" s="141"/>
      <c r="C56" s="141"/>
      <c r="D56" s="141"/>
      <c r="E56" s="141"/>
      <c r="F56" s="141"/>
      <c r="G56" s="141"/>
      <c r="H56" s="141"/>
      <c r="I56" s="141"/>
      <c r="J56" s="141"/>
      <c r="K56" s="141"/>
      <c r="L56" s="141"/>
      <c r="M56" s="141"/>
      <c r="N56" s="141"/>
      <c r="O56" s="141"/>
      <c r="P56" s="141"/>
      <c r="Q56" s="141"/>
      <c r="R56" s="141"/>
      <c r="S56" s="141"/>
      <c r="T56" s="141"/>
      <c r="U56" s="141"/>
      <c r="V56" s="141"/>
      <c r="W56" s="141"/>
      <c r="X56" s="141"/>
      <c r="Y56" s="141"/>
      <c r="Z56" s="141"/>
      <c r="AA56" s="141"/>
      <c r="AB56" s="35"/>
      <c r="AC56" s="2"/>
      <c r="AD56" s="2"/>
      <c r="AE56" s="2"/>
      <c r="AF56" s="2"/>
      <c r="AG56" s="29"/>
      <c r="AH56" s="2"/>
      <c r="AI56" s="2"/>
      <c r="AJ56" s="2"/>
      <c r="AK56" s="2"/>
      <c r="AL56" s="2"/>
      <c r="AM56" s="2"/>
      <c r="AN56" s="2"/>
      <c r="AO56" s="2"/>
      <c r="AP56" s="29"/>
      <c r="AQ56" s="2"/>
      <c r="AR56" s="2"/>
    </row>
    <row r="57" spans="1:44" x14ac:dyDescent="0.2">
      <c r="A57" s="140" t="s">
        <v>55</v>
      </c>
      <c r="B57" s="141"/>
      <c r="C57" s="141"/>
      <c r="D57" s="141"/>
      <c r="E57" s="141"/>
      <c r="F57" s="141"/>
      <c r="G57" s="141"/>
      <c r="H57" s="141"/>
      <c r="I57" s="141"/>
      <c r="J57" s="141"/>
      <c r="K57" s="141"/>
      <c r="L57" s="141"/>
      <c r="M57" s="141"/>
      <c r="N57" s="141"/>
      <c r="O57" s="141"/>
      <c r="P57" s="141"/>
      <c r="Q57" s="141"/>
      <c r="R57" s="141"/>
      <c r="S57" s="141"/>
      <c r="T57" s="141"/>
      <c r="U57" s="141"/>
      <c r="V57" s="141"/>
      <c r="W57" s="141"/>
      <c r="X57" s="141"/>
      <c r="Y57" s="141"/>
      <c r="Z57" s="141"/>
      <c r="AA57" s="141"/>
      <c r="AB57" s="35"/>
      <c r="AC57" s="2"/>
      <c r="AD57" s="2"/>
      <c r="AE57" s="2"/>
      <c r="AF57" s="2"/>
      <c r="AG57" s="29"/>
      <c r="AH57" s="2"/>
      <c r="AI57" s="2"/>
      <c r="AJ57" s="2"/>
      <c r="AK57" s="2"/>
      <c r="AL57" s="2"/>
      <c r="AM57" s="2"/>
      <c r="AN57" s="2"/>
      <c r="AO57" s="2"/>
      <c r="AP57" s="29"/>
      <c r="AQ57" s="2"/>
      <c r="AR57" s="2"/>
    </row>
    <row r="58" spans="1:44" ht="30" customHeight="1" x14ac:dyDescent="0.2">
      <c r="A58" s="142" t="s">
        <v>97</v>
      </c>
      <c r="B58" s="142"/>
      <c r="C58" s="142"/>
      <c r="D58" s="142"/>
      <c r="E58" s="142"/>
      <c r="F58" s="142"/>
      <c r="G58" s="142"/>
      <c r="H58" s="142"/>
      <c r="I58" s="142"/>
      <c r="J58" s="142"/>
      <c r="K58" s="142"/>
      <c r="L58" s="142"/>
      <c r="M58" s="142"/>
      <c r="N58" s="142"/>
      <c r="O58" s="142"/>
      <c r="P58" s="142"/>
      <c r="Q58" s="142"/>
      <c r="R58" s="142"/>
      <c r="S58" s="142"/>
      <c r="T58" s="142"/>
      <c r="U58" s="142"/>
      <c r="V58" s="142"/>
      <c r="W58" s="142"/>
      <c r="X58" s="142"/>
      <c r="Y58" s="142"/>
      <c r="Z58" s="142"/>
      <c r="AA58" s="142"/>
      <c r="AB58" s="35"/>
      <c r="AC58" s="2"/>
      <c r="AD58" s="2"/>
      <c r="AE58" s="2"/>
      <c r="AF58" s="2"/>
      <c r="AG58" s="29"/>
      <c r="AH58" s="2"/>
      <c r="AI58" s="2"/>
      <c r="AJ58" s="2"/>
      <c r="AK58" s="2"/>
      <c r="AL58" s="2"/>
      <c r="AM58" s="2"/>
      <c r="AN58" s="2"/>
      <c r="AO58" s="2"/>
      <c r="AP58" s="2"/>
      <c r="AQ58" s="2"/>
      <c r="AR58" s="2"/>
    </row>
    <row r="59" spans="1:44" ht="15" customHeight="1" x14ac:dyDescent="0.2">
      <c r="A59" s="142" t="s">
        <v>98</v>
      </c>
      <c r="B59" s="142"/>
      <c r="C59" s="142"/>
      <c r="D59" s="142"/>
      <c r="E59" s="142"/>
      <c r="F59" s="142"/>
      <c r="G59" s="142"/>
      <c r="H59" s="142"/>
      <c r="I59" s="142"/>
      <c r="J59" s="142"/>
      <c r="K59" s="142"/>
      <c r="L59" s="142"/>
      <c r="M59" s="142"/>
      <c r="N59" s="142"/>
      <c r="O59" s="142"/>
      <c r="P59" s="142"/>
      <c r="Q59" s="142"/>
      <c r="R59" s="142"/>
      <c r="S59" s="142"/>
      <c r="T59" s="142"/>
      <c r="U59" s="142"/>
      <c r="V59" s="142"/>
      <c r="W59" s="142"/>
      <c r="X59" s="142"/>
      <c r="Y59" s="142"/>
      <c r="Z59" s="142"/>
      <c r="AA59" s="142"/>
      <c r="AB59" s="35"/>
      <c r="AC59" s="2"/>
      <c r="AD59" s="2"/>
      <c r="AE59" s="2"/>
      <c r="AF59" s="2"/>
      <c r="AG59" s="29"/>
      <c r="AH59" s="2"/>
      <c r="AI59" s="2"/>
      <c r="AJ59" s="2"/>
      <c r="AK59" s="2"/>
      <c r="AL59" s="2"/>
      <c r="AM59" s="2"/>
      <c r="AN59" s="2"/>
      <c r="AO59" s="2"/>
      <c r="AP59" s="2"/>
      <c r="AQ59" s="2"/>
      <c r="AR59" s="2"/>
    </row>
    <row r="60" spans="1:44" x14ac:dyDescent="0.2">
      <c r="A60" s="140" t="s">
        <v>56</v>
      </c>
      <c r="B60" s="141"/>
      <c r="C60" s="141"/>
      <c r="D60" s="141"/>
      <c r="E60" s="141"/>
      <c r="F60" s="141"/>
      <c r="G60" s="141"/>
      <c r="H60" s="141"/>
      <c r="I60" s="141"/>
      <c r="J60" s="141"/>
      <c r="K60" s="141"/>
      <c r="L60" s="141"/>
      <c r="M60" s="141"/>
      <c r="N60" s="141"/>
      <c r="O60" s="141"/>
      <c r="P60" s="141"/>
      <c r="Q60" s="141"/>
      <c r="R60" s="141"/>
      <c r="S60" s="141"/>
      <c r="T60" s="141"/>
      <c r="U60" s="141"/>
      <c r="V60" s="141"/>
      <c r="W60" s="141"/>
      <c r="X60" s="141"/>
      <c r="Y60" s="141"/>
      <c r="Z60" s="141"/>
      <c r="AA60" s="141"/>
      <c r="AB60" s="35"/>
      <c r="AC60" s="2"/>
      <c r="AD60" s="2"/>
      <c r="AE60" s="2"/>
      <c r="AF60" s="2"/>
      <c r="AG60" s="29"/>
      <c r="AH60" s="2"/>
      <c r="AI60" s="2"/>
      <c r="AJ60" s="2"/>
      <c r="AK60" s="2"/>
      <c r="AL60" s="2"/>
      <c r="AM60" s="2"/>
      <c r="AN60" s="2"/>
      <c r="AO60" s="2"/>
      <c r="AP60" s="2"/>
      <c r="AQ60" s="2"/>
      <c r="AR60" s="2"/>
    </row>
    <row r="61" spans="1:44" ht="28.15" customHeight="1" x14ac:dyDescent="0.2">
      <c r="A61" s="142" t="s">
        <v>99</v>
      </c>
      <c r="B61" s="142"/>
      <c r="C61" s="142"/>
      <c r="D61" s="142"/>
      <c r="E61" s="142"/>
      <c r="F61" s="142"/>
      <c r="G61" s="142"/>
      <c r="H61" s="142"/>
      <c r="I61" s="142"/>
      <c r="J61" s="142"/>
      <c r="K61" s="142"/>
      <c r="L61" s="142"/>
      <c r="M61" s="142"/>
      <c r="N61" s="142"/>
      <c r="O61" s="142"/>
      <c r="P61" s="142"/>
      <c r="Q61" s="142"/>
      <c r="R61" s="142"/>
      <c r="S61" s="142"/>
      <c r="T61" s="142"/>
      <c r="U61" s="142"/>
      <c r="V61" s="142"/>
      <c r="W61" s="142"/>
      <c r="X61" s="142"/>
      <c r="Y61" s="142"/>
      <c r="Z61" s="142"/>
      <c r="AA61" s="142"/>
      <c r="AB61" s="35"/>
      <c r="AC61" s="2"/>
      <c r="AD61" s="2"/>
      <c r="AE61" s="2"/>
      <c r="AF61" s="2"/>
      <c r="AG61" s="29"/>
      <c r="AH61" s="2"/>
      <c r="AI61" s="2"/>
      <c r="AJ61" s="2"/>
      <c r="AK61" s="2"/>
      <c r="AL61" s="2"/>
      <c r="AM61" s="2"/>
      <c r="AN61" s="2"/>
      <c r="AO61" s="2"/>
      <c r="AP61" s="2"/>
      <c r="AQ61" s="2"/>
      <c r="AR61" s="2"/>
    </row>
    <row r="62" spans="1:44" x14ac:dyDescent="0.2">
      <c r="A62" s="143" t="s">
        <v>57</v>
      </c>
      <c r="B62" s="144"/>
      <c r="C62" s="144"/>
      <c r="D62" s="144"/>
      <c r="E62" s="144"/>
      <c r="F62" s="144"/>
      <c r="G62" s="144"/>
      <c r="H62" s="144"/>
      <c r="I62" s="144"/>
      <c r="J62" s="144"/>
      <c r="K62" s="144"/>
      <c r="L62" s="144"/>
      <c r="M62" s="144"/>
      <c r="N62" s="144"/>
      <c r="O62" s="144"/>
      <c r="P62" s="144"/>
      <c r="Q62" s="144"/>
      <c r="R62" s="144"/>
      <c r="S62" s="144"/>
      <c r="T62" s="144"/>
      <c r="U62" s="144"/>
      <c r="V62" s="144"/>
      <c r="W62" s="144"/>
      <c r="X62" s="144"/>
      <c r="Y62" s="144"/>
      <c r="Z62" s="144"/>
      <c r="AA62" s="144"/>
      <c r="AB62" s="35"/>
      <c r="AC62" s="2"/>
      <c r="AD62" s="2"/>
      <c r="AE62" s="2"/>
      <c r="AF62" s="2"/>
      <c r="AG62" s="29"/>
      <c r="AH62" s="2"/>
      <c r="AI62" s="2"/>
      <c r="AJ62" s="2"/>
      <c r="AK62" s="2"/>
      <c r="AL62" s="2"/>
      <c r="AM62" s="2"/>
      <c r="AN62" s="2"/>
      <c r="AO62" s="2"/>
      <c r="AP62" s="2"/>
      <c r="AQ62" s="2"/>
      <c r="AR62" s="2"/>
    </row>
    <row r="63" spans="1:44" x14ac:dyDescent="0.2">
      <c r="A63" s="140" t="s">
        <v>58</v>
      </c>
      <c r="B63" s="141"/>
      <c r="C63" s="141"/>
      <c r="D63" s="141"/>
      <c r="E63" s="141"/>
      <c r="F63" s="141"/>
      <c r="G63" s="141"/>
      <c r="H63" s="141"/>
      <c r="I63" s="141"/>
      <c r="J63" s="141"/>
      <c r="K63" s="141"/>
      <c r="L63" s="141"/>
      <c r="M63" s="141"/>
      <c r="N63" s="141"/>
      <c r="O63" s="141"/>
      <c r="P63" s="141"/>
      <c r="Q63" s="141"/>
      <c r="R63" s="141"/>
      <c r="S63" s="141"/>
      <c r="T63" s="141"/>
      <c r="U63" s="141"/>
      <c r="V63" s="141"/>
      <c r="W63" s="141"/>
      <c r="X63" s="141"/>
      <c r="Y63" s="141"/>
      <c r="Z63" s="141"/>
      <c r="AA63" s="141"/>
      <c r="AB63" s="35"/>
      <c r="AC63" s="2"/>
      <c r="AD63" s="2"/>
      <c r="AE63" s="2"/>
      <c r="AF63" s="2"/>
      <c r="AG63" s="29"/>
      <c r="AH63" s="2"/>
      <c r="AI63" s="2"/>
      <c r="AJ63" s="2"/>
      <c r="AK63" s="2"/>
      <c r="AL63" s="2"/>
      <c r="AM63" s="2"/>
      <c r="AN63" s="2"/>
      <c r="AO63" s="2"/>
      <c r="AP63" s="2"/>
      <c r="AQ63" s="2"/>
      <c r="AR63" s="2"/>
    </row>
    <row r="64" spans="1:44" x14ac:dyDescent="0.2">
      <c r="A64" s="142" t="s">
        <v>94</v>
      </c>
      <c r="B64" s="145"/>
      <c r="C64" s="145"/>
      <c r="D64" s="145"/>
      <c r="E64" s="145"/>
      <c r="F64" s="145"/>
      <c r="G64" s="145"/>
      <c r="H64" s="145"/>
      <c r="I64" s="145"/>
      <c r="J64" s="145"/>
      <c r="K64" s="145"/>
      <c r="L64" s="145"/>
      <c r="M64" s="145"/>
      <c r="N64" s="145"/>
      <c r="O64" s="145"/>
      <c r="P64" s="145"/>
      <c r="Q64" s="145"/>
      <c r="R64" s="145"/>
      <c r="S64" s="145"/>
      <c r="T64" s="145"/>
      <c r="U64" s="145"/>
      <c r="V64" s="145"/>
      <c r="W64" s="145"/>
      <c r="X64" s="145"/>
      <c r="Y64" s="145"/>
      <c r="Z64" s="145"/>
      <c r="AA64" s="145"/>
      <c r="AB64" s="35"/>
      <c r="AC64" s="2"/>
      <c r="AD64" s="2"/>
      <c r="AE64" s="2"/>
      <c r="AF64" s="2"/>
      <c r="AG64" s="29"/>
      <c r="AH64" s="2"/>
      <c r="AI64" s="2"/>
      <c r="AJ64" s="2"/>
      <c r="AK64" s="2"/>
      <c r="AL64" s="2"/>
      <c r="AM64" s="2"/>
      <c r="AN64" s="2"/>
      <c r="AO64" s="2"/>
      <c r="AP64" s="2"/>
      <c r="AQ64" s="2"/>
      <c r="AR64" s="2"/>
    </row>
    <row r="65" spans="1:45" x14ac:dyDescent="0.2">
      <c r="A65" s="140" t="s">
        <v>59</v>
      </c>
      <c r="B65" s="141"/>
      <c r="C65" s="141"/>
      <c r="D65" s="141"/>
      <c r="E65" s="141"/>
      <c r="F65" s="141"/>
      <c r="G65" s="141"/>
      <c r="H65" s="141"/>
      <c r="I65" s="141"/>
      <c r="J65" s="141"/>
      <c r="K65" s="141"/>
      <c r="L65" s="141"/>
      <c r="M65" s="141"/>
      <c r="N65" s="141"/>
      <c r="O65" s="141"/>
      <c r="P65" s="141"/>
      <c r="Q65" s="141"/>
      <c r="R65" s="141"/>
      <c r="S65" s="141"/>
      <c r="T65" s="141"/>
      <c r="U65" s="141"/>
      <c r="V65" s="141"/>
      <c r="W65" s="141"/>
      <c r="X65" s="141"/>
      <c r="Y65" s="141"/>
      <c r="Z65" s="141"/>
      <c r="AA65" s="141"/>
      <c r="AB65" s="35"/>
      <c r="AC65" s="2"/>
      <c r="AD65" s="2"/>
      <c r="AE65" s="2"/>
      <c r="AF65" s="2"/>
      <c r="AG65" s="29"/>
      <c r="AH65" s="2"/>
      <c r="AI65" s="2"/>
      <c r="AJ65" s="2"/>
      <c r="AK65" s="2"/>
      <c r="AL65" s="2"/>
      <c r="AM65" s="2"/>
      <c r="AN65" s="2"/>
      <c r="AO65" s="2"/>
      <c r="AP65" s="2"/>
      <c r="AQ65" s="2"/>
      <c r="AR65" s="2"/>
    </row>
    <row r="66" spans="1:45" x14ac:dyDescent="0.2">
      <c r="A66" s="140" t="s">
        <v>60</v>
      </c>
      <c r="B66" s="141"/>
      <c r="C66" s="141"/>
      <c r="D66" s="141"/>
      <c r="E66" s="141"/>
      <c r="F66" s="141"/>
      <c r="G66" s="141"/>
      <c r="H66" s="141"/>
      <c r="I66" s="141"/>
      <c r="J66" s="141"/>
      <c r="K66" s="141"/>
      <c r="L66" s="141"/>
      <c r="M66" s="141"/>
      <c r="N66" s="141"/>
      <c r="O66" s="141"/>
      <c r="P66" s="141"/>
      <c r="Q66" s="141"/>
      <c r="R66" s="141"/>
      <c r="S66" s="141"/>
      <c r="T66" s="141"/>
      <c r="U66" s="141"/>
      <c r="V66" s="141"/>
      <c r="W66" s="141"/>
      <c r="X66" s="141"/>
      <c r="Y66" s="141"/>
      <c r="Z66" s="141"/>
      <c r="AA66" s="141"/>
      <c r="AB66" s="35"/>
      <c r="AC66" s="2"/>
      <c r="AD66" s="2"/>
      <c r="AE66" s="2"/>
      <c r="AF66" s="2"/>
      <c r="AG66" s="29"/>
      <c r="AH66" s="2"/>
      <c r="AI66" s="2"/>
      <c r="AJ66" s="2"/>
      <c r="AK66" s="2"/>
      <c r="AL66" s="2"/>
      <c r="AM66" s="2"/>
      <c r="AN66" s="2"/>
      <c r="AO66" s="2"/>
      <c r="AP66" s="2"/>
      <c r="AQ66" s="2"/>
      <c r="AR66" s="2"/>
    </row>
    <row r="67" spans="1:45" x14ac:dyDescent="0.2">
      <c r="A67" s="140" t="s">
        <v>61</v>
      </c>
      <c r="B67" s="141"/>
      <c r="C67" s="141"/>
      <c r="D67" s="141"/>
      <c r="E67" s="141"/>
      <c r="F67" s="141"/>
      <c r="G67" s="141"/>
      <c r="H67" s="141"/>
      <c r="I67" s="141"/>
      <c r="J67" s="141"/>
      <c r="K67" s="141"/>
      <c r="L67" s="141"/>
      <c r="M67" s="141"/>
      <c r="N67" s="141"/>
      <c r="O67" s="141"/>
      <c r="P67" s="141"/>
      <c r="Q67" s="141"/>
      <c r="R67" s="141"/>
      <c r="S67" s="141"/>
      <c r="T67" s="141"/>
      <c r="U67" s="141"/>
      <c r="V67" s="141"/>
      <c r="W67" s="141"/>
      <c r="X67" s="141"/>
      <c r="Y67" s="141"/>
      <c r="Z67" s="141"/>
      <c r="AA67" s="141"/>
      <c r="AB67" s="35"/>
      <c r="AC67" s="2"/>
      <c r="AD67" s="2"/>
      <c r="AE67" s="2"/>
      <c r="AF67" s="2"/>
      <c r="AG67" s="29"/>
      <c r="AH67" s="2"/>
      <c r="AI67" s="2"/>
      <c r="AJ67" s="2"/>
      <c r="AK67" s="2"/>
      <c r="AL67" s="2"/>
      <c r="AM67" s="2"/>
      <c r="AN67" s="2"/>
      <c r="AO67" s="2"/>
      <c r="AP67" s="2"/>
      <c r="AQ67" s="2"/>
      <c r="AR67" s="2"/>
    </row>
    <row r="68" spans="1:45" x14ac:dyDescent="0.2">
      <c r="A68" s="140" t="s">
        <v>62</v>
      </c>
      <c r="B68" s="141"/>
      <c r="C68" s="141"/>
      <c r="D68" s="141"/>
      <c r="E68" s="141"/>
      <c r="F68" s="141"/>
      <c r="G68" s="141"/>
      <c r="H68" s="141"/>
      <c r="I68" s="141"/>
      <c r="J68" s="141"/>
      <c r="K68" s="141"/>
      <c r="L68" s="141"/>
      <c r="M68" s="141"/>
      <c r="N68" s="141"/>
      <c r="O68" s="141"/>
      <c r="P68" s="141"/>
      <c r="Q68" s="141"/>
      <c r="R68" s="141"/>
      <c r="S68" s="141"/>
      <c r="T68" s="141"/>
      <c r="U68" s="141"/>
      <c r="V68" s="141"/>
      <c r="W68" s="141"/>
      <c r="X68" s="141"/>
      <c r="Y68" s="141"/>
      <c r="Z68" s="141"/>
      <c r="AA68" s="141"/>
      <c r="AB68" s="35"/>
      <c r="AC68" s="2"/>
      <c r="AD68" s="2"/>
      <c r="AE68" s="2"/>
      <c r="AF68" s="2"/>
      <c r="AG68" s="29"/>
      <c r="AH68" s="2"/>
      <c r="AI68" s="2"/>
      <c r="AJ68" s="2"/>
      <c r="AK68" s="2"/>
      <c r="AL68" s="2"/>
      <c r="AM68" s="2"/>
      <c r="AN68" s="2"/>
      <c r="AO68" s="2"/>
      <c r="AP68" s="2"/>
      <c r="AQ68" s="2"/>
      <c r="AR68" s="2"/>
    </row>
    <row r="69" spans="1:45" x14ac:dyDescent="0.2">
      <c r="A69" s="140" t="s">
        <v>63</v>
      </c>
      <c r="B69" s="141"/>
      <c r="C69" s="141"/>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35"/>
      <c r="AC69" s="2"/>
      <c r="AD69" s="2"/>
      <c r="AE69" s="2"/>
      <c r="AF69" s="2"/>
      <c r="AG69" s="29"/>
      <c r="AH69" s="2"/>
      <c r="AI69" s="2"/>
      <c r="AJ69" s="2"/>
      <c r="AK69" s="2"/>
      <c r="AL69" s="2"/>
      <c r="AM69" s="2"/>
      <c r="AN69" s="2"/>
      <c r="AO69" s="2"/>
      <c r="AP69" s="2"/>
      <c r="AQ69" s="2"/>
      <c r="AR69" s="2"/>
    </row>
    <row r="70" spans="1:45" x14ac:dyDescent="0.2">
      <c r="A70" s="140" t="s">
        <v>64</v>
      </c>
      <c r="B70" s="141"/>
      <c r="C70" s="141"/>
      <c r="D70" s="141"/>
      <c r="E70" s="141"/>
      <c r="F70" s="141"/>
      <c r="G70" s="141"/>
      <c r="H70" s="141"/>
      <c r="I70" s="141"/>
      <c r="J70" s="141"/>
      <c r="K70" s="141"/>
      <c r="L70" s="141"/>
      <c r="M70" s="141"/>
      <c r="N70" s="141"/>
      <c r="O70" s="141"/>
      <c r="P70" s="141"/>
      <c r="Q70" s="141"/>
      <c r="R70" s="141"/>
      <c r="S70" s="141"/>
      <c r="T70" s="141"/>
      <c r="U70" s="141"/>
      <c r="V70" s="141"/>
      <c r="W70" s="141"/>
      <c r="X70" s="141"/>
      <c r="Y70" s="141"/>
      <c r="Z70" s="141"/>
      <c r="AA70" s="141"/>
      <c r="AB70" s="35"/>
      <c r="AC70" s="2"/>
      <c r="AD70" s="2"/>
      <c r="AE70" s="2"/>
      <c r="AF70" s="2"/>
      <c r="AG70" s="29"/>
      <c r="AH70" s="2"/>
      <c r="AI70" s="2"/>
      <c r="AJ70" s="2"/>
      <c r="AK70" s="2"/>
      <c r="AL70" s="2"/>
      <c r="AM70" s="2"/>
      <c r="AN70" s="2"/>
      <c r="AO70" s="2"/>
      <c r="AP70" s="2"/>
      <c r="AQ70" s="2"/>
      <c r="AR70" s="2"/>
    </row>
    <row r="71" spans="1:45" x14ac:dyDescent="0.2">
      <c r="A71" s="140" t="s">
        <v>65</v>
      </c>
      <c r="B71" s="141"/>
      <c r="C71" s="141"/>
      <c r="D71" s="141"/>
      <c r="E71" s="141"/>
      <c r="F71" s="141"/>
      <c r="G71" s="141"/>
      <c r="H71" s="141"/>
      <c r="I71" s="141"/>
      <c r="J71" s="141"/>
      <c r="K71" s="141"/>
      <c r="L71" s="141"/>
      <c r="M71" s="141"/>
      <c r="N71" s="141"/>
      <c r="O71" s="141"/>
      <c r="P71" s="141"/>
      <c r="Q71" s="141"/>
      <c r="R71" s="141"/>
      <c r="S71" s="141"/>
      <c r="T71" s="141"/>
      <c r="U71" s="141"/>
      <c r="V71" s="141"/>
      <c r="W71" s="141"/>
      <c r="X71" s="141"/>
      <c r="Y71" s="141"/>
      <c r="Z71" s="141"/>
      <c r="AA71" s="141"/>
      <c r="AB71" s="35"/>
      <c r="AC71" s="2"/>
      <c r="AD71" s="2"/>
      <c r="AE71" s="2"/>
      <c r="AF71" s="2"/>
      <c r="AG71" s="29"/>
      <c r="AH71" s="2"/>
      <c r="AI71" s="2"/>
      <c r="AJ71" s="2"/>
      <c r="AK71" s="2"/>
      <c r="AL71" s="2"/>
      <c r="AM71" s="2"/>
      <c r="AN71" s="2"/>
      <c r="AO71" s="2"/>
      <c r="AP71" s="2"/>
      <c r="AQ71" s="2"/>
      <c r="AR71" s="2"/>
    </row>
    <row r="72" spans="1:45" x14ac:dyDescent="0.2">
      <c r="A72" s="140" t="s">
        <v>34</v>
      </c>
      <c r="B72" s="141"/>
      <c r="C72" s="141"/>
      <c r="D72" s="141"/>
      <c r="E72" s="141"/>
      <c r="F72" s="141"/>
      <c r="G72" s="141"/>
      <c r="H72" s="141"/>
      <c r="I72" s="141"/>
      <c r="J72" s="141"/>
      <c r="K72" s="141"/>
      <c r="L72" s="141"/>
      <c r="M72" s="141"/>
      <c r="N72" s="141"/>
      <c r="O72" s="141"/>
      <c r="P72" s="141"/>
      <c r="Q72" s="141"/>
      <c r="R72" s="141"/>
      <c r="S72" s="141"/>
      <c r="T72" s="141"/>
      <c r="U72" s="141"/>
      <c r="V72" s="141"/>
      <c r="W72" s="141"/>
      <c r="X72" s="141"/>
      <c r="Y72" s="141"/>
      <c r="Z72" s="141"/>
      <c r="AA72" s="141"/>
      <c r="AB72" s="35"/>
      <c r="AC72" s="2"/>
      <c r="AD72" s="2"/>
      <c r="AE72" s="2"/>
      <c r="AF72" s="2"/>
      <c r="AG72" s="29"/>
      <c r="AH72" s="2"/>
      <c r="AI72" s="2"/>
      <c r="AJ72" s="2"/>
      <c r="AK72" s="2"/>
      <c r="AL72" s="2"/>
      <c r="AM72" s="2"/>
      <c r="AN72" s="2"/>
      <c r="AO72" s="2"/>
      <c r="AP72" s="2"/>
      <c r="AQ72" s="2"/>
      <c r="AR72" s="2"/>
    </row>
    <row r="73" spans="1:45" x14ac:dyDescent="0.2">
      <c r="A73" s="139" t="s">
        <v>95</v>
      </c>
      <c r="B73" s="139"/>
      <c r="C73" s="139"/>
      <c r="D73" s="139"/>
      <c r="E73" s="139"/>
      <c r="F73" s="139"/>
      <c r="G73" s="139"/>
      <c r="H73" s="139"/>
      <c r="I73" s="139"/>
      <c r="J73" s="139"/>
      <c r="K73" s="139"/>
      <c r="L73" s="139"/>
      <c r="M73" s="139"/>
      <c r="N73" s="139"/>
      <c r="O73" s="139"/>
      <c r="P73" s="139"/>
      <c r="Q73" s="139"/>
      <c r="R73" s="139"/>
      <c r="S73" s="139"/>
      <c r="T73" s="139"/>
      <c r="U73" s="139"/>
      <c r="V73" s="139"/>
      <c r="W73" s="139"/>
      <c r="X73" s="139"/>
      <c r="Y73" s="139"/>
      <c r="Z73" s="139"/>
      <c r="AA73" s="139"/>
      <c r="AB73" s="35"/>
      <c r="AC73" s="2"/>
      <c r="AD73" s="2"/>
      <c r="AE73" s="2"/>
      <c r="AF73" s="2"/>
      <c r="AG73" s="29"/>
      <c r="AH73" s="2"/>
      <c r="AI73" s="2"/>
      <c r="AJ73" s="2"/>
      <c r="AK73" s="2"/>
      <c r="AL73" s="2"/>
      <c r="AM73" s="2"/>
      <c r="AN73" s="2"/>
      <c r="AO73" s="2"/>
      <c r="AP73" s="2"/>
      <c r="AQ73" s="2"/>
      <c r="AR73" s="2"/>
    </row>
    <row r="74" spans="1:45" s="34" customFormat="1" x14ac:dyDescent="0.2">
      <c r="A74" s="138" t="s">
        <v>96</v>
      </c>
      <c r="B74" s="138"/>
      <c r="C74" s="138"/>
      <c r="D74" s="138"/>
      <c r="E74" s="138"/>
      <c r="F74" s="138"/>
      <c r="G74" s="138"/>
      <c r="H74" s="138"/>
      <c r="I74" s="138"/>
      <c r="J74" s="138"/>
      <c r="K74" s="138"/>
      <c r="L74" s="138"/>
      <c r="M74" s="138"/>
      <c r="N74" s="138"/>
      <c r="O74" s="138"/>
      <c r="P74" s="138"/>
      <c r="Q74" s="138"/>
      <c r="R74" s="138"/>
      <c r="S74" s="138"/>
      <c r="T74" s="138"/>
      <c r="U74" s="138"/>
      <c r="V74" s="138"/>
      <c r="W74" s="138"/>
      <c r="X74" s="138"/>
      <c r="Y74" s="138"/>
      <c r="Z74" s="138"/>
      <c r="AA74" s="138"/>
      <c r="AB74" s="35"/>
      <c r="AC74" s="2"/>
      <c r="AD74" s="2"/>
      <c r="AE74" s="2"/>
      <c r="AF74" s="2"/>
      <c r="AG74" s="29"/>
      <c r="AH74" s="2"/>
      <c r="AI74" s="2"/>
      <c r="AJ74" s="2"/>
      <c r="AK74" s="2"/>
      <c r="AL74" s="2"/>
      <c r="AM74" s="2"/>
      <c r="AN74" s="2"/>
      <c r="AO74" s="2"/>
      <c r="AP74" s="2"/>
      <c r="AQ74" s="2"/>
      <c r="AR74" s="2"/>
      <c r="AS74" s="23"/>
    </row>
    <row r="75" spans="1:45" s="135" customFormat="1" x14ac:dyDescent="0.2">
      <c r="A75" s="137" t="s">
        <v>100</v>
      </c>
      <c r="B75" s="137"/>
      <c r="C75" s="137"/>
      <c r="D75" s="137"/>
      <c r="E75" s="137"/>
      <c r="F75" s="137"/>
      <c r="G75" s="137"/>
      <c r="H75" s="137"/>
      <c r="I75" s="137"/>
      <c r="J75" s="137"/>
      <c r="K75" s="137"/>
      <c r="L75" s="136"/>
      <c r="M75" s="136"/>
      <c r="N75" s="136"/>
      <c r="O75" s="136"/>
      <c r="P75" s="136"/>
      <c r="Q75" s="136"/>
      <c r="R75" s="136"/>
      <c r="S75" s="136"/>
      <c r="T75" s="136"/>
      <c r="U75" s="136"/>
      <c r="V75" s="136"/>
      <c r="W75" s="136"/>
      <c r="X75" s="136"/>
      <c r="Y75" s="136"/>
      <c r="Z75" s="136"/>
      <c r="AA75" s="136"/>
      <c r="AB75" s="134"/>
      <c r="AC75" s="2"/>
      <c r="AD75" s="2"/>
      <c r="AE75" s="2"/>
      <c r="AF75" s="2"/>
      <c r="AG75" s="29"/>
      <c r="AH75" s="2"/>
      <c r="AI75" s="2"/>
      <c r="AJ75" s="2"/>
      <c r="AK75" s="2"/>
      <c r="AL75" s="2"/>
      <c r="AM75" s="2"/>
      <c r="AN75" s="2"/>
      <c r="AO75" s="2"/>
      <c r="AP75" s="2"/>
      <c r="AQ75" s="2"/>
      <c r="AR75" s="2"/>
      <c r="AS75" s="23"/>
    </row>
    <row r="76" spans="1:45" x14ac:dyDescent="0.2">
      <c r="A76" s="140" t="s">
        <v>33</v>
      </c>
      <c r="B76" s="141"/>
      <c r="C76" s="141"/>
      <c r="D76" s="141"/>
      <c r="E76" s="141"/>
      <c r="F76" s="141"/>
      <c r="G76" s="141"/>
      <c r="H76" s="141"/>
      <c r="I76" s="141"/>
      <c r="J76" s="141"/>
      <c r="K76" s="141"/>
      <c r="L76" s="141"/>
      <c r="M76" s="141"/>
      <c r="N76" s="141"/>
      <c r="O76" s="141"/>
      <c r="P76" s="141"/>
      <c r="Q76" s="141"/>
      <c r="R76" s="141"/>
      <c r="S76" s="141"/>
      <c r="T76" s="141"/>
      <c r="U76" s="141"/>
      <c r="V76" s="141"/>
      <c r="W76" s="141"/>
      <c r="X76" s="141"/>
      <c r="Y76" s="141"/>
      <c r="Z76" s="141"/>
      <c r="AA76" s="141"/>
      <c r="AB76" s="35"/>
      <c r="AC76" s="2"/>
      <c r="AD76" s="2"/>
      <c r="AE76" s="2"/>
      <c r="AF76" s="2"/>
      <c r="AG76" s="29"/>
      <c r="AH76" s="2"/>
      <c r="AI76" s="2"/>
      <c r="AJ76" s="2"/>
      <c r="AK76" s="2"/>
      <c r="AL76" s="2"/>
      <c r="AM76" s="2"/>
      <c r="AN76" s="2"/>
      <c r="AO76" s="2"/>
      <c r="AP76" s="2"/>
      <c r="AQ76" s="2"/>
      <c r="AR76" s="2"/>
    </row>
    <row r="77" spans="1:45"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9"/>
      <c r="AH77" s="2"/>
      <c r="AI77" s="2"/>
      <c r="AJ77" s="2"/>
      <c r="AK77" s="2"/>
      <c r="AL77" s="2"/>
      <c r="AM77" s="2"/>
      <c r="AN77" s="2"/>
      <c r="AO77" s="2"/>
      <c r="AP77" s="2"/>
      <c r="AQ77" s="2"/>
      <c r="AR77" s="2"/>
    </row>
    <row r="78" spans="1:45" ht="12.75" customHeight="1" x14ac:dyDescent="0.25">
      <c r="A78" s="32" t="s">
        <v>66</v>
      </c>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9"/>
      <c r="AH78" s="2"/>
      <c r="AI78" s="2"/>
      <c r="AJ78" s="2"/>
      <c r="AK78" s="2"/>
      <c r="AL78" s="2"/>
      <c r="AM78" s="2"/>
      <c r="AN78" s="2"/>
      <c r="AO78" s="2"/>
      <c r="AP78" s="2"/>
      <c r="AQ78" s="2"/>
      <c r="AR78" s="2"/>
    </row>
    <row r="79" spans="1:45" ht="12.75" customHeight="1" x14ac:dyDescent="0.2">
      <c r="A79" s="2" t="s">
        <v>25</v>
      </c>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9"/>
      <c r="AH79" s="2"/>
      <c r="AI79" s="2"/>
      <c r="AJ79" s="2"/>
      <c r="AK79" s="2"/>
      <c r="AL79" s="2"/>
      <c r="AM79" s="2"/>
      <c r="AN79" s="2"/>
      <c r="AO79" s="2"/>
      <c r="AP79" s="2"/>
      <c r="AQ79" s="2"/>
      <c r="AR79" s="2"/>
    </row>
    <row r="80" spans="1:45" ht="12.75" customHeight="1" x14ac:dyDescent="0.2">
      <c r="A80" s="2" t="s">
        <v>26</v>
      </c>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9"/>
      <c r="AH80" s="2"/>
      <c r="AI80" s="2"/>
      <c r="AJ80" s="2"/>
      <c r="AK80" s="2"/>
      <c r="AL80" s="2"/>
      <c r="AM80" s="2"/>
      <c r="AN80" s="2"/>
      <c r="AO80" s="2"/>
      <c r="AP80" s="2"/>
      <c r="AQ80" s="2"/>
      <c r="AR80" s="2"/>
    </row>
    <row r="81" spans="1:45" ht="12.75" customHeight="1" x14ac:dyDescent="0.2">
      <c r="A81" s="2" t="s">
        <v>28</v>
      </c>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9"/>
      <c r="AH81" s="2"/>
      <c r="AI81" s="2"/>
      <c r="AJ81" s="2"/>
      <c r="AK81" s="2"/>
      <c r="AL81" s="2"/>
      <c r="AM81" s="2"/>
      <c r="AN81" s="2"/>
      <c r="AO81" s="2"/>
      <c r="AP81" s="2"/>
      <c r="AQ81" s="2"/>
      <c r="AR81" s="2"/>
    </row>
    <row r="82" spans="1:45" ht="12.75" customHeight="1" x14ac:dyDescent="0.2">
      <c r="A82" s="2" t="s">
        <v>30</v>
      </c>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9"/>
      <c r="AH82" s="2"/>
      <c r="AI82" s="2"/>
      <c r="AJ82" s="2"/>
      <c r="AK82" s="2"/>
      <c r="AL82" s="2"/>
      <c r="AM82" s="2"/>
      <c r="AN82" s="2"/>
      <c r="AO82" s="2"/>
      <c r="AP82" s="2"/>
      <c r="AQ82" s="2"/>
      <c r="AR82" s="2"/>
    </row>
    <row r="83" spans="1:45" ht="12.75" customHeight="1" x14ac:dyDescent="0.2">
      <c r="A83" s="2" t="s">
        <v>31</v>
      </c>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9"/>
      <c r="AH83" s="2"/>
      <c r="AI83" s="2"/>
      <c r="AJ83" s="2"/>
      <c r="AK83" s="2"/>
      <c r="AL83" s="2"/>
      <c r="AM83" s="2"/>
      <c r="AN83" s="2"/>
      <c r="AO83" s="2"/>
      <c r="AP83" s="2"/>
      <c r="AQ83" s="2"/>
      <c r="AR83" s="2"/>
    </row>
    <row r="84" spans="1:45"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9"/>
      <c r="AH84" s="2"/>
      <c r="AI84" s="2"/>
      <c r="AJ84" s="2"/>
      <c r="AK84" s="2"/>
      <c r="AL84" s="2"/>
      <c r="AM84" s="2"/>
      <c r="AN84" s="2"/>
      <c r="AO84" s="2"/>
      <c r="AP84" s="2"/>
      <c r="AQ84" s="2"/>
      <c r="AR84" s="2"/>
    </row>
    <row r="85" spans="1:45"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9"/>
      <c r="AH85" s="2"/>
      <c r="AI85" s="2"/>
      <c r="AJ85" s="2"/>
      <c r="AK85" s="2"/>
      <c r="AL85" s="2"/>
      <c r="AM85" s="2"/>
      <c r="AN85" s="2"/>
      <c r="AO85" s="2"/>
      <c r="AP85" s="2"/>
      <c r="AQ85" s="2"/>
      <c r="AR85" s="2"/>
    </row>
    <row r="86" spans="1:45" ht="12.75" customHeight="1" x14ac:dyDescent="0.2">
      <c r="A86" s="2"/>
      <c r="B86" s="112"/>
      <c r="C86" s="2"/>
      <c r="D86" s="2"/>
      <c r="E86" s="2"/>
      <c r="F86" s="2"/>
      <c r="G86" s="2"/>
      <c r="H86" s="2"/>
      <c r="I86" s="2"/>
      <c r="J86" s="2"/>
      <c r="K86" s="2"/>
      <c r="L86" s="2"/>
      <c r="M86" s="2"/>
      <c r="N86" s="2"/>
      <c r="O86" s="2"/>
      <c r="P86" s="2"/>
      <c r="Q86" s="2"/>
      <c r="R86" s="2"/>
      <c r="S86" s="2"/>
      <c r="T86" s="2"/>
      <c r="U86" s="2"/>
      <c r="V86" s="2"/>
      <c r="W86" s="2"/>
      <c r="X86" s="29"/>
      <c r="Y86" s="2"/>
      <c r="Z86" s="2"/>
      <c r="AA86" s="2"/>
      <c r="AB86" s="2"/>
      <c r="AC86" s="2"/>
      <c r="AD86" s="2"/>
      <c r="AE86" s="2"/>
      <c r="AF86" s="2"/>
      <c r="AG86" s="2"/>
      <c r="AH86" s="2"/>
      <c r="AI86" s="2"/>
      <c r="AJ86" s="23"/>
      <c r="AS86" s="24"/>
    </row>
    <row r="87" spans="1:45" ht="12.75" customHeight="1" x14ac:dyDescent="0.2">
      <c r="A87" s="2"/>
      <c r="B87" s="112"/>
      <c r="C87" s="2"/>
      <c r="D87" s="2"/>
      <c r="E87" s="2"/>
      <c r="F87" s="2"/>
      <c r="G87" s="2"/>
      <c r="H87" s="2"/>
      <c r="I87" s="2"/>
      <c r="J87" s="2"/>
      <c r="K87" s="2"/>
      <c r="L87" s="2"/>
      <c r="M87" s="2"/>
      <c r="N87" s="2"/>
      <c r="O87" s="2"/>
      <c r="P87" s="2"/>
      <c r="Q87" s="2"/>
      <c r="R87" s="2"/>
      <c r="S87" s="2"/>
      <c r="T87" s="2"/>
      <c r="U87" s="2"/>
      <c r="V87" s="2"/>
      <c r="W87" s="2"/>
      <c r="X87" s="29"/>
      <c r="Y87" s="2"/>
      <c r="Z87" s="2"/>
      <c r="AA87" s="2"/>
      <c r="AB87" s="2"/>
      <c r="AC87" s="2"/>
      <c r="AD87" s="2"/>
      <c r="AE87" s="2"/>
      <c r="AF87" s="2"/>
      <c r="AG87" s="2"/>
      <c r="AH87" s="2"/>
      <c r="AI87" s="2"/>
      <c r="AJ87" s="23"/>
      <c r="AS87" s="24"/>
    </row>
    <row r="88" spans="1:45" ht="12.75" customHeight="1" x14ac:dyDescent="0.2">
      <c r="A88" s="2"/>
      <c r="B88" s="112"/>
      <c r="C88" s="2"/>
      <c r="D88" s="2"/>
      <c r="E88" s="2"/>
      <c r="F88" s="2"/>
      <c r="G88" s="2"/>
      <c r="H88" s="2"/>
      <c r="I88" s="2"/>
      <c r="J88" s="2"/>
      <c r="K88" s="2"/>
      <c r="L88" s="2"/>
      <c r="M88" s="2"/>
      <c r="N88" s="2"/>
      <c r="O88" s="2"/>
      <c r="P88" s="2"/>
      <c r="Q88" s="2"/>
      <c r="R88" s="2"/>
      <c r="S88" s="2"/>
      <c r="T88" s="2"/>
      <c r="U88" s="2"/>
      <c r="V88" s="2"/>
      <c r="W88" s="2"/>
      <c r="X88" s="29"/>
      <c r="Y88" s="2"/>
      <c r="Z88" s="2"/>
      <c r="AA88" s="2"/>
      <c r="AB88" s="2"/>
      <c r="AC88" s="2"/>
      <c r="AD88" s="2"/>
      <c r="AE88" s="2"/>
      <c r="AF88" s="2"/>
      <c r="AG88" s="2"/>
      <c r="AH88" s="2"/>
      <c r="AI88" s="2"/>
      <c r="AJ88" s="23"/>
      <c r="AS88" s="24"/>
    </row>
    <row r="89" spans="1:45" ht="12.75" customHeight="1" x14ac:dyDescent="0.2">
      <c r="A89" s="2"/>
      <c r="B89" s="112"/>
      <c r="C89" s="2"/>
      <c r="D89" s="2"/>
      <c r="E89" s="2"/>
      <c r="F89" s="2"/>
      <c r="G89" s="2"/>
      <c r="H89" s="2"/>
      <c r="I89" s="2"/>
      <c r="J89" s="2"/>
      <c r="K89" s="2"/>
      <c r="L89" s="2"/>
      <c r="M89" s="2"/>
      <c r="N89" s="2"/>
      <c r="O89" s="2"/>
      <c r="P89" s="2"/>
      <c r="Q89" s="2"/>
      <c r="R89" s="2"/>
      <c r="S89" s="2"/>
      <c r="T89" s="2"/>
      <c r="U89" s="2"/>
      <c r="V89" s="2"/>
      <c r="W89" s="2"/>
      <c r="X89" s="29"/>
      <c r="Y89" s="2"/>
      <c r="Z89" s="2"/>
      <c r="AA89" s="2"/>
      <c r="AB89" s="2"/>
      <c r="AC89" s="2"/>
      <c r="AD89" s="2"/>
      <c r="AE89" s="2"/>
      <c r="AF89" s="2"/>
      <c r="AG89" s="2"/>
      <c r="AH89" s="2"/>
      <c r="AI89" s="2"/>
      <c r="AJ89" s="23"/>
      <c r="AS89" s="24"/>
    </row>
    <row r="90" spans="1:45" ht="12.75" customHeight="1" x14ac:dyDescent="0.2">
      <c r="A90" s="2"/>
      <c r="B90" s="113"/>
      <c r="C90" s="2"/>
      <c r="D90" s="2"/>
      <c r="E90" s="2"/>
      <c r="F90" s="2"/>
      <c r="G90" s="2"/>
      <c r="H90" s="2"/>
      <c r="I90" s="2"/>
      <c r="J90" s="2"/>
      <c r="K90" s="2"/>
      <c r="L90" s="2"/>
      <c r="M90" s="2"/>
      <c r="N90" s="2"/>
      <c r="O90" s="2"/>
      <c r="P90" s="2"/>
      <c r="Q90" s="2"/>
      <c r="R90" s="2"/>
      <c r="S90" s="2"/>
      <c r="T90" s="2"/>
      <c r="U90" s="2"/>
      <c r="V90" s="2"/>
      <c r="W90" s="2"/>
      <c r="X90" s="29"/>
      <c r="Y90" s="2"/>
      <c r="Z90" s="2"/>
      <c r="AA90" s="2"/>
      <c r="AB90" s="2"/>
      <c r="AC90" s="2"/>
      <c r="AD90" s="2"/>
      <c r="AE90" s="2"/>
      <c r="AF90" s="2"/>
      <c r="AG90" s="2"/>
      <c r="AH90" s="2"/>
      <c r="AI90" s="2"/>
      <c r="AJ90" s="23"/>
      <c r="AS90" s="24"/>
    </row>
    <row r="91" spans="1:45" ht="12.75" customHeight="1" x14ac:dyDescent="0.2">
      <c r="A91" s="2"/>
      <c r="B91" s="112"/>
      <c r="C91" s="2"/>
      <c r="D91" s="2"/>
      <c r="E91" s="2"/>
      <c r="F91" s="2"/>
      <c r="G91" s="2"/>
      <c r="H91" s="2"/>
      <c r="I91" s="2"/>
      <c r="J91" s="2"/>
      <c r="K91" s="2"/>
      <c r="L91" s="2"/>
      <c r="M91" s="2"/>
      <c r="N91" s="2"/>
      <c r="O91" s="2"/>
      <c r="P91" s="2"/>
      <c r="Q91" s="2"/>
      <c r="R91" s="2"/>
      <c r="S91" s="2"/>
      <c r="T91" s="2"/>
      <c r="U91" s="2"/>
      <c r="V91" s="2"/>
      <c r="W91" s="2"/>
      <c r="X91" s="29"/>
      <c r="Y91" s="2"/>
      <c r="Z91" s="2"/>
      <c r="AA91" s="2"/>
      <c r="AB91" s="2"/>
      <c r="AC91" s="2"/>
      <c r="AD91" s="2"/>
      <c r="AE91" s="2"/>
      <c r="AF91" s="2"/>
      <c r="AG91" s="2"/>
      <c r="AH91" s="2"/>
      <c r="AI91" s="2"/>
      <c r="AJ91" s="23"/>
      <c r="AS91" s="24"/>
    </row>
    <row r="92" spans="1:45" ht="12.75" customHeight="1" x14ac:dyDescent="0.2">
      <c r="A92" s="2"/>
      <c r="B92" s="112"/>
      <c r="C92" s="2"/>
      <c r="D92" s="2"/>
      <c r="E92" s="2"/>
      <c r="F92" s="2"/>
      <c r="G92" s="2"/>
      <c r="H92" s="2"/>
      <c r="I92" s="2"/>
      <c r="J92" s="2"/>
      <c r="K92" s="2"/>
      <c r="L92" s="2"/>
      <c r="M92" s="2"/>
      <c r="N92" s="2"/>
      <c r="O92" s="2"/>
      <c r="P92" s="2"/>
      <c r="Q92" s="2"/>
      <c r="R92" s="2"/>
      <c r="S92" s="2"/>
      <c r="T92" s="2"/>
      <c r="U92" s="2"/>
      <c r="V92" s="2"/>
      <c r="W92" s="2"/>
      <c r="X92" s="29"/>
      <c r="Y92" s="2"/>
      <c r="Z92" s="2"/>
      <c r="AA92" s="2"/>
      <c r="AB92" s="2"/>
      <c r="AC92" s="2"/>
      <c r="AD92" s="2"/>
      <c r="AE92" s="2"/>
      <c r="AF92" s="2"/>
      <c r="AG92" s="2"/>
      <c r="AH92" s="2"/>
      <c r="AI92" s="2"/>
      <c r="AJ92" s="23"/>
      <c r="AS92" s="24"/>
    </row>
    <row r="93" spans="1:45" ht="12.75" customHeight="1" x14ac:dyDescent="0.2">
      <c r="A93" s="2"/>
      <c r="B93" s="112"/>
      <c r="C93" s="2"/>
      <c r="D93" s="2"/>
      <c r="E93" s="2"/>
      <c r="F93" s="2"/>
      <c r="G93" s="2"/>
      <c r="H93" s="2"/>
      <c r="I93" s="2"/>
      <c r="J93" s="2"/>
      <c r="K93" s="2"/>
      <c r="L93" s="2"/>
      <c r="M93" s="2"/>
      <c r="N93" s="2"/>
      <c r="O93" s="2"/>
      <c r="P93" s="2"/>
      <c r="Q93" s="2"/>
      <c r="R93" s="2"/>
      <c r="S93" s="2"/>
      <c r="T93" s="2"/>
      <c r="U93" s="2"/>
      <c r="V93" s="2"/>
      <c r="W93" s="2"/>
      <c r="X93" s="29"/>
      <c r="Y93" s="2"/>
      <c r="Z93" s="2"/>
      <c r="AA93" s="2"/>
      <c r="AB93" s="2"/>
      <c r="AC93" s="2"/>
      <c r="AD93" s="2"/>
      <c r="AE93" s="2"/>
      <c r="AF93" s="2"/>
      <c r="AG93" s="2"/>
      <c r="AH93" s="2"/>
      <c r="AI93" s="2"/>
      <c r="AJ93" s="23"/>
      <c r="AS93" s="24"/>
    </row>
    <row r="94" spans="1:45" ht="12.75" customHeight="1" x14ac:dyDescent="0.2">
      <c r="D94" s="2"/>
      <c r="E94" s="2"/>
      <c r="F94" s="2"/>
      <c r="G94" s="2"/>
      <c r="H94" s="2"/>
      <c r="I94" s="2"/>
      <c r="J94" s="2"/>
      <c r="K94" s="2"/>
      <c r="L94" s="2"/>
      <c r="M94" s="2"/>
      <c r="N94" s="2"/>
      <c r="O94" s="2"/>
      <c r="P94" s="2"/>
      <c r="Q94" s="2"/>
      <c r="R94" s="2"/>
      <c r="S94" s="2"/>
      <c r="T94" s="2"/>
      <c r="U94" s="2"/>
      <c r="V94" s="2"/>
      <c r="W94" s="2"/>
      <c r="X94" s="29"/>
      <c r="Y94" s="2"/>
      <c r="Z94" s="2"/>
      <c r="AA94" s="2"/>
      <c r="AB94" s="2"/>
      <c r="AC94" s="2"/>
      <c r="AD94" s="2"/>
      <c r="AE94" s="2"/>
      <c r="AF94" s="2"/>
      <c r="AG94" s="2"/>
      <c r="AH94" s="2"/>
      <c r="AI94" s="2"/>
      <c r="AJ94" s="23"/>
      <c r="AS94" s="24"/>
    </row>
    <row r="95" spans="1:45" ht="12.75" customHeight="1" x14ac:dyDescent="0.2">
      <c r="D95" s="2"/>
      <c r="E95" s="2"/>
      <c r="F95" s="2"/>
      <c r="G95" s="2"/>
      <c r="H95" s="2"/>
      <c r="I95" s="2"/>
      <c r="J95" s="2"/>
      <c r="K95" s="2"/>
      <c r="L95" s="2"/>
      <c r="M95" s="2"/>
      <c r="N95" s="2"/>
      <c r="O95" s="2"/>
      <c r="P95" s="2"/>
      <c r="Q95" s="2"/>
      <c r="R95" s="2"/>
      <c r="S95" s="2"/>
      <c r="T95" s="2"/>
      <c r="U95" s="2"/>
      <c r="V95" s="2"/>
      <c r="W95" s="2"/>
      <c r="X95" s="29"/>
      <c r="Y95" s="2"/>
      <c r="Z95" s="2"/>
      <c r="AA95" s="2"/>
      <c r="AB95" s="2"/>
      <c r="AC95" s="2"/>
      <c r="AD95" s="2"/>
      <c r="AE95" s="2"/>
      <c r="AF95" s="2"/>
      <c r="AG95" s="2"/>
      <c r="AH95" s="2"/>
      <c r="AI95" s="2"/>
      <c r="AJ95" s="23"/>
      <c r="AS95" s="24"/>
    </row>
    <row r="96" spans="1:45" ht="12.75" customHeight="1" x14ac:dyDescent="0.2">
      <c r="A96" s="2"/>
      <c r="B96" s="112"/>
      <c r="C96" s="2"/>
      <c r="D96" s="2"/>
      <c r="E96" s="2"/>
      <c r="F96" s="2"/>
      <c r="G96" s="2"/>
      <c r="H96" s="2"/>
      <c r="I96" s="2"/>
      <c r="J96" s="2"/>
      <c r="K96" s="2"/>
      <c r="L96" s="2"/>
      <c r="M96" s="2"/>
      <c r="N96" s="2"/>
      <c r="O96" s="2"/>
      <c r="P96" s="2"/>
      <c r="Q96" s="2"/>
      <c r="R96" s="2"/>
      <c r="S96" s="2"/>
      <c r="T96" s="2"/>
      <c r="U96" s="2"/>
      <c r="V96" s="2"/>
      <c r="W96" s="2"/>
      <c r="X96" s="29"/>
      <c r="Y96" s="2"/>
      <c r="Z96" s="2"/>
      <c r="AA96" s="2"/>
      <c r="AB96" s="2"/>
      <c r="AC96" s="2"/>
      <c r="AD96" s="2"/>
      <c r="AE96" s="2"/>
      <c r="AF96" s="2"/>
      <c r="AG96" s="2"/>
      <c r="AH96" s="2"/>
      <c r="AI96" s="2"/>
      <c r="AJ96" s="23"/>
      <c r="AS96" s="24"/>
    </row>
    <row r="97" spans="1:45" ht="12.75" customHeight="1" x14ac:dyDescent="0.2">
      <c r="A97" s="2"/>
      <c r="B97" s="2"/>
      <c r="C97" s="2"/>
      <c r="D97" s="2"/>
      <c r="E97" s="2"/>
      <c r="F97" s="2"/>
      <c r="G97" s="2"/>
      <c r="H97" s="2"/>
      <c r="I97" s="2"/>
      <c r="J97" s="2"/>
      <c r="K97" s="2"/>
      <c r="L97" s="2"/>
      <c r="M97" s="2"/>
      <c r="N97" s="2"/>
      <c r="O97" s="2"/>
      <c r="P97" s="2"/>
      <c r="Q97" s="2"/>
      <c r="R97" s="2"/>
      <c r="S97" s="2"/>
      <c r="T97" s="2"/>
      <c r="U97" s="2"/>
      <c r="V97" s="2"/>
      <c r="W97" s="2"/>
      <c r="X97" s="29"/>
      <c r="Y97" s="2"/>
      <c r="Z97" s="2"/>
      <c r="AA97" s="2"/>
      <c r="AB97" s="2"/>
      <c r="AC97" s="2"/>
      <c r="AD97" s="2"/>
      <c r="AE97" s="2"/>
      <c r="AF97" s="2"/>
      <c r="AG97" s="2"/>
      <c r="AH97" s="2"/>
      <c r="AI97" s="2"/>
      <c r="AJ97" s="23"/>
      <c r="AS97" s="24"/>
    </row>
    <row r="98" spans="1:45" ht="12.75" customHeight="1" x14ac:dyDescent="0.2">
      <c r="A98" s="2"/>
      <c r="B98" s="112"/>
      <c r="C98" s="2"/>
      <c r="D98" s="2"/>
      <c r="E98" s="2"/>
      <c r="F98" s="2"/>
      <c r="G98" s="2"/>
      <c r="H98" s="2"/>
      <c r="I98" s="2"/>
      <c r="J98" s="2"/>
      <c r="K98" s="2"/>
      <c r="L98" s="2"/>
      <c r="M98" s="2"/>
      <c r="N98" s="2"/>
      <c r="O98" s="2"/>
      <c r="P98" s="2"/>
      <c r="Q98" s="2"/>
      <c r="R98" s="2"/>
      <c r="S98" s="2"/>
      <c r="T98" s="2"/>
      <c r="U98" s="2"/>
      <c r="V98" s="2"/>
      <c r="W98" s="2"/>
      <c r="X98" s="29"/>
      <c r="Y98" s="2"/>
      <c r="Z98" s="2"/>
      <c r="AA98" s="2"/>
      <c r="AB98" s="2"/>
      <c r="AC98" s="2"/>
      <c r="AD98" s="2"/>
      <c r="AE98" s="2"/>
      <c r="AF98" s="2"/>
      <c r="AG98" s="2"/>
      <c r="AH98" s="2"/>
      <c r="AI98" s="2"/>
      <c r="AJ98" s="23"/>
      <c r="AS98" s="24"/>
    </row>
    <row r="99" spans="1:45" ht="12.75" customHeight="1" x14ac:dyDescent="0.2">
      <c r="A99" s="2"/>
      <c r="B99" s="112"/>
      <c r="C99" s="2"/>
      <c r="D99" s="2"/>
      <c r="E99" s="2"/>
      <c r="F99" s="2"/>
      <c r="G99" s="2"/>
      <c r="H99" s="2"/>
      <c r="I99" s="2"/>
      <c r="J99" s="2"/>
      <c r="K99" s="2"/>
      <c r="L99" s="2"/>
      <c r="M99" s="2"/>
      <c r="N99" s="2"/>
      <c r="O99" s="2"/>
      <c r="P99" s="2"/>
      <c r="Q99" s="2"/>
      <c r="R99" s="2"/>
      <c r="S99" s="2"/>
      <c r="T99" s="2"/>
      <c r="U99" s="2"/>
      <c r="V99" s="2"/>
      <c r="W99" s="2"/>
      <c r="X99" s="29"/>
      <c r="Y99" s="2"/>
      <c r="Z99" s="2"/>
      <c r="AA99" s="2"/>
      <c r="AB99" s="2"/>
      <c r="AC99" s="2"/>
      <c r="AD99" s="2"/>
      <c r="AE99" s="2"/>
      <c r="AF99" s="2"/>
      <c r="AG99" s="2"/>
      <c r="AH99" s="2"/>
      <c r="AI99" s="2"/>
      <c r="AJ99" s="23"/>
      <c r="AS99" s="24"/>
    </row>
    <row r="100" spans="1:45"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9"/>
      <c r="Y100" s="2"/>
      <c r="Z100" s="2"/>
      <c r="AA100" s="2"/>
      <c r="AB100" s="2"/>
      <c r="AC100" s="2"/>
      <c r="AD100" s="2"/>
      <c r="AE100" s="2"/>
      <c r="AF100" s="2"/>
      <c r="AG100" s="2"/>
      <c r="AH100" s="2"/>
      <c r="AI100" s="2"/>
      <c r="AJ100" s="23"/>
      <c r="AS100" s="24"/>
    </row>
    <row r="101" spans="1:45" ht="12.75" customHeight="1" x14ac:dyDescent="0.2">
      <c r="A101" s="2"/>
      <c r="B101" s="11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9"/>
      <c r="AH101" s="2"/>
      <c r="AI101" s="2"/>
      <c r="AJ101" s="2"/>
      <c r="AK101" s="2"/>
      <c r="AL101" s="2"/>
      <c r="AM101" s="2"/>
      <c r="AN101" s="2"/>
      <c r="AO101" s="2"/>
      <c r="AP101" s="2"/>
      <c r="AQ101" s="2"/>
      <c r="AR101" s="2"/>
    </row>
    <row r="102" spans="1:45" ht="12.75" customHeight="1" x14ac:dyDescent="0.2">
      <c r="A102" s="2"/>
      <c r="B102" s="11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9"/>
      <c r="AH102" s="2"/>
      <c r="AI102" s="2"/>
      <c r="AJ102" s="2"/>
      <c r="AK102" s="2"/>
      <c r="AL102" s="2"/>
      <c r="AM102" s="2"/>
      <c r="AN102" s="2"/>
      <c r="AO102" s="2"/>
      <c r="AP102" s="2"/>
      <c r="AQ102" s="2"/>
      <c r="AR102" s="2"/>
    </row>
    <row r="103" spans="1:45" ht="12.75" customHeight="1" x14ac:dyDescent="0.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9"/>
      <c r="AH103" s="2"/>
      <c r="AI103" s="2"/>
      <c r="AJ103" s="2"/>
      <c r="AK103" s="2"/>
      <c r="AL103" s="2"/>
      <c r="AM103" s="2"/>
      <c r="AN103" s="2"/>
      <c r="AO103" s="2"/>
      <c r="AP103" s="2"/>
      <c r="AQ103" s="2"/>
      <c r="AR103" s="2"/>
    </row>
    <row r="104" spans="1:45" ht="12.75" customHeight="1" x14ac:dyDescent="0.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9"/>
      <c r="AH104" s="2"/>
      <c r="AI104" s="2"/>
      <c r="AJ104" s="2"/>
      <c r="AK104" s="2"/>
      <c r="AL104" s="2"/>
      <c r="AM104" s="2"/>
      <c r="AN104" s="2"/>
      <c r="AO104" s="2"/>
      <c r="AP104" s="2"/>
      <c r="AQ104" s="2"/>
      <c r="AR104" s="2"/>
    </row>
    <row r="105" spans="1:45" ht="12.75" customHeight="1" x14ac:dyDescent="0.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9"/>
      <c r="AH105" s="2"/>
      <c r="AI105" s="2"/>
      <c r="AJ105" s="2"/>
      <c r="AK105" s="2"/>
      <c r="AL105" s="2"/>
      <c r="AM105" s="2"/>
      <c r="AN105" s="2"/>
      <c r="AO105" s="2"/>
      <c r="AP105" s="2"/>
      <c r="AQ105" s="2"/>
      <c r="AR105" s="2"/>
    </row>
    <row r="106" spans="1:45" ht="12.75" customHeight="1" x14ac:dyDescent="0.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9"/>
      <c r="AH106" s="2"/>
      <c r="AI106" s="2"/>
      <c r="AJ106" s="2"/>
      <c r="AK106" s="2"/>
      <c r="AL106" s="2"/>
      <c r="AM106" s="2"/>
      <c r="AN106" s="2"/>
      <c r="AO106" s="2"/>
      <c r="AP106" s="2"/>
      <c r="AQ106" s="2"/>
      <c r="AR106" s="2"/>
    </row>
    <row r="107" spans="1:45" ht="12.75" customHeight="1" x14ac:dyDescent="0.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9"/>
      <c r="AH107" s="2"/>
      <c r="AI107" s="2"/>
      <c r="AJ107" s="2"/>
      <c r="AK107" s="2"/>
      <c r="AL107" s="2"/>
      <c r="AM107" s="2"/>
      <c r="AN107" s="2"/>
      <c r="AO107" s="2"/>
      <c r="AP107" s="2"/>
      <c r="AQ107" s="2"/>
      <c r="AR107" s="2"/>
    </row>
    <row r="108" spans="1:45"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9"/>
      <c r="AH108" s="2"/>
      <c r="AI108" s="2"/>
      <c r="AJ108" s="2"/>
      <c r="AK108" s="2"/>
      <c r="AL108" s="2"/>
      <c r="AM108" s="2"/>
      <c r="AN108" s="2"/>
      <c r="AO108" s="2"/>
      <c r="AP108" s="2"/>
      <c r="AQ108" s="2"/>
      <c r="AR108" s="2"/>
    </row>
    <row r="109" spans="1:45"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9"/>
      <c r="AH109" s="2"/>
      <c r="AI109" s="2"/>
      <c r="AJ109" s="2"/>
      <c r="AK109" s="2"/>
      <c r="AL109" s="2"/>
      <c r="AM109" s="2"/>
      <c r="AN109" s="2"/>
      <c r="AO109" s="2"/>
      <c r="AP109" s="2"/>
      <c r="AQ109" s="2"/>
      <c r="AR109" s="2"/>
    </row>
    <row r="110" spans="1:45"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9"/>
      <c r="AH110" s="2"/>
      <c r="AI110" s="2"/>
      <c r="AJ110" s="2"/>
      <c r="AK110" s="2"/>
      <c r="AL110" s="2"/>
      <c r="AM110" s="2"/>
      <c r="AN110" s="2"/>
      <c r="AO110" s="2"/>
      <c r="AP110" s="2"/>
      <c r="AQ110" s="2"/>
      <c r="AR110" s="2"/>
    </row>
    <row r="111" spans="1:45"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9"/>
      <c r="AH111" s="2"/>
      <c r="AI111" s="2"/>
      <c r="AJ111" s="2"/>
      <c r="AK111" s="2"/>
      <c r="AL111" s="2"/>
      <c r="AM111" s="2"/>
      <c r="AN111" s="2"/>
      <c r="AO111" s="2"/>
      <c r="AP111" s="2"/>
      <c r="AQ111" s="2"/>
      <c r="AR111" s="2"/>
    </row>
    <row r="112" spans="1:45"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row>
    <row r="113" spans="1:44"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row>
    <row r="114" spans="1:44"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row>
    <row r="115" spans="1:44"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row>
    <row r="116" spans="1:44"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row>
    <row r="117" spans="1:44"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row>
    <row r="118" spans="1:44"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row>
    <row r="119" spans="1:44"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row>
    <row r="120" spans="1:44"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row>
    <row r="121" spans="1:44"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row>
    <row r="122" spans="1:44"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row>
    <row r="123" spans="1:44"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row>
    <row r="124" spans="1:44"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row>
    <row r="125" spans="1:44"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row>
    <row r="126" spans="1:44"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row>
    <row r="127" spans="1:44"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row>
    <row r="128" spans="1:44"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row>
    <row r="129" spans="1:44"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row>
    <row r="130" spans="1:44"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row>
    <row r="131" spans="1:44"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row>
    <row r="132" spans="1:44"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row>
    <row r="133" spans="1:44"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row>
    <row r="134" spans="1:44"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row>
    <row r="135" spans="1:44"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row>
    <row r="136" spans="1:44"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row>
    <row r="137" spans="1:44"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row>
    <row r="138" spans="1:44"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row>
    <row r="139" spans="1:44"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row>
    <row r="140" spans="1:44"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row>
    <row r="141" spans="1:44"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row>
    <row r="142" spans="1:44"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row>
    <row r="143" spans="1:44"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row>
    <row r="144" spans="1:44"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row>
    <row r="145" spans="1:44"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row>
    <row r="146" spans="1:44"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row>
    <row r="147" spans="1:44"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row>
    <row r="148" spans="1:44"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row>
    <row r="149" spans="1:44"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row>
    <row r="150" spans="1:44"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row>
    <row r="151" spans="1:44"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row>
    <row r="152" spans="1:44"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row>
    <row r="153" spans="1:44"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row>
    <row r="154" spans="1:44"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row>
    <row r="155" spans="1:44"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row>
    <row r="156" spans="1:44"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row>
    <row r="157" spans="1:44"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row>
    <row r="158" spans="1:44"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row>
    <row r="159" spans="1:44"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row>
    <row r="160" spans="1:44"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row>
    <row r="161" spans="1:44"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row>
    <row r="162" spans="1:44"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row>
    <row r="163" spans="1:44"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row>
    <row r="164" spans="1:44"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row>
    <row r="165" spans="1:44"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row>
    <row r="166" spans="1:44"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row>
    <row r="167" spans="1:44"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row>
    <row r="168" spans="1:44"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row>
    <row r="169" spans="1:44"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row>
    <row r="170" spans="1:44"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row>
    <row r="171" spans="1:44"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row>
    <row r="172" spans="1:44"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row>
    <row r="173" spans="1:44"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row>
    <row r="174" spans="1:44"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row>
    <row r="175" spans="1:44"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row>
    <row r="176" spans="1:44"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row>
    <row r="177" spans="1:44"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row>
    <row r="178" spans="1:44"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row>
    <row r="179" spans="1:44"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row>
    <row r="180" spans="1:44"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row>
    <row r="181" spans="1:44"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row>
    <row r="182" spans="1:44"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row>
    <row r="183" spans="1:44"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row>
    <row r="184" spans="1:44"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row>
    <row r="185" spans="1:44"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row>
    <row r="186" spans="1:44"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row>
    <row r="187" spans="1:44"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row>
    <row r="188" spans="1:44"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row>
    <row r="189" spans="1:44"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row>
    <row r="190" spans="1:44"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row>
    <row r="191" spans="1:44"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row>
    <row r="192" spans="1:44"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row>
    <row r="193" spans="1:44"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row>
    <row r="194" spans="1:44"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row>
    <row r="195" spans="1:44"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row>
    <row r="196" spans="1:44"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row>
    <row r="197" spans="1:44"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row>
    <row r="198" spans="1:44"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row>
    <row r="199" spans="1:44"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row>
    <row r="200" spans="1:44"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row>
    <row r="201" spans="1:44"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row>
    <row r="202" spans="1:44"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row>
    <row r="203" spans="1:44"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row>
    <row r="204" spans="1:44"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row>
    <row r="205" spans="1:44"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row>
    <row r="206" spans="1:44"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row>
    <row r="207" spans="1:44"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row>
    <row r="208" spans="1:44"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row>
    <row r="209" spans="1:44"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row>
    <row r="210" spans="1:44"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row>
    <row r="211" spans="1:44"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row>
    <row r="212" spans="1:44"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row>
    <row r="213" spans="1:44"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row>
    <row r="214" spans="1:44"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row>
    <row r="215" spans="1:44"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row>
    <row r="216" spans="1:44"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row>
    <row r="217" spans="1:44"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row>
    <row r="218" spans="1:44"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row>
    <row r="219" spans="1:44"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row>
    <row r="220" spans="1:44"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row>
    <row r="221" spans="1:44"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row>
    <row r="222" spans="1:44"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row>
    <row r="223" spans="1:44"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row>
    <row r="224" spans="1:44"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row>
    <row r="225" spans="1:44"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row>
    <row r="226" spans="1:44"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row>
    <row r="227" spans="1:44"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row>
    <row r="228" spans="1:44"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row>
    <row r="229" spans="1:44"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row>
    <row r="230" spans="1:44"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row>
    <row r="231" spans="1:44"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row>
    <row r="232" spans="1:44"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row>
    <row r="233" spans="1:44"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row>
    <row r="234" spans="1:44"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row>
    <row r="235" spans="1:44"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row>
    <row r="236" spans="1:44"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row>
    <row r="237" spans="1:44"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row>
    <row r="238" spans="1:44"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row>
    <row r="239" spans="1:44"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row>
    <row r="240" spans="1:44"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row>
    <row r="241" spans="1:44"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row>
    <row r="242" spans="1:44"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row>
    <row r="243" spans="1:44"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row>
    <row r="244" spans="1:44"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row>
    <row r="245" spans="1:44"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row>
    <row r="246" spans="1:44"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row>
    <row r="247" spans="1:44"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row>
    <row r="248" spans="1:44"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row>
    <row r="249" spans="1:44"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row>
    <row r="250" spans="1:44"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row>
    <row r="251" spans="1:44"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row>
    <row r="252" spans="1:44"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row>
    <row r="253" spans="1:44"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row>
    <row r="254" spans="1:44"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row>
    <row r="255" spans="1:44"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row>
    <row r="256" spans="1:44"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row>
    <row r="257" spans="1:44"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row>
    <row r="258" spans="1:44"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row>
    <row r="259" spans="1:44"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row>
    <row r="260" spans="1:44"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row>
    <row r="261" spans="1:44"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row>
    <row r="262" spans="1:44"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row>
    <row r="263" spans="1:44" ht="12.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row>
    <row r="264" spans="1:44" ht="12.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row>
    <row r="265" spans="1:44" ht="12.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row>
    <row r="266" spans="1:44" ht="12.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row>
    <row r="267" spans="1:44" ht="12.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row>
    <row r="268" spans="1:44" ht="12.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row>
    <row r="269" spans="1:44" ht="12.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row>
    <row r="270" spans="1:44" ht="12.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row>
    <row r="271" spans="1:44" ht="12.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row>
    <row r="272" spans="1:44" ht="12.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row>
    <row r="273" spans="1:44" ht="12.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row>
    <row r="274" spans="1:44" ht="12.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row>
    <row r="275" spans="1:44" ht="12.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row>
    <row r="276" spans="1:44" ht="12.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row>
    <row r="277" spans="1:44" ht="12.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row>
    <row r="278" spans="1:44" ht="12.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row>
    <row r="279" spans="1:44" ht="12.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row>
    <row r="280" spans="1:44" ht="12.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row>
    <row r="281" spans="1:44" ht="12.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row>
    <row r="282" spans="1:44" ht="12.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row>
    <row r="283" spans="1:44" ht="12.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row>
    <row r="284" spans="1:44" ht="12.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row>
    <row r="285" spans="1:44" ht="12.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row>
    <row r="286" spans="1:44" ht="12.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row>
    <row r="287" spans="1:44" ht="12.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row>
    <row r="288" spans="1:44" ht="12.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row>
    <row r="289" spans="1:44" ht="12.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row>
    <row r="290" spans="1:44" ht="12.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row>
    <row r="291" spans="1:44" ht="12.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row>
    <row r="292" spans="1:44" ht="12.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row>
    <row r="293" spans="1:44" ht="12.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row>
    <row r="294" spans="1:44" ht="12.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row>
    <row r="295" spans="1:44" ht="12.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row>
    <row r="296" spans="1:44" ht="12.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row>
    <row r="297" spans="1:44" ht="12.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row>
    <row r="298" spans="1:44" ht="12.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row>
    <row r="299" spans="1:44" ht="12.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row>
    <row r="300" spans="1:44" ht="12.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row>
    <row r="301" spans="1:44" ht="12.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row>
    <row r="302" spans="1:44" ht="12.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row>
    <row r="303" spans="1:44" ht="12.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row>
    <row r="304" spans="1:44" ht="12.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row>
    <row r="305" spans="1:44" ht="12.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row>
    <row r="306" spans="1:44" ht="12.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row>
    <row r="307" spans="1:44" ht="12.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row>
    <row r="308" spans="1:44" ht="12.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row>
    <row r="309" spans="1:44" ht="12.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row>
    <row r="310" spans="1:44" ht="12.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row>
    <row r="311" spans="1:44" ht="12.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row>
    <row r="312" spans="1:44" ht="12.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row>
    <row r="313" spans="1:44" ht="12.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row>
    <row r="314" spans="1:44" ht="12.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row>
    <row r="315" spans="1:44" ht="12.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row>
    <row r="316" spans="1:44" ht="12.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row>
    <row r="317" spans="1:44" ht="12.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row>
    <row r="318" spans="1:44" ht="12.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row>
    <row r="319" spans="1:44" ht="12.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row>
    <row r="320" spans="1:44" ht="12.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row>
    <row r="321" spans="1:44" ht="12.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row>
    <row r="322" spans="1:44" ht="12.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row>
    <row r="323" spans="1:44" ht="12.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row>
    <row r="324" spans="1:44" ht="12.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row>
    <row r="325" spans="1:44" ht="12.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row>
    <row r="326" spans="1:44" ht="12.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row>
    <row r="327" spans="1:44" ht="12.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row>
    <row r="328" spans="1:44" ht="12.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row>
    <row r="329" spans="1:44" ht="12.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row>
    <row r="330" spans="1:44" ht="12.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row>
    <row r="331" spans="1:44" ht="12.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row>
    <row r="332" spans="1:44" ht="12.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row>
    <row r="333" spans="1:44" ht="12.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row>
    <row r="334" spans="1:44" ht="12.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row>
    <row r="335" spans="1:44" ht="12.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row>
    <row r="336" spans="1:44" ht="12.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row>
    <row r="337" spans="1:44" ht="12.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row>
    <row r="338" spans="1:44" ht="12.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row>
    <row r="339" spans="1:44" ht="12.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row>
    <row r="340" spans="1:44" ht="12.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row>
    <row r="341" spans="1:44" ht="12.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row>
    <row r="342" spans="1:44" ht="12.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row>
    <row r="343" spans="1:44" ht="12.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row>
    <row r="344" spans="1:44" ht="12.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row>
    <row r="345" spans="1:44" ht="12.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row>
    <row r="346" spans="1:44" ht="12.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row>
    <row r="347" spans="1:44" ht="12.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row>
    <row r="348" spans="1:44" ht="12.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row>
    <row r="349" spans="1:44" ht="12.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row>
    <row r="350" spans="1:44" ht="12.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row>
    <row r="351" spans="1:44" ht="12.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row>
    <row r="352" spans="1:44" ht="12.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row>
    <row r="353" spans="1:44" ht="12.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row>
    <row r="354" spans="1:44" ht="12.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row>
    <row r="355" spans="1:44" ht="12.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row>
    <row r="356" spans="1:44" ht="12.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row>
    <row r="357" spans="1:44" ht="12.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row>
    <row r="358" spans="1:44" ht="12.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row>
    <row r="359" spans="1:44" ht="12.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row>
    <row r="360" spans="1:44" ht="12.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row>
    <row r="361" spans="1:44" ht="12.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row>
    <row r="362" spans="1:44" ht="12.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row>
    <row r="363" spans="1:44" ht="12.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row>
    <row r="364" spans="1:44" ht="12.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row>
    <row r="365" spans="1:44" ht="12.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row>
    <row r="366" spans="1:44" ht="12.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row>
    <row r="367" spans="1:44" ht="12.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row>
    <row r="368" spans="1:44" ht="12.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row>
    <row r="369" spans="1:44" ht="12.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row>
    <row r="370" spans="1:44" ht="12.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row>
    <row r="371" spans="1:44" ht="12.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row>
    <row r="372" spans="1:44" ht="12.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row>
    <row r="373" spans="1:44" ht="12.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row>
    <row r="374" spans="1:44" ht="12.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row>
    <row r="375" spans="1:44" ht="12.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row>
    <row r="376" spans="1:44" ht="12.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row>
    <row r="377" spans="1:44" ht="12.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row>
    <row r="378" spans="1:44" ht="12.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row>
    <row r="379" spans="1:44" ht="12.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row>
    <row r="380" spans="1:44" ht="12.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row>
    <row r="381" spans="1:44" ht="12.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row>
    <row r="382" spans="1:44" ht="12.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row>
    <row r="383" spans="1:44" ht="12.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row>
    <row r="384" spans="1:44" ht="12.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row>
    <row r="385" spans="1:44" ht="12.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row>
    <row r="386" spans="1:44" ht="12.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row>
    <row r="387" spans="1:44" ht="12.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row>
    <row r="388" spans="1:44" ht="12.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row>
    <row r="389" spans="1:44" ht="12.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row>
    <row r="390" spans="1:44" ht="12.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row>
    <row r="391" spans="1:44" ht="12.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row>
    <row r="392" spans="1:44" ht="12.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row>
    <row r="393" spans="1:44" ht="12.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row>
    <row r="394" spans="1:44" ht="12.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row>
    <row r="395" spans="1:44" ht="12.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row>
    <row r="396" spans="1:44" ht="12.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row>
    <row r="397" spans="1:44" ht="12.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row>
    <row r="398" spans="1:44" ht="12.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row>
    <row r="399" spans="1:44" ht="12.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row>
    <row r="400" spans="1:44" ht="12.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row>
    <row r="401" spans="1:44" ht="12.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row>
    <row r="402" spans="1:44" ht="12.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row>
    <row r="403" spans="1:44" ht="12.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row>
    <row r="404" spans="1:44" ht="12.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row>
    <row r="405" spans="1:44" ht="12.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row>
    <row r="406" spans="1:44" ht="12.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row>
    <row r="407" spans="1:44" ht="12.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row>
    <row r="408" spans="1:44" ht="12.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row>
    <row r="409" spans="1:44" ht="12.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row>
    <row r="410" spans="1:44" ht="12.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row>
    <row r="411" spans="1:44" ht="12.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row>
    <row r="412" spans="1:44" ht="12.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row>
    <row r="413" spans="1:44" ht="12.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row>
    <row r="414" spans="1:44" ht="12.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row>
    <row r="415" spans="1:44" ht="12.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row>
    <row r="416" spans="1:44" ht="12.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row>
    <row r="417" spans="1:44" ht="12.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row>
    <row r="418" spans="1:44" ht="12.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row>
    <row r="419" spans="1:44" ht="12.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row>
    <row r="420" spans="1:44" ht="12.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row>
    <row r="421" spans="1:44" ht="12.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row>
    <row r="422" spans="1:44" ht="12.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row>
    <row r="423" spans="1:44" ht="12.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row>
    <row r="424" spans="1:44" ht="12.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row>
    <row r="425" spans="1:44" ht="12.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row>
    <row r="426" spans="1:44" ht="12.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row>
    <row r="427" spans="1:44" ht="12.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row>
    <row r="428" spans="1:44" ht="12.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row>
    <row r="429" spans="1:44" ht="12.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row>
    <row r="430" spans="1:44" ht="12.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row>
    <row r="431" spans="1:44" ht="12.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row>
    <row r="432" spans="1:44" ht="12.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row>
    <row r="433" spans="1:44" ht="12.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row>
    <row r="434" spans="1:44" ht="12.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row>
    <row r="435" spans="1:44" ht="12.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row>
    <row r="436" spans="1:44" ht="12.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row>
    <row r="437" spans="1:44" ht="12.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row>
    <row r="438" spans="1:44" ht="12.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row>
    <row r="439" spans="1:44" ht="12.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row>
    <row r="440" spans="1:44" ht="12.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row>
    <row r="441" spans="1:44" ht="12.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row>
    <row r="442" spans="1:44" ht="12.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row>
    <row r="443" spans="1:44" ht="12.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row>
    <row r="444" spans="1:44" ht="12.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row>
    <row r="445" spans="1:44" ht="12.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row>
    <row r="446" spans="1:44" ht="12.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row>
    <row r="447" spans="1:44" ht="12.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row>
    <row r="448" spans="1:44" ht="12.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row>
    <row r="449" spans="1:44" ht="12.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row>
    <row r="450" spans="1:44" ht="12.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row>
    <row r="451" spans="1:44" ht="12.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row>
    <row r="452" spans="1:44" ht="12.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row>
    <row r="453" spans="1:44" ht="12.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row>
    <row r="454" spans="1:44" ht="12.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row>
    <row r="455" spans="1:44" ht="12.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row>
    <row r="456" spans="1:44" ht="12.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row>
    <row r="457" spans="1:44" ht="12.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row>
    <row r="458" spans="1:44" ht="12.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row>
    <row r="459" spans="1:44" ht="12.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row>
    <row r="460" spans="1:44" ht="12.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row>
    <row r="461" spans="1:44" ht="12.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row>
    <row r="462" spans="1:44" ht="12.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row>
    <row r="463" spans="1:44" ht="12.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row>
    <row r="464" spans="1:44" ht="12.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row>
    <row r="465" spans="1:44" ht="12.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row>
    <row r="466" spans="1:44" ht="12.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row>
    <row r="467" spans="1:44" ht="12.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row>
    <row r="468" spans="1:44" ht="12.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row>
    <row r="469" spans="1:44" ht="12.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row>
    <row r="470" spans="1:44" ht="12.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row>
    <row r="471" spans="1:44" ht="12.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row>
    <row r="472" spans="1:44" ht="12.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row>
    <row r="473" spans="1:44" ht="12.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row>
    <row r="474" spans="1:44" ht="12.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row>
    <row r="475" spans="1:44" ht="12.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row>
    <row r="476" spans="1:44" ht="12.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row>
    <row r="477" spans="1:44" ht="12.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row>
    <row r="478" spans="1:44" ht="12.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row>
    <row r="479" spans="1:44" ht="12.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row>
    <row r="480" spans="1:44" ht="12.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row>
    <row r="481" spans="1:44" ht="12.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row>
    <row r="482" spans="1:44" ht="12.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row>
    <row r="483" spans="1:44" ht="12.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row>
    <row r="484" spans="1:44" ht="12.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row>
    <row r="485" spans="1:44" ht="12.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row>
    <row r="486" spans="1:44" ht="12.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row>
    <row r="487" spans="1:44" ht="12.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row>
    <row r="488" spans="1:44" ht="12.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row>
    <row r="489" spans="1:44" ht="12.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row>
    <row r="490" spans="1:44" ht="12.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row>
    <row r="491" spans="1:44" ht="12.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row>
    <row r="492" spans="1:44" ht="12.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row>
    <row r="493" spans="1:44" ht="12.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row>
    <row r="494" spans="1:44" ht="12.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row>
    <row r="495" spans="1:44" ht="12.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row>
    <row r="496" spans="1:44" ht="12.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row>
    <row r="497" spans="1:44" ht="12.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row>
    <row r="498" spans="1:44" ht="12.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row>
    <row r="499" spans="1:44" ht="12.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row>
    <row r="500" spans="1:44" ht="12.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row>
    <row r="501" spans="1:44" ht="12.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row>
    <row r="502" spans="1:44" ht="12.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row>
    <row r="503" spans="1:44" ht="12.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row>
    <row r="504" spans="1:44" ht="12.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row>
    <row r="505" spans="1:44" ht="12.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row>
    <row r="506" spans="1:44" ht="12.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row>
    <row r="507" spans="1:44" ht="12.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row>
    <row r="508" spans="1:44" ht="12.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row>
    <row r="509" spans="1:44" ht="12.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row>
    <row r="510" spans="1:44" ht="12.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row>
    <row r="511" spans="1:44" ht="12.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row>
    <row r="512" spans="1:44" ht="12.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row>
    <row r="513" spans="1:44" ht="12.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row>
    <row r="514" spans="1:44" ht="12.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row>
    <row r="515" spans="1:44" ht="12.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row>
    <row r="516" spans="1:44" ht="12.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row>
    <row r="517" spans="1:44" ht="12.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row>
    <row r="518" spans="1:44" ht="12.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row>
    <row r="519" spans="1:44" ht="12.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row>
    <row r="520" spans="1:44" ht="12.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row>
    <row r="521" spans="1:44" ht="12.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row>
    <row r="522" spans="1:44" ht="12.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row>
    <row r="523" spans="1:44" ht="12.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row>
    <row r="524" spans="1:44" ht="12.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row>
    <row r="525" spans="1:44" ht="12.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row>
    <row r="526" spans="1:44" ht="12.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row>
    <row r="527" spans="1:44" ht="12.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row>
    <row r="528" spans="1:44" ht="12.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row>
    <row r="529" spans="1:44" ht="12.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row>
    <row r="530" spans="1:44" ht="12.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row>
    <row r="531" spans="1:44" ht="12.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row>
    <row r="532" spans="1:44" ht="12.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row>
    <row r="533" spans="1:44" ht="12.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row>
    <row r="534" spans="1:44" ht="12.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row>
    <row r="535" spans="1:44" ht="12.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row>
    <row r="536" spans="1:44" ht="12.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row>
    <row r="537" spans="1:44" ht="12.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row>
    <row r="538" spans="1:44" ht="12.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row>
    <row r="539" spans="1:44" ht="12.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row>
    <row r="540" spans="1:44" ht="12.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row>
    <row r="541" spans="1:44" ht="12.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row>
    <row r="542" spans="1:44" ht="12.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row>
    <row r="543" spans="1:44" ht="12.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row>
    <row r="544" spans="1:44" ht="12.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row>
    <row r="545" spans="1:44" ht="12.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row>
    <row r="546" spans="1:44" ht="12.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row>
    <row r="547" spans="1:44" ht="12.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row>
    <row r="548" spans="1:44" ht="12.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row>
    <row r="549" spans="1:44" ht="12.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row>
    <row r="550" spans="1:44" ht="12.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row>
    <row r="551" spans="1:44" ht="12.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row>
    <row r="552" spans="1:44" ht="12.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row>
    <row r="553" spans="1:44" ht="12.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row>
    <row r="554" spans="1:44" ht="12.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row>
    <row r="555" spans="1:44" ht="12.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row>
    <row r="556" spans="1:44" ht="12.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row>
    <row r="557" spans="1:44" ht="12.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row>
    <row r="558" spans="1:44" ht="12.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row>
    <row r="559" spans="1:44" ht="12.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row>
    <row r="560" spans="1:44" ht="12.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row>
    <row r="561" spans="1:44" ht="12.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row>
    <row r="562" spans="1:44" ht="12.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row>
    <row r="563" spans="1:44" ht="12.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row>
    <row r="564" spans="1:44" ht="12.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row>
    <row r="565" spans="1:44" ht="12.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row>
    <row r="566" spans="1:44" ht="12.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row>
    <row r="567" spans="1:44" ht="12.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row>
    <row r="568" spans="1:44" ht="12.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row>
    <row r="569" spans="1:44" ht="12.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c r="AR569" s="2"/>
    </row>
    <row r="570" spans="1:44" ht="12.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row>
    <row r="571" spans="1:44" ht="12.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row>
    <row r="572" spans="1:44" ht="12.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row>
    <row r="573" spans="1:44" ht="12.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row>
    <row r="574" spans="1:44" ht="12.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row>
    <row r="575" spans="1:44" ht="12.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row>
    <row r="576" spans="1:44" ht="12.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row>
    <row r="577" spans="1:44" ht="12.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c r="AR577" s="2"/>
    </row>
    <row r="578" spans="1:44" ht="12.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c r="AR578" s="2"/>
    </row>
    <row r="579" spans="1:44" ht="12.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row>
    <row r="580" spans="1:44" ht="12.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c r="AR580" s="2"/>
    </row>
    <row r="581" spans="1:44" ht="12.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c r="AR581" s="2"/>
    </row>
    <row r="582" spans="1:44" ht="12.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c r="AR582" s="2"/>
    </row>
    <row r="583" spans="1:44" ht="12.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c r="AR583" s="2"/>
    </row>
    <row r="584" spans="1:44" ht="12.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c r="AR584" s="2"/>
    </row>
    <row r="585" spans="1:44" ht="12.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c r="AR585" s="2"/>
    </row>
    <row r="586" spans="1:44" ht="12.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c r="AR586" s="2"/>
    </row>
    <row r="587" spans="1:44" ht="12.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c r="AR587" s="2"/>
    </row>
    <row r="588" spans="1:44" ht="12.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c r="AR588" s="2"/>
    </row>
    <row r="589" spans="1:44" ht="12.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c r="AR589" s="2"/>
    </row>
    <row r="590" spans="1:44" ht="12.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c r="AR590" s="2"/>
    </row>
    <row r="591" spans="1:44" ht="12.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c r="AR591" s="2"/>
    </row>
    <row r="592" spans="1:44" ht="12.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c r="AR592" s="2"/>
    </row>
    <row r="593" spans="1:44" ht="12.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c r="AR593" s="2"/>
    </row>
    <row r="594" spans="1:44" ht="12.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c r="AR594" s="2"/>
    </row>
    <row r="595" spans="1:44" ht="12.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c r="AR595" s="2"/>
    </row>
    <row r="596" spans="1:44" ht="12.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row>
    <row r="597" spans="1:44" ht="12.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row>
    <row r="598" spans="1:44" ht="12.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row>
    <row r="599" spans="1:44" ht="12.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c r="AR599" s="2"/>
    </row>
    <row r="600" spans="1:44" ht="12.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c r="AR600" s="2"/>
    </row>
    <row r="601" spans="1:44" ht="12.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c r="AR601" s="2"/>
    </row>
    <row r="602" spans="1:44" ht="12.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row>
    <row r="603" spans="1:44" ht="12.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c r="AR603" s="2"/>
    </row>
    <row r="604" spans="1:44" ht="12.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2"/>
      <c r="AR604" s="2"/>
    </row>
    <row r="605" spans="1:44" ht="12.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2"/>
      <c r="AR605" s="2"/>
    </row>
    <row r="606" spans="1:44" ht="12.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c r="AR606" s="2"/>
    </row>
    <row r="607" spans="1:44" ht="12.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c r="AR607" s="2"/>
    </row>
    <row r="608" spans="1:44" ht="12.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2"/>
      <c r="AR608" s="2"/>
    </row>
    <row r="609" spans="1:44" ht="12.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2"/>
      <c r="AR609" s="2"/>
    </row>
    <row r="610" spans="1:44" ht="12.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c r="AR610" s="2"/>
    </row>
    <row r="611" spans="1:44" ht="12.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c r="AR611" s="2"/>
    </row>
    <row r="612" spans="1:44" ht="12.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c r="AR612" s="2"/>
    </row>
    <row r="613" spans="1:44" ht="12.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c r="AR613" s="2"/>
    </row>
    <row r="614" spans="1:44" ht="12.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c r="AR614" s="2"/>
    </row>
    <row r="615" spans="1:44" ht="12.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c r="AR615" s="2"/>
    </row>
    <row r="616" spans="1:44" ht="12.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c r="AR616" s="2"/>
    </row>
    <row r="617" spans="1:44" ht="12.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c r="AQ617" s="2"/>
      <c r="AR617" s="2"/>
    </row>
    <row r="618" spans="1:44" ht="12.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c r="AQ618" s="2"/>
      <c r="AR618" s="2"/>
    </row>
    <row r="619" spans="1:44" ht="12.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c r="AQ619" s="2"/>
      <c r="AR619" s="2"/>
    </row>
    <row r="620" spans="1:44" ht="12.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c r="AQ620" s="2"/>
      <c r="AR620" s="2"/>
    </row>
    <row r="621" spans="1:44" ht="12.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
      <c r="AQ621" s="2"/>
      <c r="AR621" s="2"/>
    </row>
    <row r="622" spans="1:44" ht="12.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c r="AP622" s="2"/>
      <c r="AQ622" s="2"/>
      <c r="AR622" s="2"/>
    </row>
    <row r="623" spans="1:44" ht="12.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c r="AQ623" s="2"/>
      <c r="AR623" s="2"/>
    </row>
    <row r="624" spans="1:44" ht="12.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c r="AQ624" s="2"/>
      <c r="AR624" s="2"/>
    </row>
    <row r="625" spans="1:44" ht="12.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c r="AP625" s="2"/>
      <c r="AQ625" s="2"/>
      <c r="AR625" s="2"/>
    </row>
    <row r="626" spans="1:44" ht="12.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c r="AP626" s="2"/>
      <c r="AQ626" s="2"/>
      <c r="AR626" s="2"/>
    </row>
    <row r="627" spans="1:44" ht="12.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c r="AP627" s="2"/>
      <c r="AQ627" s="2"/>
      <c r="AR627" s="2"/>
    </row>
    <row r="628" spans="1:44" ht="12.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c r="AQ628" s="2"/>
      <c r="AR628" s="2"/>
    </row>
    <row r="629" spans="1:44" ht="12.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c r="AQ629" s="2"/>
      <c r="AR629" s="2"/>
    </row>
    <row r="630" spans="1:44" ht="12.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c r="AQ630" s="2"/>
      <c r="AR630" s="2"/>
    </row>
    <row r="631" spans="1:44" ht="12.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c r="AQ631" s="2"/>
      <c r="AR631" s="2"/>
    </row>
    <row r="632" spans="1:44" ht="12.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c r="AQ632" s="2"/>
      <c r="AR632" s="2"/>
    </row>
    <row r="633" spans="1:44" ht="12.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c r="AQ633" s="2"/>
      <c r="AR633" s="2"/>
    </row>
    <row r="634" spans="1:44" ht="12.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c r="AQ634" s="2"/>
      <c r="AR634" s="2"/>
    </row>
    <row r="635" spans="1:44" ht="12.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c r="AQ635" s="2"/>
      <c r="AR635" s="2"/>
    </row>
    <row r="636" spans="1:44" ht="12.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
      <c r="AQ636" s="2"/>
      <c r="AR636" s="2"/>
    </row>
    <row r="637" spans="1:44" ht="12.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c r="AQ637" s="2"/>
      <c r="AR637" s="2"/>
    </row>
    <row r="638" spans="1:44" ht="12.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c r="AP638" s="2"/>
      <c r="AQ638" s="2"/>
      <c r="AR638" s="2"/>
    </row>
    <row r="639" spans="1:44" ht="12.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c r="AP639" s="2"/>
      <c r="AQ639" s="2"/>
      <c r="AR639" s="2"/>
    </row>
    <row r="640" spans="1:44" ht="12.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c r="AP640" s="2"/>
      <c r="AQ640" s="2"/>
      <c r="AR640" s="2"/>
    </row>
    <row r="641" spans="1:44" ht="12.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
      <c r="AQ641" s="2"/>
      <c r="AR641" s="2"/>
    </row>
    <row r="642" spans="1:44" ht="12.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
      <c r="AQ642" s="2"/>
      <c r="AR642" s="2"/>
    </row>
    <row r="643" spans="1:44" ht="12.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
      <c r="AQ643" s="2"/>
      <c r="AR643" s="2"/>
    </row>
    <row r="644" spans="1:44" ht="12.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c r="AQ644" s="2"/>
      <c r="AR644" s="2"/>
    </row>
    <row r="645" spans="1:44" ht="12.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c r="AQ645" s="2"/>
      <c r="AR645" s="2"/>
    </row>
    <row r="646" spans="1:44" ht="12.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c r="AQ646" s="2"/>
      <c r="AR646" s="2"/>
    </row>
    <row r="647" spans="1:44" ht="12.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c r="AQ647" s="2"/>
      <c r="AR647" s="2"/>
    </row>
    <row r="648" spans="1:44" ht="12.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c r="AQ648" s="2"/>
      <c r="AR648" s="2"/>
    </row>
    <row r="649" spans="1:44" ht="12.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c r="AQ649" s="2"/>
      <c r="AR649" s="2"/>
    </row>
    <row r="650" spans="1:44" ht="12.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c r="AQ650" s="2"/>
      <c r="AR650" s="2"/>
    </row>
    <row r="651" spans="1:44" ht="12.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c r="AQ651" s="2"/>
      <c r="AR651" s="2"/>
    </row>
    <row r="652" spans="1:44" ht="12.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c r="AQ652" s="2"/>
      <c r="AR652" s="2"/>
    </row>
    <row r="653" spans="1:44" ht="12.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c r="AQ653" s="2"/>
      <c r="AR653" s="2"/>
    </row>
    <row r="654" spans="1:44" ht="12.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c r="AQ654" s="2"/>
      <c r="AR654" s="2"/>
    </row>
    <row r="655" spans="1:44" ht="12.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2"/>
      <c r="AR655" s="2"/>
    </row>
    <row r="656" spans="1:44" ht="12.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c r="AR656" s="2"/>
    </row>
    <row r="657" spans="1:44" ht="12.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c r="AQ657" s="2"/>
      <c r="AR657" s="2"/>
    </row>
    <row r="658" spans="1:44" ht="12.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2"/>
      <c r="AR658" s="2"/>
    </row>
    <row r="659" spans="1:44" ht="12.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c r="AQ659" s="2"/>
      <c r="AR659" s="2"/>
    </row>
    <row r="660" spans="1:44" ht="12.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2"/>
      <c r="AR660" s="2"/>
    </row>
    <row r="661" spans="1:44" ht="12.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c r="AQ661" s="2"/>
      <c r="AR661" s="2"/>
    </row>
    <row r="662" spans="1:44" ht="12.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c r="AQ662" s="2"/>
      <c r="AR662" s="2"/>
    </row>
    <row r="663" spans="1:44" ht="12.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c r="AQ663" s="2"/>
      <c r="AR663" s="2"/>
    </row>
    <row r="664" spans="1:44" ht="12.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c r="AQ664" s="2"/>
      <c r="AR664" s="2"/>
    </row>
    <row r="665" spans="1:44" ht="12.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c r="AQ665" s="2"/>
      <c r="AR665" s="2"/>
    </row>
    <row r="666" spans="1:44" ht="12.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c r="AQ666" s="2"/>
      <c r="AR666" s="2"/>
    </row>
    <row r="667" spans="1:44" ht="12.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c r="AQ667" s="2"/>
      <c r="AR667" s="2"/>
    </row>
    <row r="668" spans="1:44" ht="12.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c r="AQ668" s="2"/>
      <c r="AR668" s="2"/>
    </row>
    <row r="669" spans="1:44" ht="12.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c r="AQ669" s="2"/>
      <c r="AR669" s="2"/>
    </row>
    <row r="670" spans="1:44" ht="12.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c r="AQ670" s="2"/>
      <c r="AR670" s="2"/>
    </row>
    <row r="671" spans="1:44" ht="12.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c r="AQ671" s="2"/>
      <c r="AR671" s="2"/>
    </row>
    <row r="672" spans="1:44" ht="12.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c r="AQ672" s="2"/>
      <c r="AR672" s="2"/>
    </row>
    <row r="673" spans="1:44" ht="12.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
      <c r="AQ673" s="2"/>
      <c r="AR673" s="2"/>
    </row>
    <row r="674" spans="1:44" ht="12.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2"/>
      <c r="AR674" s="2"/>
    </row>
    <row r="675" spans="1:44" ht="12.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c r="AQ675" s="2"/>
      <c r="AR675" s="2"/>
    </row>
    <row r="676" spans="1:44" ht="12.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c r="AQ676" s="2"/>
      <c r="AR676" s="2"/>
    </row>
    <row r="677" spans="1:44" ht="12.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c r="AQ677" s="2"/>
      <c r="AR677" s="2"/>
    </row>
    <row r="678" spans="1:44" ht="12.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c r="AQ678" s="2"/>
      <c r="AR678" s="2"/>
    </row>
    <row r="679" spans="1:44" ht="12.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c r="AQ679" s="2"/>
      <c r="AR679" s="2"/>
    </row>
    <row r="680" spans="1:44" ht="12.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c r="AQ680" s="2"/>
      <c r="AR680" s="2"/>
    </row>
    <row r="681" spans="1:44" ht="12.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c r="AQ681" s="2"/>
      <c r="AR681" s="2"/>
    </row>
    <row r="682" spans="1:44" ht="12.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c r="AQ682" s="2"/>
      <c r="AR682" s="2"/>
    </row>
    <row r="683" spans="1:44" ht="12.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c r="AQ683" s="2"/>
      <c r="AR683" s="2"/>
    </row>
    <row r="684" spans="1:44" ht="12.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
      <c r="AQ684" s="2"/>
      <c r="AR684" s="2"/>
    </row>
    <row r="685" spans="1:44" ht="12.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
      <c r="AQ685" s="2"/>
      <c r="AR685" s="2"/>
    </row>
    <row r="686" spans="1:44" ht="12.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c r="AQ686" s="2"/>
      <c r="AR686" s="2"/>
    </row>
    <row r="687" spans="1:44" ht="12.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c r="AQ687" s="2"/>
      <c r="AR687" s="2"/>
    </row>
    <row r="688" spans="1:44" ht="12.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c r="AQ688" s="2"/>
      <c r="AR688" s="2"/>
    </row>
    <row r="689" spans="1:44" ht="12.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c r="AQ689" s="2"/>
      <c r="AR689" s="2"/>
    </row>
    <row r="690" spans="1:44" ht="12.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c r="AQ690" s="2"/>
      <c r="AR690" s="2"/>
    </row>
    <row r="691" spans="1:44" ht="12.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c r="AQ691" s="2"/>
      <c r="AR691" s="2"/>
    </row>
    <row r="692" spans="1:44" ht="12.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c r="AQ692" s="2"/>
      <c r="AR692" s="2"/>
    </row>
    <row r="693" spans="1:44" ht="12.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c r="AQ693" s="2"/>
      <c r="AR693" s="2"/>
    </row>
    <row r="694" spans="1:44" ht="12.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c r="AQ694" s="2"/>
      <c r="AR694" s="2"/>
    </row>
    <row r="695" spans="1:44" ht="12.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c r="AQ695" s="2"/>
      <c r="AR695" s="2"/>
    </row>
    <row r="696" spans="1:44" ht="12.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c r="AQ696" s="2"/>
      <c r="AR696" s="2"/>
    </row>
    <row r="697" spans="1:44" ht="12.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
      <c r="AQ697" s="2"/>
      <c r="AR697" s="2"/>
    </row>
    <row r="698" spans="1:44" ht="12.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c r="AQ698" s="2"/>
      <c r="AR698" s="2"/>
    </row>
    <row r="699" spans="1:44" ht="12.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c r="AP699" s="2"/>
      <c r="AQ699" s="2"/>
      <c r="AR699" s="2"/>
    </row>
    <row r="700" spans="1:44" ht="12.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c r="AP700" s="2"/>
      <c r="AQ700" s="2"/>
      <c r="AR700" s="2"/>
    </row>
    <row r="701" spans="1:44" ht="12.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c r="AP701" s="2"/>
      <c r="AQ701" s="2"/>
      <c r="AR701" s="2"/>
    </row>
    <row r="702" spans="1:44" ht="12.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
      <c r="AQ702" s="2"/>
      <c r="AR702" s="2"/>
    </row>
    <row r="703" spans="1:44" ht="12.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c r="AQ703" s="2"/>
      <c r="AR703" s="2"/>
    </row>
    <row r="704" spans="1:44" ht="12.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c r="AQ704" s="2"/>
      <c r="AR704" s="2"/>
    </row>
    <row r="705" spans="1:44" ht="12.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c r="AQ705" s="2"/>
      <c r="AR705" s="2"/>
    </row>
    <row r="706" spans="1:44" ht="12.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c r="AQ706" s="2"/>
      <c r="AR706" s="2"/>
    </row>
    <row r="707" spans="1:44" ht="12.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c r="AQ707" s="2"/>
      <c r="AR707" s="2"/>
    </row>
    <row r="708" spans="1:44" ht="12.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c r="AQ708" s="2"/>
      <c r="AR708" s="2"/>
    </row>
    <row r="709" spans="1:44" ht="12.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2"/>
      <c r="AQ709" s="2"/>
      <c r="AR709" s="2"/>
    </row>
    <row r="710" spans="1:44" ht="12.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
      <c r="AQ710" s="2"/>
      <c r="AR710" s="2"/>
    </row>
    <row r="711" spans="1:44" ht="12.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c r="AP711" s="2"/>
      <c r="AQ711" s="2"/>
      <c r="AR711" s="2"/>
    </row>
    <row r="712" spans="1:44" ht="12.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c r="AP712" s="2"/>
      <c r="AQ712" s="2"/>
      <c r="AR712" s="2"/>
    </row>
    <row r="713" spans="1:44" ht="12.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c r="AP713" s="2"/>
      <c r="AQ713" s="2"/>
      <c r="AR713" s="2"/>
    </row>
    <row r="714" spans="1:44" ht="12.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2"/>
      <c r="AQ714" s="2"/>
      <c r="AR714" s="2"/>
    </row>
    <row r="715" spans="1:44" ht="12.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c r="AP715" s="2"/>
      <c r="AQ715" s="2"/>
      <c r="AR715" s="2"/>
    </row>
    <row r="716" spans="1:44" ht="12.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c r="AP716" s="2"/>
      <c r="AQ716" s="2"/>
      <c r="AR716" s="2"/>
    </row>
    <row r="717" spans="1:44" ht="12.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c r="AP717" s="2"/>
      <c r="AQ717" s="2"/>
      <c r="AR717" s="2"/>
    </row>
    <row r="718" spans="1:44" ht="12.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c r="AP718" s="2"/>
      <c r="AQ718" s="2"/>
      <c r="AR718" s="2"/>
    </row>
    <row r="719" spans="1:44" ht="12.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c r="AP719" s="2"/>
      <c r="AQ719" s="2"/>
      <c r="AR719" s="2"/>
    </row>
    <row r="720" spans="1:44" ht="12.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c r="AP720" s="2"/>
      <c r="AQ720" s="2"/>
      <c r="AR720" s="2"/>
    </row>
    <row r="721" spans="1:44" ht="12.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c r="AP721" s="2"/>
      <c r="AQ721" s="2"/>
      <c r="AR721" s="2"/>
    </row>
    <row r="722" spans="1:44" ht="12.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c r="AP722" s="2"/>
      <c r="AQ722" s="2"/>
      <c r="AR722" s="2"/>
    </row>
    <row r="723" spans="1:44" ht="12.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c r="AP723" s="2"/>
      <c r="AQ723" s="2"/>
      <c r="AR723" s="2"/>
    </row>
    <row r="724" spans="1:44" ht="12.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c r="AP724" s="2"/>
      <c r="AQ724" s="2"/>
      <c r="AR724" s="2"/>
    </row>
    <row r="725" spans="1:44" ht="12.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c r="AP725" s="2"/>
      <c r="AQ725" s="2"/>
      <c r="AR725" s="2"/>
    </row>
    <row r="726" spans="1:44" ht="12.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c r="AP726" s="2"/>
      <c r="AQ726" s="2"/>
      <c r="AR726" s="2"/>
    </row>
    <row r="727" spans="1:44" ht="12.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c r="AP727" s="2"/>
      <c r="AQ727" s="2"/>
      <c r="AR727" s="2"/>
    </row>
    <row r="728" spans="1:44" ht="12.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c r="AP728" s="2"/>
      <c r="AQ728" s="2"/>
      <c r="AR728" s="2"/>
    </row>
    <row r="729" spans="1:44" ht="12.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c r="AP729" s="2"/>
      <c r="AQ729" s="2"/>
      <c r="AR729" s="2"/>
    </row>
    <row r="730" spans="1:44" ht="12.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c r="AP730" s="2"/>
      <c r="AQ730" s="2"/>
      <c r="AR730" s="2"/>
    </row>
    <row r="731" spans="1:44" ht="12.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c r="AP731" s="2"/>
      <c r="AQ731" s="2"/>
      <c r="AR731" s="2"/>
    </row>
    <row r="732" spans="1:44" ht="12.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c r="AP732" s="2"/>
      <c r="AQ732" s="2"/>
      <c r="AR732" s="2"/>
    </row>
    <row r="733" spans="1:44" ht="12.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c r="AP733" s="2"/>
      <c r="AQ733" s="2"/>
      <c r="AR733" s="2"/>
    </row>
    <row r="734" spans="1:44" ht="12.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c r="AP734" s="2"/>
      <c r="AQ734" s="2"/>
      <c r="AR734" s="2"/>
    </row>
    <row r="735" spans="1:44" ht="12.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c r="AO735" s="2"/>
      <c r="AP735" s="2"/>
      <c r="AQ735" s="2"/>
      <c r="AR735" s="2"/>
    </row>
    <row r="736" spans="1:44" ht="12.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c r="AP736" s="2"/>
      <c r="AQ736" s="2"/>
      <c r="AR736" s="2"/>
    </row>
    <row r="737" spans="1:44" ht="12.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c r="AO737" s="2"/>
      <c r="AP737" s="2"/>
      <c r="AQ737" s="2"/>
      <c r="AR737" s="2"/>
    </row>
    <row r="738" spans="1:44" ht="12.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c r="AP738" s="2"/>
      <c r="AQ738" s="2"/>
      <c r="AR738" s="2"/>
    </row>
    <row r="739" spans="1:44" ht="12.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c r="AP739" s="2"/>
      <c r="AQ739" s="2"/>
      <c r="AR739" s="2"/>
    </row>
    <row r="740" spans="1:44" ht="12.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c r="AP740" s="2"/>
      <c r="AQ740" s="2"/>
      <c r="AR740" s="2"/>
    </row>
    <row r="741" spans="1:44" ht="12.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c r="AP741" s="2"/>
      <c r="AQ741" s="2"/>
      <c r="AR741" s="2"/>
    </row>
    <row r="742" spans="1:44" ht="12.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c r="AP742" s="2"/>
      <c r="AQ742" s="2"/>
      <c r="AR742" s="2"/>
    </row>
    <row r="743" spans="1:44" ht="12.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c r="AP743" s="2"/>
      <c r="AQ743" s="2"/>
      <c r="AR743" s="2"/>
    </row>
    <row r="744" spans="1:44" ht="12.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c r="AP744" s="2"/>
      <c r="AQ744" s="2"/>
      <c r="AR744" s="2"/>
    </row>
    <row r="745" spans="1:44" ht="12.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c r="AP745" s="2"/>
      <c r="AQ745" s="2"/>
      <c r="AR745" s="2"/>
    </row>
    <row r="746" spans="1:44" ht="12.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c r="AP746" s="2"/>
      <c r="AQ746" s="2"/>
      <c r="AR746" s="2"/>
    </row>
    <row r="747" spans="1:44" ht="12.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c r="AP747" s="2"/>
      <c r="AQ747" s="2"/>
      <c r="AR747" s="2"/>
    </row>
    <row r="748" spans="1:44" ht="12.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c r="AP748" s="2"/>
      <c r="AQ748" s="2"/>
      <c r="AR748" s="2"/>
    </row>
    <row r="749" spans="1:44" ht="12.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c r="AP749" s="2"/>
      <c r="AQ749" s="2"/>
      <c r="AR749" s="2"/>
    </row>
    <row r="750" spans="1:44" ht="12.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c r="AP750" s="2"/>
      <c r="AQ750" s="2"/>
      <c r="AR750" s="2"/>
    </row>
    <row r="751" spans="1:44" ht="12.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c r="AP751" s="2"/>
      <c r="AQ751" s="2"/>
      <c r="AR751" s="2"/>
    </row>
    <row r="752" spans="1:44" ht="12.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c r="AP752" s="2"/>
      <c r="AQ752" s="2"/>
      <c r="AR752" s="2"/>
    </row>
    <row r="753" spans="1:44" ht="12.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c r="AP753" s="2"/>
      <c r="AQ753" s="2"/>
      <c r="AR753" s="2"/>
    </row>
    <row r="754" spans="1:44" ht="12.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c r="AP754" s="2"/>
      <c r="AQ754" s="2"/>
      <c r="AR754" s="2"/>
    </row>
    <row r="755" spans="1:44" ht="12.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c r="AP755" s="2"/>
      <c r="AQ755" s="2"/>
      <c r="AR755" s="2"/>
    </row>
    <row r="756" spans="1:44" ht="12.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c r="AP756" s="2"/>
      <c r="AQ756" s="2"/>
      <c r="AR756" s="2"/>
    </row>
    <row r="757" spans="1:44" ht="12.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c r="AP757" s="2"/>
      <c r="AQ757" s="2"/>
      <c r="AR757" s="2"/>
    </row>
    <row r="758" spans="1:44" ht="12.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c r="AP758" s="2"/>
      <c r="AQ758" s="2"/>
      <c r="AR758" s="2"/>
    </row>
    <row r="759" spans="1:44" ht="12.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c r="AP759" s="2"/>
      <c r="AQ759" s="2"/>
      <c r="AR759" s="2"/>
    </row>
    <row r="760" spans="1:44" ht="12.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c r="AP760" s="2"/>
      <c r="AQ760" s="2"/>
      <c r="AR760" s="2"/>
    </row>
    <row r="761" spans="1:44" ht="12.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c r="AP761" s="2"/>
      <c r="AQ761" s="2"/>
      <c r="AR761" s="2"/>
    </row>
    <row r="762" spans="1:44" ht="12.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c r="AP762" s="2"/>
      <c r="AQ762" s="2"/>
      <c r="AR762" s="2"/>
    </row>
    <row r="763" spans="1:44" ht="12.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c r="AP763" s="2"/>
      <c r="AQ763" s="2"/>
      <c r="AR763" s="2"/>
    </row>
    <row r="764" spans="1:44" ht="12.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c r="AP764" s="2"/>
      <c r="AQ764" s="2"/>
      <c r="AR764" s="2"/>
    </row>
    <row r="765" spans="1:44" ht="12.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c r="AP765" s="2"/>
      <c r="AQ765" s="2"/>
      <c r="AR765" s="2"/>
    </row>
    <row r="766" spans="1:44" ht="12.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c r="AP766" s="2"/>
      <c r="AQ766" s="2"/>
      <c r="AR766" s="2"/>
    </row>
    <row r="767" spans="1:44" ht="12.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c r="AP767" s="2"/>
      <c r="AQ767" s="2"/>
      <c r="AR767" s="2"/>
    </row>
    <row r="768" spans="1:44" ht="12.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c r="AO768" s="2"/>
      <c r="AP768" s="2"/>
      <c r="AQ768" s="2"/>
      <c r="AR768" s="2"/>
    </row>
    <row r="769" spans="1:44" ht="12.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c r="AP769" s="2"/>
      <c r="AQ769" s="2"/>
      <c r="AR769" s="2"/>
    </row>
    <row r="770" spans="1:44" ht="12.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c r="AP770" s="2"/>
      <c r="AQ770" s="2"/>
      <c r="AR770" s="2"/>
    </row>
    <row r="771" spans="1:44" ht="12.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c r="AP771" s="2"/>
      <c r="AQ771" s="2"/>
      <c r="AR771" s="2"/>
    </row>
    <row r="772" spans="1:44" ht="12.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c r="AP772" s="2"/>
      <c r="AQ772" s="2"/>
      <c r="AR772" s="2"/>
    </row>
    <row r="773" spans="1:44" ht="12.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c r="AP773" s="2"/>
      <c r="AQ773" s="2"/>
      <c r="AR773" s="2"/>
    </row>
    <row r="774" spans="1:44" ht="12.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c r="AP774" s="2"/>
      <c r="AQ774" s="2"/>
      <c r="AR774" s="2"/>
    </row>
    <row r="775" spans="1:44" ht="12.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c r="AO775" s="2"/>
      <c r="AP775" s="2"/>
      <c r="AQ775" s="2"/>
      <c r="AR775" s="2"/>
    </row>
    <row r="776" spans="1:44" ht="12.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c r="AO776" s="2"/>
      <c r="AP776" s="2"/>
      <c r="AQ776" s="2"/>
      <c r="AR776" s="2"/>
    </row>
    <row r="777" spans="1:44" ht="12.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c r="AO777" s="2"/>
      <c r="AP777" s="2"/>
      <c r="AQ777" s="2"/>
      <c r="AR777" s="2"/>
    </row>
    <row r="778" spans="1:44" ht="12.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c r="AO778" s="2"/>
      <c r="AP778" s="2"/>
      <c r="AQ778" s="2"/>
      <c r="AR778" s="2"/>
    </row>
    <row r="779" spans="1:44" ht="12.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c r="AO779" s="2"/>
      <c r="AP779" s="2"/>
      <c r="AQ779" s="2"/>
      <c r="AR779" s="2"/>
    </row>
    <row r="780" spans="1:44" ht="12.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c r="AO780" s="2"/>
      <c r="AP780" s="2"/>
      <c r="AQ780" s="2"/>
      <c r="AR780" s="2"/>
    </row>
    <row r="781" spans="1:44" ht="12.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c r="AO781" s="2"/>
      <c r="AP781" s="2"/>
      <c r="AQ781" s="2"/>
      <c r="AR781" s="2"/>
    </row>
    <row r="782" spans="1:44" ht="12.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c r="AO782" s="2"/>
      <c r="AP782" s="2"/>
      <c r="AQ782" s="2"/>
      <c r="AR782" s="2"/>
    </row>
    <row r="783" spans="1:44" ht="12.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c r="AO783" s="2"/>
      <c r="AP783" s="2"/>
      <c r="AQ783" s="2"/>
      <c r="AR783" s="2"/>
    </row>
    <row r="784" spans="1:44" ht="12.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c r="AO784" s="2"/>
      <c r="AP784" s="2"/>
      <c r="AQ784" s="2"/>
      <c r="AR784" s="2"/>
    </row>
    <row r="785" spans="1:44" ht="12.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c r="AN785" s="2"/>
      <c r="AO785" s="2"/>
      <c r="AP785" s="2"/>
      <c r="AQ785" s="2"/>
      <c r="AR785" s="2"/>
    </row>
    <row r="786" spans="1:44" ht="12.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c r="AN786" s="2"/>
      <c r="AO786" s="2"/>
      <c r="AP786" s="2"/>
      <c r="AQ786" s="2"/>
      <c r="AR786" s="2"/>
    </row>
    <row r="787" spans="1:44" ht="12.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c r="AN787" s="2"/>
      <c r="AO787" s="2"/>
      <c r="AP787" s="2"/>
      <c r="AQ787" s="2"/>
      <c r="AR787" s="2"/>
    </row>
    <row r="788" spans="1:44" ht="12.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c r="AN788" s="2"/>
      <c r="AO788" s="2"/>
      <c r="AP788" s="2"/>
      <c r="AQ788" s="2"/>
      <c r="AR788" s="2"/>
    </row>
    <row r="789" spans="1:44" ht="12.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c r="AN789" s="2"/>
      <c r="AO789" s="2"/>
      <c r="AP789" s="2"/>
      <c r="AQ789" s="2"/>
      <c r="AR789" s="2"/>
    </row>
    <row r="790" spans="1:44" ht="12.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c r="AO790" s="2"/>
      <c r="AP790" s="2"/>
      <c r="AQ790" s="2"/>
      <c r="AR790" s="2"/>
    </row>
    <row r="791" spans="1:44" ht="12.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c r="AO791" s="2"/>
      <c r="AP791" s="2"/>
      <c r="AQ791" s="2"/>
      <c r="AR791" s="2"/>
    </row>
    <row r="792" spans="1:44" ht="12.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c r="AO792" s="2"/>
      <c r="AP792" s="2"/>
      <c r="AQ792" s="2"/>
      <c r="AR792" s="2"/>
    </row>
    <row r="793" spans="1:44" ht="12.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c r="AN793" s="2"/>
      <c r="AO793" s="2"/>
      <c r="AP793" s="2"/>
      <c r="AQ793" s="2"/>
      <c r="AR793" s="2"/>
    </row>
    <row r="794" spans="1:44" ht="12.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c r="AN794" s="2"/>
      <c r="AO794" s="2"/>
      <c r="AP794" s="2"/>
      <c r="AQ794" s="2"/>
      <c r="AR794" s="2"/>
    </row>
    <row r="795" spans="1:44" ht="12.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c r="AO795" s="2"/>
      <c r="AP795" s="2"/>
      <c r="AQ795" s="2"/>
      <c r="AR795" s="2"/>
    </row>
    <row r="796" spans="1:44" ht="12.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c r="AN796" s="2"/>
      <c r="AO796" s="2"/>
      <c r="AP796" s="2"/>
      <c r="AQ796" s="2"/>
      <c r="AR796" s="2"/>
    </row>
    <row r="797" spans="1:44" ht="12.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c r="AN797" s="2"/>
      <c r="AO797" s="2"/>
      <c r="AP797" s="2"/>
      <c r="AQ797" s="2"/>
      <c r="AR797" s="2"/>
    </row>
    <row r="798" spans="1:44" ht="12.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c r="AN798" s="2"/>
      <c r="AO798" s="2"/>
      <c r="AP798" s="2"/>
      <c r="AQ798" s="2"/>
      <c r="AR798" s="2"/>
    </row>
    <row r="799" spans="1:44" ht="12.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c r="AN799" s="2"/>
      <c r="AO799" s="2"/>
      <c r="AP799" s="2"/>
      <c r="AQ799" s="2"/>
      <c r="AR799" s="2"/>
    </row>
    <row r="800" spans="1:44" ht="12.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c r="AO800" s="2"/>
      <c r="AP800" s="2"/>
      <c r="AQ800" s="2"/>
      <c r="AR800" s="2"/>
    </row>
    <row r="801" spans="1:44" ht="12.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c r="AN801" s="2"/>
      <c r="AO801" s="2"/>
      <c r="AP801" s="2"/>
      <c r="AQ801" s="2"/>
      <c r="AR801" s="2"/>
    </row>
    <row r="802" spans="1:44" ht="12.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c r="AO802" s="2"/>
      <c r="AP802" s="2"/>
      <c r="AQ802" s="2"/>
      <c r="AR802" s="2"/>
    </row>
    <row r="803" spans="1:44" ht="12.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c r="AN803" s="2"/>
      <c r="AO803" s="2"/>
      <c r="AP803" s="2"/>
      <c r="AQ803" s="2"/>
      <c r="AR803" s="2"/>
    </row>
    <row r="804" spans="1:44" ht="12.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c r="AN804" s="2"/>
      <c r="AO804" s="2"/>
      <c r="AP804" s="2"/>
      <c r="AQ804" s="2"/>
      <c r="AR804" s="2"/>
    </row>
    <row r="805" spans="1:44" ht="12.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c r="AO805" s="2"/>
      <c r="AP805" s="2"/>
      <c r="AQ805" s="2"/>
      <c r="AR805" s="2"/>
    </row>
    <row r="806" spans="1:44" ht="12.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c r="AO806" s="2"/>
      <c r="AP806" s="2"/>
      <c r="AQ806" s="2"/>
      <c r="AR806" s="2"/>
    </row>
    <row r="807" spans="1:44" ht="12.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c r="AO807" s="2"/>
      <c r="AP807" s="2"/>
      <c r="AQ807" s="2"/>
      <c r="AR807" s="2"/>
    </row>
    <row r="808" spans="1:44" ht="12.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c r="AN808" s="2"/>
      <c r="AO808" s="2"/>
      <c r="AP808" s="2"/>
      <c r="AQ808" s="2"/>
      <c r="AR808" s="2"/>
    </row>
    <row r="809" spans="1:44" ht="12.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c r="AN809" s="2"/>
      <c r="AO809" s="2"/>
      <c r="AP809" s="2"/>
      <c r="AQ809" s="2"/>
      <c r="AR809" s="2"/>
    </row>
    <row r="810" spans="1:44" ht="12.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c r="AN810" s="2"/>
      <c r="AO810" s="2"/>
      <c r="AP810" s="2"/>
      <c r="AQ810" s="2"/>
      <c r="AR810" s="2"/>
    </row>
    <row r="811" spans="1:44" ht="12.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c r="AN811" s="2"/>
      <c r="AO811" s="2"/>
      <c r="AP811" s="2"/>
      <c r="AQ811" s="2"/>
      <c r="AR811" s="2"/>
    </row>
    <row r="812" spans="1:44" ht="12.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c r="AN812" s="2"/>
      <c r="AO812" s="2"/>
      <c r="AP812" s="2"/>
      <c r="AQ812" s="2"/>
      <c r="AR812" s="2"/>
    </row>
    <row r="813" spans="1:44" ht="12.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c r="AN813" s="2"/>
      <c r="AO813" s="2"/>
      <c r="AP813" s="2"/>
      <c r="AQ813" s="2"/>
      <c r="AR813" s="2"/>
    </row>
    <row r="814" spans="1:44" ht="12.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c r="AN814" s="2"/>
      <c r="AO814" s="2"/>
      <c r="AP814" s="2"/>
      <c r="AQ814" s="2"/>
      <c r="AR814" s="2"/>
    </row>
    <row r="815" spans="1:44" ht="12.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c r="AN815" s="2"/>
      <c r="AO815" s="2"/>
      <c r="AP815" s="2"/>
      <c r="AQ815" s="2"/>
      <c r="AR815" s="2"/>
    </row>
    <row r="816" spans="1:44" ht="12.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c r="AN816" s="2"/>
      <c r="AO816" s="2"/>
      <c r="AP816" s="2"/>
      <c r="AQ816" s="2"/>
      <c r="AR816" s="2"/>
    </row>
    <row r="817" spans="1:44" ht="12.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c r="AN817" s="2"/>
      <c r="AO817" s="2"/>
      <c r="AP817" s="2"/>
      <c r="AQ817" s="2"/>
      <c r="AR817" s="2"/>
    </row>
    <row r="818" spans="1:44" ht="12.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c r="AO818" s="2"/>
      <c r="AP818" s="2"/>
      <c r="AQ818" s="2"/>
      <c r="AR818" s="2"/>
    </row>
    <row r="819" spans="1:44" ht="12.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c r="AO819" s="2"/>
      <c r="AP819" s="2"/>
      <c r="AQ819" s="2"/>
      <c r="AR819" s="2"/>
    </row>
    <row r="820" spans="1:44" ht="12.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c r="AO820" s="2"/>
      <c r="AP820" s="2"/>
      <c r="AQ820" s="2"/>
      <c r="AR820" s="2"/>
    </row>
    <row r="821" spans="1:44" ht="12.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c r="AO821" s="2"/>
      <c r="AP821" s="2"/>
      <c r="AQ821" s="2"/>
      <c r="AR821" s="2"/>
    </row>
    <row r="822" spans="1:44" ht="12.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c r="AO822" s="2"/>
      <c r="AP822" s="2"/>
      <c r="AQ822" s="2"/>
      <c r="AR822" s="2"/>
    </row>
    <row r="823" spans="1:44" ht="12.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c r="AO823" s="2"/>
      <c r="AP823" s="2"/>
      <c r="AQ823" s="2"/>
      <c r="AR823" s="2"/>
    </row>
    <row r="824" spans="1:44" ht="12.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c r="AO824" s="2"/>
      <c r="AP824" s="2"/>
      <c r="AQ824" s="2"/>
      <c r="AR824" s="2"/>
    </row>
    <row r="825" spans="1:44" ht="12.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c r="AO825" s="2"/>
      <c r="AP825" s="2"/>
      <c r="AQ825" s="2"/>
      <c r="AR825" s="2"/>
    </row>
    <row r="826" spans="1:44" ht="12.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c r="AO826" s="2"/>
      <c r="AP826" s="2"/>
      <c r="AQ826" s="2"/>
      <c r="AR826" s="2"/>
    </row>
    <row r="827" spans="1:44" ht="12.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c r="AO827" s="2"/>
      <c r="AP827" s="2"/>
      <c r="AQ827" s="2"/>
      <c r="AR827" s="2"/>
    </row>
    <row r="828" spans="1:44" ht="12.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c r="AO828" s="2"/>
      <c r="AP828" s="2"/>
      <c r="AQ828" s="2"/>
      <c r="AR828" s="2"/>
    </row>
    <row r="829" spans="1:44" ht="12.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c r="AN829" s="2"/>
      <c r="AO829" s="2"/>
      <c r="AP829" s="2"/>
      <c r="AQ829" s="2"/>
      <c r="AR829" s="2"/>
    </row>
    <row r="830" spans="1:44" ht="12.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c r="AO830" s="2"/>
      <c r="AP830" s="2"/>
      <c r="AQ830" s="2"/>
      <c r="AR830" s="2"/>
    </row>
    <row r="831" spans="1:44" ht="12.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c r="AO831" s="2"/>
      <c r="AP831" s="2"/>
      <c r="AQ831" s="2"/>
      <c r="AR831" s="2"/>
    </row>
    <row r="832" spans="1:44" ht="12.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c r="AO832" s="2"/>
      <c r="AP832" s="2"/>
      <c r="AQ832" s="2"/>
      <c r="AR832" s="2"/>
    </row>
    <row r="833" spans="1:44" ht="12.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c r="AO833" s="2"/>
      <c r="AP833" s="2"/>
      <c r="AQ833" s="2"/>
      <c r="AR833" s="2"/>
    </row>
    <row r="834" spans="1:44" ht="12.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row>
    <row r="835" spans="1:44" ht="12.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row>
    <row r="836" spans="1:44" ht="12.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row>
    <row r="837" spans="1:44" ht="12.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c r="AN837" s="2"/>
      <c r="AO837" s="2"/>
      <c r="AP837" s="2"/>
      <c r="AQ837" s="2"/>
      <c r="AR837" s="2"/>
    </row>
    <row r="838" spans="1:44" ht="12.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c r="AO838" s="2"/>
      <c r="AP838" s="2"/>
      <c r="AQ838" s="2"/>
      <c r="AR838" s="2"/>
    </row>
    <row r="839" spans="1:44" ht="12.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c r="AN839" s="2"/>
      <c r="AO839" s="2"/>
      <c r="AP839" s="2"/>
      <c r="AQ839" s="2"/>
      <c r="AR839" s="2"/>
    </row>
    <row r="840" spans="1:44" ht="12.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c r="AO840" s="2"/>
      <c r="AP840" s="2"/>
      <c r="AQ840" s="2"/>
      <c r="AR840" s="2"/>
    </row>
    <row r="841" spans="1:44" ht="12.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c r="AN841" s="2"/>
      <c r="AO841" s="2"/>
      <c r="AP841" s="2"/>
      <c r="AQ841" s="2"/>
      <c r="AR841" s="2"/>
    </row>
    <row r="842" spans="1:44" ht="12.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row>
    <row r="843" spans="1:44" ht="12.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row>
    <row r="844" spans="1:44" ht="12.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c r="AN844" s="2"/>
      <c r="AO844" s="2"/>
      <c r="AP844" s="2"/>
      <c r="AQ844" s="2"/>
      <c r="AR844" s="2"/>
    </row>
    <row r="845" spans="1:44" ht="12.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c r="AN845" s="2"/>
      <c r="AO845" s="2"/>
      <c r="AP845" s="2"/>
      <c r="AQ845" s="2"/>
      <c r="AR845" s="2"/>
    </row>
    <row r="846" spans="1:44" ht="12.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c r="AN846" s="2"/>
      <c r="AO846" s="2"/>
      <c r="AP846" s="2"/>
      <c r="AQ846" s="2"/>
      <c r="AR846" s="2"/>
    </row>
    <row r="847" spans="1:44" ht="12.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c r="AN847" s="2"/>
      <c r="AO847" s="2"/>
      <c r="AP847" s="2"/>
      <c r="AQ847" s="2"/>
      <c r="AR847" s="2"/>
    </row>
    <row r="848" spans="1:44" ht="12.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c r="AN848" s="2"/>
      <c r="AO848" s="2"/>
      <c r="AP848" s="2"/>
      <c r="AQ848" s="2"/>
      <c r="AR848" s="2"/>
    </row>
    <row r="849" spans="1:44" ht="12.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c r="AN849" s="2"/>
      <c r="AO849" s="2"/>
      <c r="AP849" s="2"/>
      <c r="AQ849" s="2"/>
      <c r="AR849" s="2"/>
    </row>
    <row r="850" spans="1:44" ht="12.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c r="AN850" s="2"/>
      <c r="AO850" s="2"/>
      <c r="AP850" s="2"/>
      <c r="AQ850" s="2"/>
      <c r="AR850" s="2"/>
    </row>
    <row r="851" spans="1:44" ht="12.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c r="AN851" s="2"/>
      <c r="AO851" s="2"/>
      <c r="AP851" s="2"/>
      <c r="AQ851" s="2"/>
      <c r="AR851" s="2"/>
    </row>
    <row r="852" spans="1:44" ht="12.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c r="AN852" s="2"/>
      <c r="AO852" s="2"/>
      <c r="AP852" s="2"/>
      <c r="AQ852" s="2"/>
      <c r="AR852" s="2"/>
    </row>
    <row r="853" spans="1:44" ht="12.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c r="AN853" s="2"/>
      <c r="AO853" s="2"/>
      <c r="AP853" s="2"/>
      <c r="AQ853" s="2"/>
      <c r="AR853" s="2"/>
    </row>
    <row r="854" spans="1:44" ht="12.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c r="AN854" s="2"/>
      <c r="AO854" s="2"/>
      <c r="AP854" s="2"/>
      <c r="AQ854" s="2"/>
      <c r="AR854" s="2"/>
    </row>
    <row r="855" spans="1:44" ht="12.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c r="AN855" s="2"/>
      <c r="AO855" s="2"/>
      <c r="AP855" s="2"/>
      <c r="AQ855" s="2"/>
      <c r="AR855" s="2"/>
    </row>
    <row r="856" spans="1:44" ht="12.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c r="AN856" s="2"/>
      <c r="AO856" s="2"/>
      <c r="AP856" s="2"/>
      <c r="AQ856" s="2"/>
      <c r="AR856" s="2"/>
    </row>
    <row r="857" spans="1:44" ht="12.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c r="AN857" s="2"/>
      <c r="AO857" s="2"/>
      <c r="AP857" s="2"/>
      <c r="AQ857" s="2"/>
      <c r="AR857" s="2"/>
    </row>
    <row r="858" spans="1:44" ht="12.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c r="AN858" s="2"/>
      <c r="AO858" s="2"/>
      <c r="AP858" s="2"/>
      <c r="AQ858" s="2"/>
      <c r="AR858" s="2"/>
    </row>
    <row r="859" spans="1:44" ht="12.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c r="AN859" s="2"/>
      <c r="AO859" s="2"/>
      <c r="AP859" s="2"/>
      <c r="AQ859" s="2"/>
      <c r="AR859" s="2"/>
    </row>
    <row r="860" spans="1:44" ht="12.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c r="AN860" s="2"/>
      <c r="AO860" s="2"/>
      <c r="AP860" s="2"/>
      <c r="AQ860" s="2"/>
      <c r="AR860" s="2"/>
    </row>
    <row r="861" spans="1:44" ht="12.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c r="AN861" s="2"/>
      <c r="AO861" s="2"/>
      <c r="AP861" s="2"/>
      <c r="AQ861" s="2"/>
      <c r="AR861" s="2"/>
    </row>
    <row r="862" spans="1:44" ht="12.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c r="AN862" s="2"/>
      <c r="AO862" s="2"/>
      <c r="AP862" s="2"/>
      <c r="AQ862" s="2"/>
      <c r="AR862" s="2"/>
    </row>
    <row r="863" spans="1:44" ht="12.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c r="AO863" s="2"/>
      <c r="AP863" s="2"/>
      <c r="AQ863" s="2"/>
      <c r="AR863" s="2"/>
    </row>
    <row r="864" spans="1:44" ht="12.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c r="AO864" s="2"/>
      <c r="AP864" s="2"/>
      <c r="AQ864" s="2"/>
      <c r="AR864" s="2"/>
    </row>
    <row r="865" spans="1:44" ht="12.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c r="AO865" s="2"/>
      <c r="AP865" s="2"/>
      <c r="AQ865" s="2"/>
      <c r="AR865" s="2"/>
    </row>
    <row r="866" spans="1:44" ht="12.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c r="AO866" s="2"/>
      <c r="AP866" s="2"/>
      <c r="AQ866" s="2"/>
      <c r="AR866" s="2"/>
    </row>
    <row r="867" spans="1:44" ht="12.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c r="AO867" s="2"/>
      <c r="AP867" s="2"/>
      <c r="AQ867" s="2"/>
      <c r="AR867" s="2"/>
    </row>
    <row r="868" spans="1:44" ht="12.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c r="AO868" s="2"/>
      <c r="AP868" s="2"/>
      <c r="AQ868" s="2"/>
      <c r="AR868" s="2"/>
    </row>
    <row r="869" spans="1:44" ht="12.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c r="AO869" s="2"/>
      <c r="AP869" s="2"/>
      <c r="AQ869" s="2"/>
      <c r="AR869" s="2"/>
    </row>
    <row r="870" spans="1:44" ht="12.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c r="AO870" s="2"/>
      <c r="AP870" s="2"/>
      <c r="AQ870" s="2"/>
      <c r="AR870" s="2"/>
    </row>
    <row r="871" spans="1:44" ht="12.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c r="AO871" s="2"/>
      <c r="AP871" s="2"/>
      <c r="AQ871" s="2"/>
      <c r="AR871" s="2"/>
    </row>
    <row r="872" spans="1:44" ht="12.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c r="AO872" s="2"/>
      <c r="AP872" s="2"/>
      <c r="AQ872" s="2"/>
      <c r="AR872" s="2"/>
    </row>
    <row r="873" spans="1:44" ht="12.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c r="AO873" s="2"/>
      <c r="AP873" s="2"/>
      <c r="AQ873" s="2"/>
      <c r="AR873" s="2"/>
    </row>
    <row r="874" spans="1:44" ht="12.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c r="AO874" s="2"/>
      <c r="AP874" s="2"/>
      <c r="AQ874" s="2"/>
      <c r="AR874" s="2"/>
    </row>
    <row r="875" spans="1:44" ht="12.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c r="AO875" s="2"/>
      <c r="AP875" s="2"/>
      <c r="AQ875" s="2"/>
      <c r="AR875" s="2"/>
    </row>
    <row r="876" spans="1:44" ht="12.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c r="AN876" s="2"/>
      <c r="AO876" s="2"/>
      <c r="AP876" s="2"/>
      <c r="AQ876" s="2"/>
      <c r="AR876" s="2"/>
    </row>
    <row r="877" spans="1:44" ht="12.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c r="AO877" s="2"/>
      <c r="AP877" s="2"/>
      <c r="AQ877" s="2"/>
      <c r="AR877" s="2"/>
    </row>
    <row r="878" spans="1:44" ht="12.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c r="AO878" s="2"/>
      <c r="AP878" s="2"/>
      <c r="AQ878" s="2"/>
      <c r="AR878" s="2"/>
    </row>
    <row r="879" spans="1:44" ht="12.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c r="AO879" s="2"/>
      <c r="AP879" s="2"/>
      <c r="AQ879" s="2"/>
      <c r="AR879" s="2"/>
    </row>
    <row r="880" spans="1:44" ht="12.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c r="AO880" s="2"/>
      <c r="AP880" s="2"/>
      <c r="AQ880" s="2"/>
      <c r="AR880" s="2"/>
    </row>
    <row r="881" spans="1:44" ht="12.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c r="AO881" s="2"/>
      <c r="AP881" s="2"/>
      <c r="AQ881" s="2"/>
      <c r="AR881" s="2"/>
    </row>
    <row r="882" spans="1:44" ht="12.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c r="AO882" s="2"/>
      <c r="AP882" s="2"/>
      <c r="AQ882" s="2"/>
      <c r="AR882" s="2"/>
    </row>
    <row r="883" spans="1:44" ht="12.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c r="AO883" s="2"/>
      <c r="AP883" s="2"/>
      <c r="AQ883" s="2"/>
      <c r="AR883" s="2"/>
    </row>
    <row r="884" spans="1:44" ht="12.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c r="AO884" s="2"/>
      <c r="AP884" s="2"/>
      <c r="AQ884" s="2"/>
      <c r="AR884" s="2"/>
    </row>
    <row r="885" spans="1:44" ht="12.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c r="AO885" s="2"/>
      <c r="AP885" s="2"/>
      <c r="AQ885" s="2"/>
      <c r="AR885" s="2"/>
    </row>
    <row r="886" spans="1:44" ht="12.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c r="AO886" s="2"/>
      <c r="AP886" s="2"/>
      <c r="AQ886" s="2"/>
      <c r="AR886" s="2"/>
    </row>
    <row r="887" spans="1:44" ht="12.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c r="AN887" s="2"/>
      <c r="AO887" s="2"/>
      <c r="AP887" s="2"/>
      <c r="AQ887" s="2"/>
      <c r="AR887" s="2"/>
    </row>
    <row r="888" spans="1:44" ht="12.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c r="AN888" s="2"/>
      <c r="AO888" s="2"/>
      <c r="AP888" s="2"/>
      <c r="AQ888" s="2"/>
      <c r="AR888" s="2"/>
    </row>
    <row r="889" spans="1:44" ht="12.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c r="AO889" s="2"/>
      <c r="AP889" s="2"/>
      <c r="AQ889" s="2"/>
      <c r="AR889" s="2"/>
    </row>
    <row r="890" spans="1:44" ht="12.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c r="AO890" s="2"/>
      <c r="AP890" s="2"/>
      <c r="AQ890" s="2"/>
      <c r="AR890" s="2"/>
    </row>
    <row r="891" spans="1:44" ht="12.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c r="AO891" s="2"/>
      <c r="AP891" s="2"/>
      <c r="AQ891" s="2"/>
      <c r="AR891" s="2"/>
    </row>
    <row r="892" spans="1:44" ht="12.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c r="AO892" s="2"/>
      <c r="AP892" s="2"/>
      <c r="AQ892" s="2"/>
      <c r="AR892" s="2"/>
    </row>
    <row r="893" spans="1:44" ht="12.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c r="AN893" s="2"/>
      <c r="AO893" s="2"/>
      <c r="AP893" s="2"/>
      <c r="AQ893" s="2"/>
      <c r="AR893" s="2"/>
    </row>
    <row r="894" spans="1:44" ht="12.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c r="AN894" s="2"/>
      <c r="AO894" s="2"/>
      <c r="AP894" s="2"/>
      <c r="AQ894" s="2"/>
      <c r="AR894" s="2"/>
    </row>
    <row r="895" spans="1:44" ht="12.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c r="AN895" s="2"/>
      <c r="AO895" s="2"/>
      <c r="AP895" s="2"/>
      <c r="AQ895" s="2"/>
      <c r="AR895" s="2"/>
    </row>
    <row r="896" spans="1:44" ht="12.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c r="AN896" s="2"/>
      <c r="AO896" s="2"/>
      <c r="AP896" s="2"/>
      <c r="AQ896" s="2"/>
      <c r="AR896" s="2"/>
    </row>
    <row r="897" spans="1:44" ht="12.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c r="AN897" s="2"/>
      <c r="AO897" s="2"/>
      <c r="AP897" s="2"/>
      <c r="AQ897" s="2"/>
      <c r="AR897" s="2"/>
    </row>
    <row r="898" spans="1:44" ht="12.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c r="AN898" s="2"/>
      <c r="AO898" s="2"/>
      <c r="AP898" s="2"/>
      <c r="AQ898" s="2"/>
      <c r="AR898" s="2"/>
    </row>
    <row r="899" spans="1:44" ht="12.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c r="AN899" s="2"/>
      <c r="AO899" s="2"/>
      <c r="AP899" s="2"/>
      <c r="AQ899" s="2"/>
      <c r="AR899" s="2"/>
    </row>
    <row r="900" spans="1:44" ht="12.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c r="AO900" s="2"/>
      <c r="AP900" s="2"/>
      <c r="AQ900" s="2"/>
      <c r="AR900" s="2"/>
    </row>
    <row r="901" spans="1:44" ht="12.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c r="AN901" s="2"/>
      <c r="AO901" s="2"/>
      <c r="AP901" s="2"/>
      <c r="AQ901" s="2"/>
      <c r="AR901" s="2"/>
    </row>
    <row r="902" spans="1:44" ht="12.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c r="AN902" s="2"/>
      <c r="AO902" s="2"/>
      <c r="AP902" s="2"/>
      <c r="AQ902" s="2"/>
      <c r="AR902" s="2"/>
    </row>
    <row r="903" spans="1:44" ht="12.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c r="AN903" s="2"/>
      <c r="AO903" s="2"/>
      <c r="AP903" s="2"/>
      <c r="AQ903" s="2"/>
      <c r="AR903" s="2"/>
    </row>
    <row r="904" spans="1:44" ht="12.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c r="AN904" s="2"/>
      <c r="AO904" s="2"/>
      <c r="AP904" s="2"/>
      <c r="AQ904" s="2"/>
      <c r="AR904" s="2"/>
    </row>
    <row r="905" spans="1:44" ht="12.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c r="AN905" s="2"/>
      <c r="AO905" s="2"/>
      <c r="AP905" s="2"/>
      <c r="AQ905" s="2"/>
      <c r="AR905" s="2"/>
    </row>
    <row r="906" spans="1:44" ht="12.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c r="AN906" s="2"/>
      <c r="AO906" s="2"/>
      <c r="AP906" s="2"/>
      <c r="AQ906" s="2"/>
      <c r="AR906" s="2"/>
    </row>
    <row r="907" spans="1:44" ht="12.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c r="AN907" s="2"/>
      <c r="AO907" s="2"/>
      <c r="AP907" s="2"/>
      <c r="AQ907" s="2"/>
      <c r="AR907" s="2"/>
    </row>
    <row r="908" spans="1:44" ht="12.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c r="AN908" s="2"/>
      <c r="AO908" s="2"/>
      <c r="AP908" s="2"/>
      <c r="AQ908" s="2"/>
      <c r="AR908" s="2"/>
    </row>
    <row r="909" spans="1:44" ht="12.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c r="AN909" s="2"/>
      <c r="AO909" s="2"/>
      <c r="AP909" s="2"/>
      <c r="AQ909" s="2"/>
      <c r="AR909" s="2"/>
    </row>
    <row r="910" spans="1:44" ht="12.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c r="AN910" s="2"/>
      <c r="AO910" s="2"/>
      <c r="AP910" s="2"/>
      <c r="AQ910" s="2"/>
      <c r="AR910" s="2"/>
    </row>
    <row r="911" spans="1:44" ht="12.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c r="AN911" s="2"/>
      <c r="AO911" s="2"/>
      <c r="AP911" s="2"/>
      <c r="AQ911" s="2"/>
      <c r="AR911" s="2"/>
    </row>
    <row r="912" spans="1:44" ht="12.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c r="AN912" s="2"/>
      <c r="AO912" s="2"/>
      <c r="AP912" s="2"/>
      <c r="AQ912" s="2"/>
      <c r="AR912" s="2"/>
    </row>
    <row r="913" spans="1:44" ht="12.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c r="AN913" s="2"/>
      <c r="AO913" s="2"/>
      <c r="AP913" s="2"/>
      <c r="AQ913" s="2"/>
      <c r="AR913" s="2"/>
    </row>
    <row r="914" spans="1:44" ht="12.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c r="AN914" s="2"/>
      <c r="AO914" s="2"/>
      <c r="AP914" s="2"/>
      <c r="AQ914" s="2"/>
      <c r="AR914" s="2"/>
    </row>
    <row r="915" spans="1:44" ht="12.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c r="AN915" s="2"/>
      <c r="AO915" s="2"/>
      <c r="AP915" s="2"/>
      <c r="AQ915" s="2"/>
      <c r="AR915" s="2"/>
    </row>
    <row r="916" spans="1:44" ht="12.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c r="AN916" s="2"/>
      <c r="AO916" s="2"/>
      <c r="AP916" s="2"/>
      <c r="AQ916" s="2"/>
      <c r="AR916" s="2"/>
    </row>
    <row r="917" spans="1:44" ht="12.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c r="AN917" s="2"/>
      <c r="AO917" s="2"/>
      <c r="AP917" s="2"/>
      <c r="AQ917" s="2"/>
      <c r="AR917" s="2"/>
    </row>
    <row r="918" spans="1:44" ht="12.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c r="AN918" s="2"/>
      <c r="AO918" s="2"/>
      <c r="AP918" s="2"/>
      <c r="AQ918" s="2"/>
      <c r="AR918" s="2"/>
    </row>
    <row r="919" spans="1:44" ht="12.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c r="AN919" s="2"/>
      <c r="AO919" s="2"/>
      <c r="AP919" s="2"/>
      <c r="AQ919" s="2"/>
      <c r="AR919" s="2"/>
    </row>
    <row r="920" spans="1:44" ht="12.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c r="AM920" s="2"/>
      <c r="AN920" s="2"/>
      <c r="AO920" s="2"/>
      <c r="AP920" s="2"/>
      <c r="AQ920" s="2"/>
      <c r="AR920" s="2"/>
    </row>
    <row r="921" spans="1:44" ht="12.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c r="AN921" s="2"/>
      <c r="AO921" s="2"/>
      <c r="AP921" s="2"/>
      <c r="AQ921" s="2"/>
      <c r="AR921" s="2"/>
    </row>
    <row r="922" spans="1:44" ht="12.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c r="AN922" s="2"/>
      <c r="AO922" s="2"/>
      <c r="AP922" s="2"/>
      <c r="AQ922" s="2"/>
      <c r="AR922" s="2"/>
    </row>
    <row r="923" spans="1:44" ht="12.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c r="AM923" s="2"/>
      <c r="AN923" s="2"/>
      <c r="AO923" s="2"/>
      <c r="AP923" s="2"/>
      <c r="AQ923" s="2"/>
      <c r="AR923" s="2"/>
    </row>
    <row r="924" spans="1:44" ht="12.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c r="AM924" s="2"/>
      <c r="AN924" s="2"/>
      <c r="AO924" s="2"/>
      <c r="AP924" s="2"/>
      <c r="AQ924" s="2"/>
      <c r="AR924" s="2"/>
    </row>
    <row r="925" spans="1:44" ht="12.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L925" s="2"/>
      <c r="AM925" s="2"/>
      <c r="AN925" s="2"/>
      <c r="AO925" s="2"/>
      <c r="AP925" s="2"/>
      <c r="AQ925" s="2"/>
      <c r="AR925" s="2"/>
    </row>
    <row r="926" spans="1:44" ht="12.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L926" s="2"/>
      <c r="AM926" s="2"/>
      <c r="AN926" s="2"/>
      <c r="AO926" s="2"/>
      <c r="AP926" s="2"/>
      <c r="AQ926" s="2"/>
      <c r="AR926" s="2"/>
    </row>
    <row r="927" spans="1:44" ht="12.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c r="AM927" s="2"/>
      <c r="AN927" s="2"/>
      <c r="AO927" s="2"/>
      <c r="AP927" s="2"/>
      <c r="AQ927" s="2"/>
      <c r="AR927" s="2"/>
    </row>
    <row r="928" spans="1:44" ht="12.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c r="AN928" s="2"/>
      <c r="AO928" s="2"/>
      <c r="AP928" s="2"/>
      <c r="AQ928" s="2"/>
      <c r="AR928" s="2"/>
    </row>
    <row r="929" spans="1:44" ht="12.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c r="AN929" s="2"/>
      <c r="AO929" s="2"/>
      <c r="AP929" s="2"/>
      <c r="AQ929" s="2"/>
      <c r="AR929" s="2"/>
    </row>
    <row r="930" spans="1:44" ht="12.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c r="AM930" s="2"/>
      <c r="AN930" s="2"/>
      <c r="AO930" s="2"/>
      <c r="AP930" s="2"/>
      <c r="AQ930" s="2"/>
      <c r="AR930" s="2"/>
    </row>
    <row r="931" spans="1:44" ht="12.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L931" s="2"/>
      <c r="AM931" s="2"/>
      <c r="AN931" s="2"/>
      <c r="AO931" s="2"/>
      <c r="AP931" s="2"/>
      <c r="AQ931" s="2"/>
      <c r="AR931" s="2"/>
    </row>
    <row r="932" spans="1:44" ht="12.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L932" s="2"/>
      <c r="AM932" s="2"/>
      <c r="AN932" s="2"/>
      <c r="AO932" s="2"/>
      <c r="AP932" s="2"/>
      <c r="AQ932" s="2"/>
      <c r="AR932" s="2"/>
    </row>
    <row r="933" spans="1:44" ht="12.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c r="AM933" s="2"/>
      <c r="AN933" s="2"/>
      <c r="AO933" s="2"/>
      <c r="AP933" s="2"/>
      <c r="AQ933" s="2"/>
      <c r="AR933" s="2"/>
    </row>
    <row r="934" spans="1:44" ht="12.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c r="AN934" s="2"/>
      <c r="AO934" s="2"/>
      <c r="AP934" s="2"/>
      <c r="AQ934" s="2"/>
      <c r="AR934" s="2"/>
    </row>
    <row r="935" spans="1:44" ht="12.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2"/>
      <c r="AM935" s="2"/>
      <c r="AN935" s="2"/>
      <c r="AO935" s="2"/>
      <c r="AP935" s="2"/>
      <c r="AQ935" s="2"/>
      <c r="AR935" s="2"/>
    </row>
    <row r="936" spans="1:44" ht="12.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L936" s="2"/>
      <c r="AM936" s="2"/>
      <c r="AN936" s="2"/>
      <c r="AO936" s="2"/>
      <c r="AP936" s="2"/>
      <c r="AQ936" s="2"/>
      <c r="AR936" s="2"/>
    </row>
    <row r="937" spans="1:44" ht="12.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L937" s="2"/>
      <c r="AM937" s="2"/>
      <c r="AN937" s="2"/>
      <c r="AO937" s="2"/>
      <c r="AP937" s="2"/>
      <c r="AQ937" s="2"/>
      <c r="AR937" s="2"/>
    </row>
    <row r="938" spans="1:44" ht="12.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L938" s="2"/>
      <c r="AM938" s="2"/>
      <c r="AN938" s="2"/>
      <c r="AO938" s="2"/>
      <c r="AP938" s="2"/>
      <c r="AQ938" s="2"/>
      <c r="AR938" s="2"/>
    </row>
    <row r="939" spans="1:44" ht="12.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2"/>
      <c r="AM939" s="2"/>
      <c r="AN939" s="2"/>
      <c r="AO939" s="2"/>
      <c r="AP939" s="2"/>
      <c r="AQ939" s="2"/>
      <c r="AR939" s="2"/>
    </row>
    <row r="940" spans="1:44" ht="12.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L940" s="2"/>
      <c r="AM940" s="2"/>
      <c r="AN940" s="2"/>
      <c r="AO940" s="2"/>
      <c r="AP940" s="2"/>
      <c r="AQ940" s="2"/>
      <c r="AR940" s="2"/>
    </row>
    <row r="941" spans="1:44" ht="12.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2"/>
      <c r="AM941" s="2"/>
      <c r="AN941" s="2"/>
      <c r="AO941" s="2"/>
      <c r="AP941" s="2"/>
      <c r="AQ941" s="2"/>
      <c r="AR941" s="2"/>
    </row>
    <row r="942" spans="1:44" ht="12.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c r="AN942" s="2"/>
      <c r="AO942" s="2"/>
      <c r="AP942" s="2"/>
      <c r="AQ942" s="2"/>
      <c r="AR942" s="2"/>
    </row>
    <row r="943" spans="1:44" ht="12.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c r="AM943" s="2"/>
      <c r="AN943" s="2"/>
      <c r="AO943" s="2"/>
      <c r="AP943" s="2"/>
      <c r="AQ943" s="2"/>
      <c r="AR943" s="2"/>
    </row>
    <row r="944" spans="1:44" ht="12.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L944" s="2"/>
      <c r="AM944" s="2"/>
      <c r="AN944" s="2"/>
      <c r="AO944" s="2"/>
      <c r="AP944" s="2"/>
      <c r="AQ944" s="2"/>
      <c r="AR944" s="2"/>
    </row>
    <row r="945" spans="1:44" ht="12.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2"/>
      <c r="AM945" s="2"/>
      <c r="AN945" s="2"/>
      <c r="AO945" s="2"/>
      <c r="AP945" s="2"/>
      <c r="AQ945" s="2"/>
      <c r="AR945" s="2"/>
    </row>
    <row r="946" spans="1:44" ht="12.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L946" s="2"/>
      <c r="AM946" s="2"/>
      <c r="AN946" s="2"/>
      <c r="AO946" s="2"/>
      <c r="AP946" s="2"/>
      <c r="AQ946" s="2"/>
      <c r="AR946" s="2"/>
    </row>
    <row r="947" spans="1:44" ht="12.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L947" s="2"/>
      <c r="AM947" s="2"/>
      <c r="AN947" s="2"/>
      <c r="AO947" s="2"/>
      <c r="AP947" s="2"/>
      <c r="AQ947" s="2"/>
      <c r="AR947" s="2"/>
    </row>
    <row r="948" spans="1:44" ht="12.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c r="AM948" s="2"/>
      <c r="AN948" s="2"/>
      <c r="AO948" s="2"/>
      <c r="AP948" s="2"/>
      <c r="AQ948" s="2"/>
      <c r="AR948" s="2"/>
    </row>
    <row r="949" spans="1:44" ht="12.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L949" s="2"/>
      <c r="AM949" s="2"/>
      <c r="AN949" s="2"/>
      <c r="AO949" s="2"/>
      <c r="AP949" s="2"/>
      <c r="AQ949" s="2"/>
      <c r="AR949" s="2"/>
    </row>
    <row r="950" spans="1:44" ht="12.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L950" s="2"/>
      <c r="AM950" s="2"/>
      <c r="AN950" s="2"/>
      <c r="AO950" s="2"/>
      <c r="AP950" s="2"/>
      <c r="AQ950" s="2"/>
      <c r="AR950" s="2"/>
    </row>
    <row r="951" spans="1:44" ht="12.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L951" s="2"/>
      <c r="AM951" s="2"/>
      <c r="AN951" s="2"/>
      <c r="AO951" s="2"/>
      <c r="AP951" s="2"/>
      <c r="AQ951" s="2"/>
      <c r="AR951" s="2"/>
    </row>
    <row r="952" spans="1:44" ht="12.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L952" s="2"/>
      <c r="AM952" s="2"/>
      <c r="AN952" s="2"/>
      <c r="AO952" s="2"/>
      <c r="AP952" s="2"/>
      <c r="AQ952" s="2"/>
      <c r="AR952" s="2"/>
    </row>
    <row r="953" spans="1:44" ht="12.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c r="AL953" s="2"/>
      <c r="AM953" s="2"/>
      <c r="AN953" s="2"/>
      <c r="AO953" s="2"/>
      <c r="AP953" s="2"/>
      <c r="AQ953" s="2"/>
      <c r="AR953" s="2"/>
    </row>
    <row r="954" spans="1:44" ht="12.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L954" s="2"/>
      <c r="AM954" s="2"/>
      <c r="AN954" s="2"/>
      <c r="AO954" s="2"/>
      <c r="AP954" s="2"/>
      <c r="AQ954" s="2"/>
      <c r="AR954" s="2"/>
    </row>
    <row r="955" spans="1:44" ht="12.75" customHeight="1" x14ac:dyDescent="0.2">
      <c r="A955" s="2"/>
      <c r="K955" s="2"/>
      <c r="L955" s="2"/>
      <c r="M955" s="2"/>
      <c r="N955" s="2"/>
      <c r="O955" s="2"/>
      <c r="P955" s="2"/>
      <c r="Q955" s="2"/>
      <c r="S955" s="2"/>
      <c r="T955" s="2"/>
      <c r="U955" s="2"/>
      <c r="V955" s="2"/>
      <c r="W955" s="2"/>
      <c r="X955" s="2"/>
      <c r="Y955" s="2"/>
      <c r="AA955" s="2"/>
      <c r="AB955" s="2"/>
      <c r="AC955" s="2"/>
      <c r="AD955" s="2"/>
      <c r="AE955" s="2"/>
      <c r="AF955" s="2"/>
      <c r="AG955" s="2"/>
      <c r="AJ955" s="2"/>
      <c r="AK955" s="2"/>
      <c r="AL955" s="2"/>
      <c r="AM955" s="2"/>
      <c r="AN955" s="2"/>
      <c r="AO955" s="2"/>
      <c r="AP955" s="2"/>
    </row>
    <row r="956" spans="1:44" ht="12.75" customHeight="1" x14ac:dyDescent="0.2">
      <c r="K956" s="2"/>
      <c r="L956" s="2"/>
      <c r="M956" s="2"/>
      <c r="N956" s="2"/>
      <c r="O956" s="2"/>
      <c r="P956" s="2"/>
      <c r="Q956" s="2"/>
      <c r="S956" s="2"/>
      <c r="T956" s="2"/>
      <c r="U956" s="2"/>
      <c r="V956" s="2"/>
      <c r="W956" s="2"/>
      <c r="X956" s="2"/>
      <c r="Y956" s="2"/>
      <c r="AA956" s="2"/>
      <c r="AB956" s="2"/>
      <c r="AC956" s="2"/>
      <c r="AD956" s="2"/>
      <c r="AE956" s="2"/>
      <c r="AF956" s="2"/>
      <c r="AG956" s="2"/>
      <c r="AJ956" s="2"/>
      <c r="AK956" s="2"/>
      <c r="AL956" s="2"/>
      <c r="AM956" s="2"/>
      <c r="AN956" s="2"/>
      <c r="AO956" s="2"/>
      <c r="AP956" s="2"/>
    </row>
    <row r="957" spans="1:44" ht="12.75" customHeight="1" x14ac:dyDescent="0.2">
      <c r="K957" s="2"/>
      <c r="L957" s="2"/>
      <c r="M957" s="2"/>
      <c r="N957" s="2"/>
      <c r="O957" s="2"/>
      <c r="P957" s="2"/>
      <c r="Q957" s="2"/>
      <c r="S957" s="2"/>
      <c r="T957" s="2"/>
      <c r="U957" s="2"/>
      <c r="V957" s="2"/>
      <c r="W957" s="2"/>
      <c r="X957" s="2"/>
      <c r="Y957" s="2"/>
      <c r="AA957" s="2"/>
      <c r="AB957" s="2"/>
      <c r="AC957" s="2"/>
      <c r="AD957" s="2"/>
      <c r="AE957" s="2"/>
      <c r="AF957" s="2"/>
      <c r="AG957" s="2"/>
      <c r="AJ957" s="2"/>
      <c r="AK957" s="2"/>
      <c r="AL957" s="2"/>
      <c r="AM957" s="2"/>
      <c r="AN957" s="2"/>
      <c r="AO957" s="2"/>
      <c r="AP957" s="2"/>
    </row>
    <row r="958" spans="1:44" ht="12.75" customHeight="1" x14ac:dyDescent="0.2">
      <c r="K958" s="2"/>
      <c r="L958" s="2"/>
      <c r="M958" s="2"/>
      <c r="N958" s="2"/>
      <c r="O958" s="2"/>
      <c r="P958" s="2"/>
      <c r="Q958" s="2"/>
      <c r="S958" s="2"/>
      <c r="T958" s="2"/>
      <c r="U958" s="2"/>
      <c r="V958" s="2"/>
      <c r="W958" s="2"/>
      <c r="X958" s="2"/>
      <c r="Y958" s="2"/>
      <c r="AA958" s="2"/>
      <c r="AB958" s="2"/>
      <c r="AC958" s="2"/>
      <c r="AD958" s="2"/>
      <c r="AE958" s="2"/>
      <c r="AF958" s="2"/>
      <c r="AG958" s="2"/>
      <c r="AJ958" s="2"/>
      <c r="AK958" s="2"/>
      <c r="AL958" s="2"/>
      <c r="AM958" s="2"/>
      <c r="AN958" s="2"/>
      <c r="AO958" s="2"/>
      <c r="AP958" s="2"/>
    </row>
  </sheetData>
  <mergeCells count="52">
    <mergeCell ref="A50:AA50"/>
    <mergeCell ref="A48:AA48"/>
    <mergeCell ref="B3:J3"/>
    <mergeCell ref="B4:J4"/>
    <mergeCell ref="AA3:AI3"/>
    <mergeCell ref="AA4:AI4"/>
    <mergeCell ref="K3:R3"/>
    <mergeCell ref="K4:R4"/>
    <mergeCell ref="S3:Z3"/>
    <mergeCell ref="S4:Z4"/>
    <mergeCell ref="A43:AA43"/>
    <mergeCell ref="AJ3:AR3"/>
    <mergeCell ref="AJ4:AR4"/>
    <mergeCell ref="A52:AA52"/>
    <mergeCell ref="A54:AA54"/>
    <mergeCell ref="A55:AA55"/>
    <mergeCell ref="A35:AA35"/>
    <mergeCell ref="A34:AA34"/>
    <mergeCell ref="A44:AA44"/>
    <mergeCell ref="A45:AA45"/>
    <mergeCell ref="A46:AA46"/>
    <mergeCell ref="A47:AA47"/>
    <mergeCell ref="A49:AA49"/>
    <mergeCell ref="A36:AA36"/>
    <mergeCell ref="A37:AA37"/>
    <mergeCell ref="A41:AA41"/>
    <mergeCell ref="A42:AA42"/>
    <mergeCell ref="A67:AA67"/>
    <mergeCell ref="A68:AA68"/>
    <mergeCell ref="A51:AA51"/>
    <mergeCell ref="A69:AA69"/>
    <mergeCell ref="A56:AA56"/>
    <mergeCell ref="A57:AA57"/>
    <mergeCell ref="A62:AA62"/>
    <mergeCell ref="A63:AA63"/>
    <mergeCell ref="A64:AA64"/>
    <mergeCell ref="A74:AA74"/>
    <mergeCell ref="A73:AA73"/>
    <mergeCell ref="A76:AA76"/>
    <mergeCell ref="A61:AA61"/>
    <mergeCell ref="A38:AA38"/>
    <mergeCell ref="A39:AA39"/>
    <mergeCell ref="A40:AA40"/>
    <mergeCell ref="A53:AA53"/>
    <mergeCell ref="A70:AA70"/>
    <mergeCell ref="A71:AA71"/>
    <mergeCell ref="A72:AA72"/>
    <mergeCell ref="A58:AA58"/>
    <mergeCell ref="A59:AA59"/>
    <mergeCell ref="A60:AA60"/>
    <mergeCell ref="A65:AA65"/>
    <mergeCell ref="A66:AA66"/>
  </mergeCells>
  <pageMargins left="0.7" right="0.7" top="0.75" bottom="0.75" header="0.3" footer="0.3"/>
  <pageSetup paperSize="9" orientation="portrait" verticalDpi="0" r:id="rId1"/>
  <ignoredErrors>
    <ignoredError sqref="B4 K4 S4 AA4" numberStoredAsText="1"/>
  </ignoredErrors>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Guidance</vt:lpstr>
      <vt:lpstr>Table 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Miller-Bakewell</dc:creator>
  <cp:lastModifiedBy>Olivia Christophersen</cp:lastModifiedBy>
  <dcterms:created xsi:type="dcterms:W3CDTF">2015-09-30T11:15:54Z</dcterms:created>
  <dcterms:modified xsi:type="dcterms:W3CDTF">2017-02-22T10:53:51Z</dcterms:modified>
</cp:coreProperties>
</file>