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20730" windowHeight="11580" activeTab="2"/>
  </bookViews>
  <sheets>
    <sheet name="Letter" sheetId="1" r:id="rId1"/>
    <sheet name="Guidance Notes" sheetId="2" r:id="rId2"/>
    <sheet name="Form" sheetId="3" r:id="rId3"/>
    <sheet name="Validation" sheetId="4" r:id="rId4"/>
    <sheet name="LA_info" sheetId="5" state="hidden" r:id="rId5"/>
    <sheet name="Underlying Data" sheetId="6" state="hidden" r:id="rId6"/>
    <sheet name="accessdata" sheetId="7" state="hidden" r:id="rId7"/>
    <sheet name="Validation_data" sheetId="8" state="hidden" r:id="rId8"/>
  </sheets>
  <definedNames>
    <definedName name="_xlnm.Print_Area" localSheetId="2">'Form'!$A$1:$P$88</definedName>
  </definedNames>
  <calcPr fullCalcOnLoad="1"/>
</workbook>
</file>

<file path=xl/comments3.xml><?xml version="1.0" encoding="utf-8"?>
<comments xmlns="http://schemas.openxmlformats.org/spreadsheetml/2006/main">
  <authors>
    <author>Danielle Ryan</author>
  </authors>
  <commentList>
    <comment ref="E79" authorId="0">
      <text>
        <r>
          <rPr>
            <sz val="9"/>
            <rFont val="Tahoma"/>
            <family val="2"/>
          </rPr>
          <t xml:space="preserve">Property Market funds should be entered here
</t>
        </r>
      </text>
    </comment>
  </commentList>
</comments>
</file>

<file path=xl/sharedStrings.xml><?xml version="1.0" encoding="utf-8"?>
<sst xmlns="http://schemas.openxmlformats.org/spreadsheetml/2006/main" count="2675" uniqueCount="1106">
  <si>
    <t>Please complete the attached Local Authority Borrowing and Lending Inquiry form and return to:</t>
  </si>
  <si>
    <t>borrowing.statistics@communities.gsi.gov.uk    by:</t>
  </si>
  <si>
    <t>Please read all relevant guidance notes before completing the form.</t>
  </si>
  <si>
    <t>The figures you provide will be used to compile Public Sector Net Borrowing and Public Sector Net Debt, key economic statistics of the Government's fiscal policy. These are used by HM Treasury and Bank of England when setting fiscal and monetary policy for the UK, and are published in the Public Sector Finances First Release, by HM Treasury and the Office for National Statistics (ONS). We ask you to provide data very quickly so that we can produce accurate estimates for all local authorities, which we deliver to ONS on the seventh working day of each month. The Public Sector Finances First Release is then published on the 14th day of the month and can be found on the Internet at:</t>
  </si>
  <si>
    <t>Rest of the world or UK banks - Guidance</t>
  </si>
  <si>
    <t>A list of banks can be found at:</t>
  </si>
  <si>
    <t>www.bankofengland.co.uk/pra/Pages/authorisations/banksbuildingsocietieslist.aspx</t>
  </si>
  <si>
    <t>We may use figures from individual authorities to answer Parliamentary questions, so please use the notes box on the form to give details of any unusual events or changes which affect the figures for your authority.</t>
  </si>
  <si>
    <t>Icelandic Banks</t>
  </si>
  <si>
    <t>Investments with Icelandic banks should be recorded on the form using the above bank classification guidance. Please note that the following Icelandic banks should be classified as banks in UK:</t>
  </si>
  <si>
    <t>• Heritable Bank Ltd</t>
  </si>
  <si>
    <t>• Kaupthing Singer &amp; Friedlander Ltd</t>
  </si>
  <si>
    <t>• Glitnir Banki hf</t>
  </si>
  <si>
    <t>• Kaupthing Bank hf</t>
  </si>
  <si>
    <t>• Landsbanki islands hf</t>
  </si>
  <si>
    <t xml:space="preserve">This applies to deposits and certificates of deposit held as internal investments or held in externally managed funds. </t>
  </si>
  <si>
    <r>
      <t xml:space="preserve">1) 'Banks incorporated in the United Kingdom' should be classed as </t>
    </r>
    <r>
      <rPr>
        <b/>
        <sz val="12"/>
        <color indexed="10"/>
        <rFont val="Arial"/>
        <family val="2"/>
      </rPr>
      <t>UK banks</t>
    </r>
    <r>
      <rPr>
        <sz val="12"/>
        <color theme="1"/>
        <rFont val="Arial"/>
        <family val="2"/>
      </rPr>
      <t xml:space="preserve"> e.g. Abbey National plc</t>
    </r>
  </si>
  <si>
    <r>
      <t xml:space="preserve">2) 'Banks incorporated inside or outside the EEA but authorised or entitled to accept
     deposits through a branch in the UK' should be classed as </t>
    </r>
    <r>
      <rPr>
        <b/>
        <sz val="12"/>
        <color indexed="10"/>
        <rFont val="Arial"/>
        <family val="2"/>
      </rPr>
      <t>UK banks</t>
    </r>
    <r>
      <rPr>
        <sz val="12"/>
        <color theme="1"/>
        <rFont val="Arial"/>
        <family val="2"/>
      </rPr>
      <t xml:space="preserve"> e.g. Dresdner
     bank AG</t>
    </r>
  </si>
  <si>
    <r>
      <t xml:space="preserve">3) 'Banks authorised in the EEA entitled to establish branches in the UK but not to accept
    deposits in the UK' should be classed as </t>
    </r>
    <r>
      <rPr>
        <b/>
        <sz val="12"/>
        <color indexed="10"/>
        <rFont val="Arial"/>
        <family val="2"/>
      </rPr>
      <t>rest of the world banks</t>
    </r>
    <r>
      <rPr>
        <sz val="12"/>
        <color theme="1"/>
        <rFont val="Arial"/>
        <family val="2"/>
      </rPr>
      <t xml:space="preserve"> e.g. Depfa bank plc</t>
    </r>
  </si>
  <si>
    <r>
      <t xml:space="preserve">If you have any questions on the completion of these forms, then please telephone </t>
    </r>
    <r>
      <rPr>
        <b/>
        <sz val="12"/>
        <color indexed="8"/>
        <rFont val="Arial"/>
        <family val="2"/>
      </rPr>
      <t>0303 444 2123</t>
    </r>
    <r>
      <rPr>
        <sz val="12"/>
        <color theme="1"/>
        <rFont val="Arial"/>
        <family val="2"/>
      </rPr>
      <t xml:space="preserve"> or </t>
    </r>
    <r>
      <rPr>
        <b/>
        <sz val="12"/>
        <color indexed="8"/>
        <rFont val="Arial"/>
        <family val="2"/>
      </rPr>
      <t>0303 444 2867</t>
    </r>
    <r>
      <rPr>
        <sz val="12"/>
        <color theme="1"/>
        <rFont val="Arial"/>
        <family val="2"/>
      </rPr>
      <t>.</t>
    </r>
  </si>
  <si>
    <t>GENERAL NOTES :</t>
  </si>
  <si>
    <t>Coverage</t>
  </si>
  <si>
    <t>- Pension funds are regarded as external; transactions with pension funds should be recorded under
   "Other financial intermediaries".</t>
  </si>
  <si>
    <t>- Local authority companies are regarded as external; companies  wholly or majority owned by a local
  authority or a group of local authorities should be recorded under "Public corporations", companies
  where local authorities own a minority of shares should be recorded under "Private non-financial
  corporations".</t>
  </si>
  <si>
    <t>- Advances and repayments under the Housing Act 1985 (Home Improvement grants etc) are not
  regarded as external. These should not be recorded on the form.</t>
  </si>
  <si>
    <r>
      <t xml:space="preserve">In particular, you should </t>
    </r>
    <r>
      <rPr>
        <b/>
        <sz val="12"/>
        <color indexed="8"/>
        <rFont val="Arial"/>
        <family val="2"/>
      </rPr>
      <t>exclude</t>
    </r>
    <r>
      <rPr>
        <sz val="12"/>
        <color theme="1"/>
        <rFont val="Arial"/>
        <family val="2"/>
      </rPr>
      <t>:</t>
    </r>
  </si>
  <si>
    <r>
      <t xml:space="preserve">and </t>
    </r>
    <r>
      <rPr>
        <b/>
        <sz val="12"/>
        <color indexed="8"/>
        <rFont val="Arial"/>
        <family val="2"/>
      </rPr>
      <t>include</t>
    </r>
    <r>
      <rPr>
        <sz val="12"/>
        <color theme="1"/>
        <rFont val="Arial"/>
        <family val="2"/>
      </rPr>
      <t>:</t>
    </r>
  </si>
  <si>
    <t>- Billing authorities' internal borrowing and lending between the General Fund and the Collection Fund;</t>
  </si>
  <si>
    <t>- Internal debt and repayments;</t>
  </si>
  <si>
    <t>- All external borrowing and lending;</t>
  </si>
  <si>
    <t>- All stocks, bonds, mortgages, equities, debentures, holdings of shares in wholly owned companies,
  airports etc.</t>
  </si>
  <si>
    <t>- All local authority funds and reserves, including those managed externally, with the exception of
  pension funds and any charitable trust funds administered by your authority.</t>
  </si>
  <si>
    <t>Impairments</t>
  </si>
  <si>
    <t>NOTES ON ECONOMIC SECTORS</t>
  </si>
  <si>
    <t>Rest of the world or UK banks</t>
  </si>
  <si>
    <t>Building Societies in UK</t>
  </si>
  <si>
    <t>Other financial intermediaries</t>
  </si>
  <si>
    <t>Public Corporations</t>
  </si>
  <si>
    <t>Private non-financial corporations</t>
  </si>
  <si>
    <t>Central Government</t>
  </si>
  <si>
    <t>Other Local Authorities</t>
  </si>
  <si>
    <t>Households</t>
  </si>
  <si>
    <t>Rest of the World</t>
  </si>
  <si>
    <t>Source not known</t>
  </si>
  <si>
    <t>NOTES ON SECURITIES</t>
  </si>
  <si>
    <t>Revenue bills</t>
  </si>
  <si>
    <t>Commercial paper</t>
  </si>
  <si>
    <t>Medium term notes</t>
  </si>
  <si>
    <t>Negotiable bonds</t>
  </si>
  <si>
    <t>Other securities</t>
  </si>
  <si>
    <t>ADDITIONAL NOTES</t>
  </si>
  <si>
    <t>Banking data</t>
  </si>
  <si>
    <t xml:space="preserve">        Foreign currency deposits should be converted to sterling at the middle market closing rate on the
        reporting date.  Please indicate the level of such deposits at the side of the form, in the original
        currencies.</t>
  </si>
  <si>
    <t xml:space="preserve">Externally managed investments </t>
  </si>
  <si>
    <t>Temporary/longer-term</t>
  </si>
  <si>
    <t>August 2015</t>
  </si>
  <si>
    <t>September 2015</t>
  </si>
  <si>
    <t>November 2015</t>
  </si>
  <si>
    <t>December 2015</t>
  </si>
  <si>
    <t>February 2016</t>
  </si>
  <si>
    <t>March 2016</t>
  </si>
  <si>
    <t>MBAAP15</t>
  </si>
  <si>
    <t>MBBJN15</t>
  </si>
  <si>
    <t>MBAJL15</t>
  </si>
  <si>
    <t>MBBAU15</t>
  </si>
  <si>
    <t>MBBSE15</t>
  </si>
  <si>
    <t>MBAOC15</t>
  </si>
  <si>
    <t>MBBNO15</t>
  </si>
  <si>
    <t>MBBDE15</t>
  </si>
  <si>
    <t>MBAJA16</t>
  </si>
  <si>
    <t>MBBFE16</t>
  </si>
  <si>
    <t>MBBMR16</t>
  </si>
  <si>
    <t>MAY 2015</t>
  </si>
  <si>
    <t>JUNE 2015</t>
  </si>
  <si>
    <t>JULY 2015</t>
  </si>
  <si>
    <t>AUGUST 2015</t>
  </si>
  <si>
    <t>SEPTEMBER 2015</t>
  </si>
  <si>
    <t>OCTOBER 2015</t>
  </si>
  <si>
    <t>NOVEMBER 2015</t>
  </si>
  <si>
    <t>DECEMBER 2015</t>
  </si>
  <si>
    <t>JANUARY 2016</t>
  </si>
  <si>
    <t>FEBRUARY 2016</t>
  </si>
  <si>
    <t>MARCH 2016</t>
  </si>
  <si>
    <t>Thursday 8 May 2015</t>
  </si>
  <si>
    <t>Friday 6 June 2015</t>
  </si>
  <si>
    <t>Thursday 7 August 2015</t>
  </si>
  <si>
    <t>Friday 5 September 2015</t>
  </si>
  <si>
    <t>Tuesday 7 October 2015</t>
  </si>
  <si>
    <t>Friday 7 November 2015</t>
  </si>
  <si>
    <t>Friday 5 December 2015</t>
  </si>
  <si>
    <t>Thursday 8 January 2016</t>
  </si>
  <si>
    <t>Friday 6 February 2016</t>
  </si>
  <si>
    <t>Friday 6 March 2016</t>
  </si>
  <si>
    <t>Thursday 9 April 2016</t>
  </si>
  <si>
    <t>(Please select authority from drop down list)</t>
  </si>
  <si>
    <t>Select the period this return relates to:</t>
  </si>
  <si>
    <r>
      <t xml:space="preserve">Please email completed forms to:  </t>
    </r>
    <r>
      <rPr>
        <b/>
        <sz val="10"/>
        <color indexed="12"/>
        <rFont val="Arial"/>
        <family val="2"/>
      </rPr>
      <t>borrowing.statistics@communities.gsi.gov.uk</t>
    </r>
  </si>
  <si>
    <t>by:</t>
  </si>
  <si>
    <t>Please complete your contact details below</t>
  </si>
  <si>
    <t>Name:</t>
  </si>
  <si>
    <t>Telephone number:</t>
  </si>
  <si>
    <t>E-mail:</t>
  </si>
  <si>
    <t>DO NOT USE CUT AND PASTE FUNCTIONS WHEN COMPLETING THIS FORM.</t>
  </si>
  <si>
    <t>Temporary</t>
  </si>
  <si>
    <t>Longer-term</t>
  </si>
  <si>
    <t>Loans</t>
  </si>
  <si>
    <t xml:space="preserve">Public Works Loans Board </t>
  </si>
  <si>
    <t>Banks in UK</t>
  </si>
  <si>
    <t>Public corporations</t>
  </si>
  <si>
    <t>Local Government</t>
  </si>
  <si>
    <t>Households sector</t>
  </si>
  <si>
    <t>Total loans</t>
  </si>
  <si>
    <t>07</t>
  </si>
  <si>
    <t>08</t>
  </si>
  <si>
    <t>09</t>
  </si>
  <si>
    <t>10</t>
  </si>
  <si>
    <t>11</t>
  </si>
  <si>
    <t>12</t>
  </si>
  <si>
    <t>13</t>
  </si>
  <si>
    <t>14</t>
  </si>
  <si>
    <t>15</t>
  </si>
  <si>
    <t>16</t>
  </si>
  <si>
    <t>17</t>
  </si>
  <si>
    <t>18</t>
  </si>
  <si>
    <t>19</t>
  </si>
  <si>
    <t>20</t>
  </si>
  <si>
    <t>21</t>
  </si>
  <si>
    <t>22</t>
  </si>
  <si>
    <t>23</t>
  </si>
  <si>
    <t>24</t>
  </si>
  <si>
    <t>25</t>
  </si>
  <si>
    <t>26</t>
  </si>
  <si>
    <t>27</t>
  </si>
  <si>
    <t>28</t>
  </si>
  <si>
    <t>29</t>
  </si>
  <si>
    <t>Securities</t>
  </si>
  <si>
    <t>LA revenue bills</t>
  </si>
  <si>
    <t>Other stock issues</t>
  </si>
  <si>
    <t>Total securities</t>
  </si>
  <si>
    <t>01</t>
  </si>
  <si>
    <t>02</t>
  </si>
  <si>
    <t>03</t>
  </si>
  <si>
    <t>04</t>
  </si>
  <si>
    <t>05</t>
  </si>
  <si>
    <t>06</t>
  </si>
  <si>
    <t>INVESTMENTS - AMOUNTS OUTSTANDING</t>
  </si>
  <si>
    <t>Deposits</t>
  </si>
  <si>
    <t>Debt Management Account Deposit facility</t>
  </si>
  <si>
    <t>HM Treasury bills</t>
  </si>
  <si>
    <t>CDs issued by Banks in UK</t>
  </si>
  <si>
    <t>CDs issued by Building Societies in UK</t>
  </si>
  <si>
    <t>British Government Securities</t>
  </si>
  <si>
    <t>Other</t>
  </si>
  <si>
    <t>Total investments internally managed</t>
  </si>
  <si>
    <t>Money Market Funds</t>
  </si>
  <si>
    <t>Other externally managed funds</t>
  </si>
  <si>
    <t>EXTERNALLY MANAGED FUNDS (OTHER THAN MONEY MARKET FUNDS) -</t>
  </si>
  <si>
    <t>Total cash invested in funds</t>
  </si>
  <si>
    <t>Total cash withdrawn from funds</t>
  </si>
  <si>
    <t>35</t>
  </si>
  <si>
    <t>36</t>
  </si>
  <si>
    <t>37</t>
  </si>
  <si>
    <t>48</t>
  </si>
  <si>
    <t>49</t>
  </si>
  <si>
    <t>50</t>
  </si>
  <si>
    <t>52</t>
  </si>
  <si>
    <t>53</t>
  </si>
  <si>
    <t>54</t>
  </si>
  <si>
    <t>55</t>
  </si>
  <si>
    <t>56</t>
  </si>
  <si>
    <t>57</t>
  </si>
  <si>
    <t>58</t>
  </si>
  <si>
    <t>59</t>
  </si>
  <si>
    <t>60</t>
  </si>
  <si>
    <t>Validation</t>
  </si>
  <si>
    <t xml:space="preserve">Net Cash Requirement </t>
  </si>
  <si>
    <t>(please see validation sheet)</t>
  </si>
  <si>
    <t xml:space="preserve">This sheet has details of our validation checks. </t>
  </si>
  <si>
    <t>If there are any figures in the blue boxes your form has failed our validation checks.</t>
  </si>
  <si>
    <t>If #N/A appears anywhere on this sheet, please check you have selected your Local Authority name from the drop down menu at the top of the form.</t>
  </si>
  <si>
    <t>TEST 1: Externally Managed Funds - differences in Box 45 between the last 2 returns MUST be accounted for in Boxes 46 and 47.</t>
  </si>
  <si>
    <t>If figures appear in the blue box please check your return and enter a reason for the difference between months in the box below.</t>
  </si>
  <si>
    <t>Box 45, 46 and 47 check:</t>
  </si>
  <si>
    <t>Absolute difference unaccounted for</t>
  </si>
  <si>
    <t>If this difference is statistically significant, it will appear in this blue box:</t>
  </si>
  <si>
    <t>Please check the data if a figure appears in the blue box, and enter reasons for this difference in the box below:</t>
  </si>
  <si>
    <t>TEST 2: Net Cash Requirement - investments should be accounted for, and should not normally exceed borrowing.</t>
  </si>
  <si>
    <t>NCR Check</t>
  </si>
  <si>
    <t>Local Government Net Cash Requirement summarises changes in local authority borrowing less change in investments.</t>
  </si>
  <si>
    <t>When Net Cash Requirement is positive, this suggests that there has been an increase in borrowing and/or a reduction</t>
  </si>
  <si>
    <t xml:space="preserve">in investments. When Net Cash Requirement is negative, this suggests there has been a reduction in borrowing and/or </t>
  </si>
  <si>
    <t>an increase in investments</t>
  </si>
  <si>
    <t>Box 6 - Total securities</t>
  </si>
  <si>
    <t>Box 17 - Total temporary loans</t>
  </si>
  <si>
    <t>Box 29 - Total longer-term loans</t>
  </si>
  <si>
    <t>less:</t>
  </si>
  <si>
    <t>Box 43 - Total investments internally managed</t>
  </si>
  <si>
    <t>Box 44 - Money market funds</t>
  </si>
  <si>
    <t>Box 46 (Total cash invested in other externally managed funds) minus</t>
  </si>
  <si>
    <t>box 47 (Total cash withdrawn from other externally managed funds)</t>
  </si>
  <si>
    <t>Outstanding</t>
  </si>
  <si>
    <t>Movement</t>
  </si>
  <si>
    <t>..</t>
  </si>
  <si>
    <t>Net Cash Requirement</t>
  </si>
  <si>
    <t>INPUT MBA</t>
  </si>
  <si>
    <t>INPUT MBB</t>
  </si>
  <si>
    <t>Box</t>
  </si>
  <si>
    <t>Box 1</t>
  </si>
  <si>
    <t>Box 2</t>
  </si>
  <si>
    <t>Box 3</t>
  </si>
  <si>
    <t>Box 4</t>
  </si>
  <si>
    <t>Box 5</t>
  </si>
  <si>
    <t>Box 6</t>
  </si>
  <si>
    <t>Box 7</t>
  </si>
  <si>
    <t>Box 8</t>
  </si>
  <si>
    <t>Box 9</t>
  </si>
  <si>
    <t>Box 10</t>
  </si>
  <si>
    <t>Box 11</t>
  </si>
  <si>
    <t>Box 12</t>
  </si>
  <si>
    <t>Box 13</t>
  </si>
  <si>
    <t>Box 14</t>
  </si>
  <si>
    <t>Box 15</t>
  </si>
  <si>
    <t>Box 16</t>
  </si>
  <si>
    <t>Box 17</t>
  </si>
  <si>
    <t>Box 18</t>
  </si>
  <si>
    <t>Box 19</t>
  </si>
  <si>
    <t>Box 20</t>
  </si>
  <si>
    <t>Box 21</t>
  </si>
  <si>
    <t>Box 22</t>
  </si>
  <si>
    <t>Box 23</t>
  </si>
  <si>
    <t>Box 24</t>
  </si>
  <si>
    <t>Box 25</t>
  </si>
  <si>
    <t>Box 26</t>
  </si>
  <si>
    <t>Box 27</t>
  </si>
  <si>
    <t>Box 28</t>
  </si>
  <si>
    <t>Box 29</t>
  </si>
  <si>
    <t>Box 30</t>
  </si>
  <si>
    <t>Box 31</t>
  </si>
  <si>
    <t>Box 32</t>
  </si>
  <si>
    <t>Box 33</t>
  </si>
  <si>
    <t>Box 34</t>
  </si>
  <si>
    <t>Box 35</t>
  </si>
  <si>
    <t>Box 36</t>
  </si>
  <si>
    <t>Box 37</t>
  </si>
  <si>
    <t>Box 38</t>
  </si>
  <si>
    <t>Box 39</t>
  </si>
  <si>
    <t>Box 40</t>
  </si>
  <si>
    <t>Box 41</t>
  </si>
  <si>
    <t>Box 42</t>
  </si>
  <si>
    <t>Box 43</t>
  </si>
  <si>
    <t>Box 44</t>
  </si>
  <si>
    <t>Box 45</t>
  </si>
  <si>
    <t>Box 46</t>
  </si>
  <si>
    <t>Box 47</t>
  </si>
  <si>
    <t>Securities - LA Revenue Bills</t>
  </si>
  <si>
    <t>Securities - Commercial paper</t>
  </si>
  <si>
    <t>Securities - Medium term notes</t>
  </si>
  <si>
    <t>Securities - Negotiable bonds</t>
  </si>
  <si>
    <t>Securities - Other stock issues</t>
  </si>
  <si>
    <t>Securities - TOTAL</t>
  </si>
  <si>
    <t>Loans Temporary - Banks in UK</t>
  </si>
  <si>
    <t>Loans Temporary - Building Societies in UK</t>
  </si>
  <si>
    <t>Loans Temporary - Other financial intermediaries</t>
  </si>
  <si>
    <t>Loans Temporary - Public corporations</t>
  </si>
  <si>
    <t>Loans Temporary - Private non-financial corporations</t>
  </si>
  <si>
    <t>Loans Temporary - Central Government</t>
  </si>
  <si>
    <t>Loans Temporary - Local Government</t>
  </si>
  <si>
    <t>Loans Temporary - Households sector</t>
  </si>
  <si>
    <t>Loans Temporary - Rest of the World</t>
  </si>
  <si>
    <t>Loans Temporary - Source not known</t>
  </si>
  <si>
    <t>Loans Temporary - TOTAL</t>
  </si>
  <si>
    <t>Loans Longer-term - PWLB</t>
  </si>
  <si>
    <t>Loans Longer-term - Banks in UK</t>
  </si>
  <si>
    <t>Loans Longer-term - Building Societies in UK</t>
  </si>
  <si>
    <t>Loans Longer-term - Other financial intermediaries</t>
  </si>
  <si>
    <t>Loans Longer-term - Public corporations</t>
  </si>
  <si>
    <t>Loans Longer-term - Private non-financial corporations</t>
  </si>
  <si>
    <t>Loans Longer-term - Central Government</t>
  </si>
  <si>
    <t>Loans Longer-term - Local Government</t>
  </si>
  <si>
    <t>Loans Longer-term - Households sector</t>
  </si>
  <si>
    <t>Loans Longer-term - Rest of the World</t>
  </si>
  <si>
    <t>Loans Longer-term - Source not known</t>
  </si>
  <si>
    <t>Loans Longer-term - TOTAL</t>
  </si>
  <si>
    <t>IMI: Deposits - Banks in UK</t>
  </si>
  <si>
    <t>IMI: Deposits - Building Societies in UK</t>
  </si>
  <si>
    <t>IMI: Debt Management Account Deposit Facility</t>
  </si>
  <si>
    <t>IMI: Deposits - Rest of the World</t>
  </si>
  <si>
    <t>IMI: Securities - HM Treasury bills</t>
  </si>
  <si>
    <t>IMI: Securities - CDs issued by Banks in UK</t>
  </si>
  <si>
    <t>IMI: Securities - CDs issued by Building Societies in UK</t>
  </si>
  <si>
    <t>IMI: Securities - British Government</t>
  </si>
  <si>
    <t>IMI: Securities - Other Securities</t>
  </si>
  <si>
    <t>IMI: Loans - Other financial intermediaries</t>
  </si>
  <si>
    <t>IMI: Loans - Public corporations</t>
  </si>
  <si>
    <t>IMI: Loans - Local Government</t>
  </si>
  <si>
    <t>IMI: Loans - Other</t>
  </si>
  <si>
    <t>TOTAL INVESTMENTS INTERNALLY MANAGED</t>
  </si>
  <si>
    <t>EMF: Other</t>
  </si>
  <si>
    <t>EMF: T.I.M - Total cash invested in funds</t>
  </si>
  <si>
    <t>EMF: T.I.M - Total cash withdrawn from funds</t>
  </si>
  <si>
    <t>Tuesday 7 July 2015</t>
  </si>
  <si>
    <r>
      <t>PLEASE READ ALL RELEVANT NOTES BEFORE COMPLETING THIS FORM. PLEASE CALL</t>
    </r>
    <r>
      <rPr>
        <b/>
        <sz val="10"/>
        <color indexed="12"/>
        <rFont val="Arial"/>
        <family val="2"/>
      </rPr>
      <t xml:space="preserve"> 0303 444 2123</t>
    </r>
    <r>
      <rPr>
        <b/>
        <sz val="10"/>
        <rFont val="Arial"/>
        <family val="2"/>
      </rPr>
      <t xml:space="preserve"> WITH ANY FURTHER ENQUIRIES. </t>
    </r>
  </si>
  <si>
    <t>£'000s</t>
  </si>
  <si>
    <t>Validation Guidance</t>
  </si>
  <si>
    <t>EMF</t>
  </si>
  <si>
    <t>Cells highlighted in red</t>
  </si>
  <si>
    <t>We have four checks on each cell you complete in the borrowing and investments form. If one or many of these tests fail then the cell will be highlighted red. These are:</t>
  </si>
  <si>
    <t>If any cells turn red a possible error in your data has been detected. See the guidance notes tab to identify the reason why this has occurred. If your figures are correct please provide an explanation below:</t>
  </si>
  <si>
    <t>(Please use vertical scroll bar to find and select your authority)</t>
  </si>
  <si>
    <t>If the change in reported externally managed funds is greater than the transactions we ask for an explanation in the validations tab. Each quarter (where applicable) a breakdown of externally managed funds should be provided. The total of the breakdown should match the one provided in cell 45. We will return forms where this test fails.</t>
  </si>
  <si>
    <t>When the net cash requirement figure is displayed below cell  a reason for the increase in borrowing or investments should be provided. We will contact any authorities where a suitable explanation has not been provided.</t>
  </si>
  <si>
    <r>
      <t xml:space="preserve">3) The cell amounts have changed by a factor of 1000. </t>
    </r>
    <r>
      <rPr>
        <i/>
        <sz val="12"/>
        <color indexed="8"/>
        <rFont val="Arial"/>
        <family val="2"/>
      </rPr>
      <t>Check and confirm these are reported in £'000s as requested.</t>
    </r>
  </si>
  <si>
    <r>
      <t xml:space="preserve">2) The figures in the cell have been reported as negative. </t>
    </r>
    <r>
      <rPr>
        <i/>
        <sz val="12"/>
        <color indexed="8"/>
        <rFont val="Arial"/>
        <family val="2"/>
      </rPr>
      <t>No negative numbers allowed, your form will be returned.</t>
    </r>
  </si>
  <si>
    <r>
      <t xml:space="preserve">1) A large cell level change has been detected. </t>
    </r>
    <r>
      <rPr>
        <i/>
        <sz val="12"/>
        <color indexed="8"/>
        <rFont val="Arial"/>
        <family val="2"/>
      </rPr>
      <t>We would like a comment to confirm this is correct.</t>
    </r>
  </si>
  <si>
    <t>October 2015</t>
  </si>
  <si>
    <t>January 2016</t>
  </si>
  <si>
    <r>
      <t xml:space="preserve">Money Market Funds </t>
    </r>
    <r>
      <rPr>
        <sz val="8"/>
        <color indexed="8"/>
        <rFont val="Arial"/>
        <family val="2"/>
      </rPr>
      <t>(incl. Property Market Funds)</t>
    </r>
  </si>
  <si>
    <t>Quarterly Borrowing and Lending Inquiry</t>
  </si>
  <si>
    <r>
      <t xml:space="preserve">4) The figures reported this quarter appear to have moved cells from last quarter. </t>
    </r>
    <r>
      <rPr>
        <i/>
        <sz val="12"/>
        <color indexed="8"/>
        <rFont val="Arial"/>
        <family val="2"/>
      </rPr>
      <t>Check this movement does not result from a data entry error. If it is a correction from the previous quarter please state this in the comments.</t>
    </r>
  </si>
  <si>
    <t>Quarterly Borrowing and Lending Inquiry - Guidance Notes</t>
  </si>
  <si>
    <t>Quarterly Borrowing and Lending Inquiry for:</t>
  </si>
  <si>
    <t>Aberdeenshire</t>
  </si>
  <si>
    <t>S8402</t>
  </si>
  <si>
    <t>Allerdale</t>
  </si>
  <si>
    <t>E0931</t>
  </si>
  <si>
    <t>Amber Valley</t>
  </si>
  <si>
    <t>E1031</t>
  </si>
  <si>
    <t>Angus</t>
  </si>
  <si>
    <t>S8801</t>
  </si>
  <si>
    <t>Antrim and Newtownabbey</t>
  </si>
  <si>
    <t>N9701</t>
  </si>
  <si>
    <t>Argyll and Bute</t>
  </si>
  <si>
    <t>S8701</t>
  </si>
  <si>
    <t>Arun</t>
  </si>
  <si>
    <t>E3832</t>
  </si>
  <si>
    <t>Ashfield</t>
  </si>
  <si>
    <t>E3031</t>
  </si>
  <si>
    <t>Ashford</t>
  </si>
  <si>
    <t>E2231</t>
  </si>
  <si>
    <t>Avon and Somerset Police and Crime Commissioner</t>
  </si>
  <si>
    <t>E7050</t>
  </si>
  <si>
    <t>Aylesbury Vale</t>
  </si>
  <si>
    <t>E0431</t>
  </si>
  <si>
    <t>Babergh</t>
  </si>
  <si>
    <t>E3531</t>
  </si>
  <si>
    <t>Barking and Dagenham</t>
  </si>
  <si>
    <t>E5030</t>
  </si>
  <si>
    <t>Barnet</t>
  </si>
  <si>
    <t>E5031</t>
  </si>
  <si>
    <t>Barrow-in-Furness</t>
  </si>
  <si>
    <t>E0932</t>
  </si>
  <si>
    <t>Basildon</t>
  </si>
  <si>
    <t>E1531</t>
  </si>
  <si>
    <t>Basingstoke and Deane</t>
  </si>
  <si>
    <t>E1731</t>
  </si>
  <si>
    <t>Bassetlaw</t>
  </si>
  <si>
    <t>E3032</t>
  </si>
  <si>
    <t>Bath and North East Somerset UA</t>
  </si>
  <si>
    <t>E0101</t>
  </si>
  <si>
    <t>Bedfordshire Combined Fire and Rescue Authority</t>
  </si>
  <si>
    <t>E6102</t>
  </si>
  <si>
    <t>Bedfordshire Police and Crime Commissioner</t>
  </si>
  <si>
    <t>E7002</t>
  </si>
  <si>
    <t>Blackburn with Darwen UA</t>
  </si>
  <si>
    <t>E2301</t>
  </si>
  <si>
    <t>Blackpool UA</t>
  </si>
  <si>
    <t>E2302</t>
  </si>
  <si>
    <t>Blaenau Gwent</t>
  </si>
  <si>
    <t>W7201</t>
  </si>
  <si>
    <t>Bolton</t>
  </si>
  <si>
    <t>E4201</t>
  </si>
  <si>
    <t>Boston</t>
  </si>
  <si>
    <t>E2531</t>
  </si>
  <si>
    <t>Bournemouth UA</t>
  </si>
  <si>
    <t>E1202</t>
  </si>
  <si>
    <t>Braintree</t>
  </si>
  <si>
    <t>E1532</t>
  </si>
  <si>
    <t>Brentwood</t>
  </si>
  <si>
    <t>E1533</t>
  </si>
  <si>
    <t>Brighton and Hove UA</t>
  </si>
  <si>
    <t>E1401</t>
  </si>
  <si>
    <t>Broadland</t>
  </si>
  <si>
    <t>E2632</t>
  </si>
  <si>
    <t>Bromley</t>
  </si>
  <si>
    <t>E5034</t>
  </si>
  <si>
    <t>Bromsgrove</t>
  </si>
  <si>
    <t>E1831</t>
  </si>
  <si>
    <t>Broxbourne</t>
  </si>
  <si>
    <t>E1931</t>
  </si>
  <si>
    <t>Broxtowe</t>
  </si>
  <si>
    <t>E3033</t>
  </si>
  <si>
    <t>Buckinghamshire</t>
  </si>
  <si>
    <t>E0421</t>
  </si>
  <si>
    <t>Buckinghamshire Combined Fire and Rescue Authority</t>
  </si>
  <si>
    <t>E6104</t>
  </si>
  <si>
    <t>Burnley</t>
  </si>
  <si>
    <t>E2333</t>
  </si>
  <si>
    <t>Cambridge</t>
  </si>
  <si>
    <t>E0531</t>
  </si>
  <si>
    <t>Cambridgeshire Combined Fire and Rescue Authority</t>
  </si>
  <si>
    <t>E6105</t>
  </si>
  <si>
    <t>Cambridgeshire Police and Crime Commissioner</t>
  </si>
  <si>
    <t>E7005</t>
  </si>
  <si>
    <t>Canterbury</t>
  </si>
  <si>
    <t>E2232</t>
  </si>
  <si>
    <t>Carlisle</t>
  </si>
  <si>
    <t>E0933</t>
  </si>
  <si>
    <t>Carmarthenshire</t>
  </si>
  <si>
    <t>W7102</t>
  </si>
  <si>
    <t>Castle Point</t>
  </si>
  <si>
    <t>E1534</t>
  </si>
  <si>
    <t>Causeway Coast and Glens</t>
  </si>
  <si>
    <t>N9705</t>
  </si>
  <si>
    <t>Charnwood</t>
  </si>
  <si>
    <t>E2432</t>
  </si>
  <si>
    <t>Chelmsford</t>
  </si>
  <si>
    <t>E1535</t>
  </si>
  <si>
    <t>Cheltenham</t>
  </si>
  <si>
    <t>E1631</t>
  </si>
  <si>
    <t>Cherwell</t>
  </si>
  <si>
    <t>E3131</t>
  </si>
  <si>
    <t>Cheshire Combined Fire and Rescue Authority</t>
  </si>
  <si>
    <t>E6106</t>
  </si>
  <si>
    <t>Cheshire Police and Crime Commissioner</t>
  </si>
  <si>
    <t>E7006</t>
  </si>
  <si>
    <t>Chesterfield</t>
  </si>
  <si>
    <t>E1033</t>
  </si>
  <si>
    <t>Chichester</t>
  </si>
  <si>
    <t>E3833</t>
  </si>
  <si>
    <t>Chiltern</t>
  </si>
  <si>
    <t>E0432</t>
  </si>
  <si>
    <t>Chorley</t>
  </si>
  <si>
    <t>E2334</t>
  </si>
  <si>
    <t>Christchurch</t>
  </si>
  <si>
    <t>E1232</t>
  </si>
  <si>
    <t>Cleveland Combined Fire and Rescue Authority</t>
  </si>
  <si>
    <t>E6107</t>
  </si>
  <si>
    <t>Cleveland Police and Crime Commissioner</t>
  </si>
  <si>
    <t>E7007</t>
  </si>
  <si>
    <t>Colchester</t>
  </si>
  <si>
    <t>E1536</t>
  </si>
  <si>
    <t>Conwy</t>
  </si>
  <si>
    <t>W7301</t>
  </si>
  <si>
    <t>Copeland</t>
  </si>
  <si>
    <t>E0934</t>
  </si>
  <si>
    <t>Corby</t>
  </si>
  <si>
    <t>E2831</t>
  </si>
  <si>
    <t>Cotswold</t>
  </si>
  <si>
    <t>E1632</t>
  </si>
  <si>
    <t>Craven</t>
  </si>
  <si>
    <t>E2731</t>
  </si>
  <si>
    <t>Cumbria</t>
  </si>
  <si>
    <t>E0920</t>
  </si>
  <si>
    <t>Cumbria Police and Crime Commissioner</t>
  </si>
  <si>
    <t>E7009</t>
  </si>
  <si>
    <t>Dacorum</t>
  </si>
  <si>
    <t>E1932</t>
  </si>
  <si>
    <t>Darlington UA</t>
  </si>
  <si>
    <t>E1301</t>
  </si>
  <si>
    <t>Dartford</t>
  </si>
  <si>
    <t>E2233</t>
  </si>
  <si>
    <t>Dartmoor National Park Authority</t>
  </si>
  <si>
    <t>E6401</t>
  </si>
  <si>
    <t>Denbighshire</t>
  </si>
  <si>
    <t>W7001</t>
  </si>
  <si>
    <t>Derby UA</t>
  </si>
  <si>
    <t>E1001</t>
  </si>
  <si>
    <t>Derbyshire Combined Fire and Rescue Authority</t>
  </si>
  <si>
    <t>E6110</t>
  </si>
  <si>
    <t>Derbyshire Dales</t>
  </si>
  <si>
    <t>E1035</t>
  </si>
  <si>
    <t>Derbyshire Police and Crime Commissioner</t>
  </si>
  <si>
    <t>E7010</t>
  </si>
  <si>
    <t>Derry City and Strabane</t>
  </si>
  <si>
    <t>N9706</t>
  </si>
  <si>
    <t>Devon and Cornwall Police and Crime Commissioner</t>
  </si>
  <si>
    <t>E7051</t>
  </si>
  <si>
    <t>Devon and Somerset Combined Fire and Rescue Authority</t>
  </si>
  <si>
    <t>E6161</t>
  </si>
  <si>
    <t>Doncaster</t>
  </si>
  <si>
    <t>E4402</t>
  </si>
  <si>
    <t>Dorset</t>
  </si>
  <si>
    <t>E1221</t>
  </si>
  <si>
    <t>Dorset Police and Crime Commissioner</t>
  </si>
  <si>
    <t>E7012</t>
  </si>
  <si>
    <t>Dover</t>
  </si>
  <si>
    <t>E2234</t>
  </si>
  <si>
    <t>Dudley</t>
  </si>
  <si>
    <t>E4603</t>
  </si>
  <si>
    <t>Dumfries and Galloway</t>
  </si>
  <si>
    <t>S8201</t>
  </si>
  <si>
    <t>Durham Combined Fire and Rescue Authority</t>
  </si>
  <si>
    <t>E6113</t>
  </si>
  <si>
    <t>Durham Police and Crime Commissioner</t>
  </si>
  <si>
    <t>E7013</t>
  </si>
  <si>
    <t>Durham UA</t>
  </si>
  <si>
    <t>E1302</t>
  </si>
  <si>
    <t>Dyfed-Powys Police and Crime Commissioner</t>
  </si>
  <si>
    <t>W7971</t>
  </si>
  <si>
    <t>East Ayrshire</t>
  </si>
  <si>
    <t>S8704</t>
  </si>
  <si>
    <t>East Cambridgeshire</t>
  </si>
  <si>
    <t>E0532</t>
  </si>
  <si>
    <t>East Devon</t>
  </si>
  <si>
    <t>E1131</t>
  </si>
  <si>
    <t>East Dorset</t>
  </si>
  <si>
    <t>E1233</t>
  </si>
  <si>
    <t>East Dunbartonshire</t>
  </si>
  <si>
    <t>S8705</t>
  </si>
  <si>
    <t>East Hampshire</t>
  </si>
  <si>
    <t>E1732</t>
  </si>
  <si>
    <t>East Hertfordshire</t>
  </si>
  <si>
    <t>E1933</t>
  </si>
  <si>
    <t>East Lindsey</t>
  </si>
  <si>
    <t>E2532</t>
  </si>
  <si>
    <t>East London Waste</t>
  </si>
  <si>
    <t>E6201</t>
  </si>
  <si>
    <t>East Lothian</t>
  </si>
  <si>
    <t>S8601</t>
  </si>
  <si>
    <t>East Northamptonshire</t>
  </si>
  <si>
    <t>E2833</t>
  </si>
  <si>
    <t>East Renfrewshire</t>
  </si>
  <si>
    <t>S8706</t>
  </si>
  <si>
    <t>East Sussex Combined Fire and Rescue Authority</t>
  </si>
  <si>
    <t>E6114</t>
  </si>
  <si>
    <t>Eastbourne</t>
  </si>
  <si>
    <t>E1432</t>
  </si>
  <si>
    <t>Eastleigh</t>
  </si>
  <si>
    <t>E1733</t>
  </si>
  <si>
    <t>Eden</t>
  </si>
  <si>
    <t>E0935</t>
  </si>
  <si>
    <t>Elmbridge</t>
  </si>
  <si>
    <t>E3631</t>
  </si>
  <si>
    <t>Epping Forest</t>
  </si>
  <si>
    <t>E1537</t>
  </si>
  <si>
    <t>Erewash</t>
  </si>
  <si>
    <t>E1036</t>
  </si>
  <si>
    <t>Exeter</t>
  </si>
  <si>
    <t>E1132</t>
  </si>
  <si>
    <t>Exmoor National Park Authority</t>
  </si>
  <si>
    <t>E6402</t>
  </si>
  <si>
    <t>Falkirk</t>
  </si>
  <si>
    <t>S8102</t>
  </si>
  <si>
    <t>Fareham</t>
  </si>
  <si>
    <t>E1734</t>
  </si>
  <si>
    <t>Fermanagh and Omagh</t>
  </si>
  <si>
    <t>N9707</t>
  </si>
  <si>
    <t>Forest Heath</t>
  </si>
  <si>
    <t>E3532</t>
  </si>
  <si>
    <t>Forest of Dean</t>
  </si>
  <si>
    <t>E1633</t>
  </si>
  <si>
    <t>Fylde</t>
  </si>
  <si>
    <t>E2335</t>
  </si>
  <si>
    <t>Gloucester</t>
  </si>
  <si>
    <t>E1634</t>
  </si>
  <si>
    <t>Gloucestershire Police and Crime Commissioner</t>
  </si>
  <si>
    <t>E7016</t>
  </si>
  <si>
    <t>Gosport</t>
  </si>
  <si>
    <t>E1735</t>
  </si>
  <si>
    <t>Gravesham</t>
  </si>
  <si>
    <t>E2236</t>
  </si>
  <si>
    <t>Great Yarmouth</t>
  </si>
  <si>
    <t>E2633</t>
  </si>
  <si>
    <t>Greater Manchester Combined Authority</t>
  </si>
  <si>
    <t>E6348</t>
  </si>
  <si>
    <t>Gwynedd</t>
  </si>
  <si>
    <t>W7303</t>
  </si>
  <si>
    <t>Hackney</t>
  </si>
  <si>
    <t>E5013</t>
  </si>
  <si>
    <t>Hambleton</t>
  </si>
  <si>
    <t>E2732</t>
  </si>
  <si>
    <t>Hammersmith and Fulham</t>
  </si>
  <si>
    <t>E5014</t>
  </si>
  <si>
    <t>Harborough</t>
  </si>
  <si>
    <t>E2433</t>
  </si>
  <si>
    <t>Harrogate</t>
  </si>
  <si>
    <t>E2753</t>
  </si>
  <si>
    <t>Harrow</t>
  </si>
  <si>
    <t>E5039</t>
  </si>
  <si>
    <t>Hart</t>
  </si>
  <si>
    <t>E1736</t>
  </si>
  <si>
    <t>Havant</t>
  </si>
  <si>
    <t>E1737</t>
  </si>
  <si>
    <t>Hereford &amp; Worcester Combined Fire and Rescue Authority</t>
  </si>
  <si>
    <t>E6118</t>
  </si>
  <si>
    <t>Herefordshire, County of UA</t>
  </si>
  <si>
    <t>E1801</t>
  </si>
  <si>
    <t>Hertfordshire</t>
  </si>
  <si>
    <t>E1920</t>
  </si>
  <si>
    <t>Hertfordshire Police and Crime Commissioner</t>
  </si>
  <si>
    <t>E7019</t>
  </si>
  <si>
    <t>Hertsmere</t>
  </si>
  <si>
    <t>E1934</t>
  </si>
  <si>
    <t>High Peak</t>
  </si>
  <si>
    <t>E1037</t>
  </si>
  <si>
    <t>Hillingdon</t>
  </si>
  <si>
    <t>E5041</t>
  </si>
  <si>
    <t>Hinckley and Bosworth</t>
  </si>
  <si>
    <t>E2434</t>
  </si>
  <si>
    <t>Horsham</t>
  </si>
  <si>
    <t>E3835</t>
  </si>
  <si>
    <t>Humberside Combined Fire and Rescue Authority</t>
  </si>
  <si>
    <t>E6120</t>
  </si>
  <si>
    <t>Humberside Police and Crime Commissioner</t>
  </si>
  <si>
    <t>E7020</t>
  </si>
  <si>
    <t>Huntingdonshire</t>
  </si>
  <si>
    <t>E0551</t>
  </si>
  <si>
    <t>Hyndburn</t>
  </si>
  <si>
    <t>E2336</t>
  </si>
  <si>
    <t>Inverclyde</t>
  </si>
  <si>
    <t>S8707</t>
  </si>
  <si>
    <t>Ipswich</t>
  </si>
  <si>
    <t>E3533</t>
  </si>
  <si>
    <t>Isle of Anglesey</t>
  </si>
  <si>
    <t>W7302</t>
  </si>
  <si>
    <t>Isle of Wight UA</t>
  </si>
  <si>
    <t>E2101</t>
  </si>
  <si>
    <t>Isles of Scilly</t>
  </si>
  <si>
    <t>E4001</t>
  </si>
  <si>
    <t>Kensington and Chelsea</t>
  </si>
  <si>
    <t>E5016</t>
  </si>
  <si>
    <t>Kent Combined Fire and Rescue Authority</t>
  </si>
  <si>
    <t>E6122</t>
  </si>
  <si>
    <t>Kettering</t>
  </si>
  <si>
    <t>E2834</t>
  </si>
  <si>
    <t>King's Lynn and West Norfolk</t>
  </si>
  <si>
    <t>E2634</t>
  </si>
  <si>
    <t>Kirklees</t>
  </si>
  <si>
    <t>E4703</t>
  </si>
  <si>
    <t>Knowsley</t>
  </si>
  <si>
    <t>E4301</t>
  </si>
  <si>
    <t>Lake District National Park</t>
  </si>
  <si>
    <t>E6403</t>
  </si>
  <si>
    <t>Lambeth</t>
  </si>
  <si>
    <t>E5017</t>
  </si>
  <si>
    <t>Lancashire Combined Fire and Rescue Authority</t>
  </si>
  <si>
    <t>E6123</t>
  </si>
  <si>
    <t>Lancashire Police and Crime Commissioner</t>
  </si>
  <si>
    <t>E7023</t>
  </si>
  <si>
    <t>Lancaster</t>
  </si>
  <si>
    <t>E2337</t>
  </si>
  <si>
    <t>Lee Valley Park Authority</t>
  </si>
  <si>
    <t>E6803</t>
  </si>
  <si>
    <t>Leicestershire Combined Fire and Rescue Authority</t>
  </si>
  <si>
    <t>E6124</t>
  </si>
  <si>
    <t>Lewes</t>
  </si>
  <si>
    <t>E1435</t>
  </si>
  <si>
    <t>Lichfield</t>
  </si>
  <si>
    <t>E3433</t>
  </si>
  <si>
    <t>Lincolnshire</t>
  </si>
  <si>
    <t>E2520</t>
  </si>
  <si>
    <t>Lincolnshire Police and Crime Commissioner</t>
  </si>
  <si>
    <t>E7025</t>
  </si>
  <si>
    <t>Lisburn and Castlereagh</t>
  </si>
  <si>
    <t>N9708</t>
  </si>
  <si>
    <t>Luton UA</t>
  </si>
  <si>
    <t>E0201</t>
  </si>
  <si>
    <t>Maidstone</t>
  </si>
  <si>
    <t>E2237</t>
  </si>
  <si>
    <t>Malvern Hills</t>
  </si>
  <si>
    <t>E1851</t>
  </si>
  <si>
    <t>Mansfield</t>
  </si>
  <si>
    <t>E3035</t>
  </si>
  <si>
    <t>Melton</t>
  </si>
  <si>
    <t>E2436</t>
  </si>
  <si>
    <t>Mendip</t>
  </si>
  <si>
    <t>E3331</t>
  </si>
  <si>
    <t>Merseyside Fire and Rescue Authority</t>
  </si>
  <si>
    <t>E6143</t>
  </si>
  <si>
    <t>Merseyside Police and Crime Commissioner</t>
  </si>
  <si>
    <t>E7043</t>
  </si>
  <si>
    <t>Merseyside Waste Disposal Authority</t>
  </si>
  <si>
    <t>E6204</t>
  </si>
  <si>
    <t>Merton</t>
  </si>
  <si>
    <t>E5044</t>
  </si>
  <si>
    <t>Mid and East Antrim</t>
  </si>
  <si>
    <t>N9709</t>
  </si>
  <si>
    <t>Mid Devon</t>
  </si>
  <si>
    <t>E1133</t>
  </si>
  <si>
    <t>Mid Sussex</t>
  </si>
  <si>
    <t>E3836</t>
  </si>
  <si>
    <t>Mid-Ulster</t>
  </si>
  <si>
    <t>N9710</t>
  </si>
  <si>
    <t>Midlothian</t>
  </si>
  <si>
    <t>S8603</t>
  </si>
  <si>
    <t>Milton Keynes UA</t>
  </si>
  <si>
    <t>E0401</t>
  </si>
  <si>
    <t>Mole Valley</t>
  </si>
  <si>
    <t>E3634</t>
  </si>
  <si>
    <t>Monmouthshire</t>
  </si>
  <si>
    <t>W7202</t>
  </si>
  <si>
    <t>Moray</t>
  </si>
  <si>
    <t>S8403</t>
  </si>
  <si>
    <t>New Forest National Park</t>
  </si>
  <si>
    <t>E6409</t>
  </si>
  <si>
    <t>Newark and Sherwood</t>
  </si>
  <si>
    <t>E3036</t>
  </si>
  <si>
    <t>Newcastle-under-Lyme</t>
  </si>
  <si>
    <t>E3434</t>
  </si>
  <si>
    <t>Newham</t>
  </si>
  <si>
    <t>E5045</t>
  </si>
  <si>
    <t>Newry and Mourne and Down</t>
  </si>
  <si>
    <t>N9711</t>
  </si>
  <si>
    <t>Norfolk Police and Crime Commissioner</t>
  </si>
  <si>
    <t>E7026</t>
  </si>
  <si>
    <t>North Devon</t>
  </si>
  <si>
    <t>E1134</t>
  </si>
  <si>
    <t>North Dorset</t>
  </si>
  <si>
    <t>E1234</t>
  </si>
  <si>
    <t>North East Derbyshire</t>
  </si>
  <si>
    <t>E1038</t>
  </si>
  <si>
    <t>North East Lincolnshire UA</t>
  </si>
  <si>
    <t>E2003</t>
  </si>
  <si>
    <t>North Hertfordshire</t>
  </si>
  <si>
    <t>E1935</t>
  </si>
  <si>
    <t>North Kesteven</t>
  </si>
  <si>
    <t>E2534</t>
  </si>
  <si>
    <t>North Lanarkshire</t>
  </si>
  <si>
    <t>S8708</t>
  </si>
  <si>
    <t>North Lincolnshire UA</t>
  </si>
  <si>
    <t>E2004</t>
  </si>
  <si>
    <t>North Norfolk</t>
  </si>
  <si>
    <t>E2635</t>
  </si>
  <si>
    <t>North Tyneside</t>
  </si>
  <si>
    <t>E4503</t>
  </si>
  <si>
    <t>North Wales Police and Crime Commissioner</t>
  </si>
  <si>
    <t>W7973</t>
  </si>
  <si>
    <t>North Warwickshire</t>
  </si>
  <si>
    <t>E3731</t>
  </si>
  <si>
    <t>North West Leicestershire</t>
  </si>
  <si>
    <t>E2437</t>
  </si>
  <si>
    <t>North Yorkshire</t>
  </si>
  <si>
    <t>E2721</t>
  </si>
  <si>
    <t>North Yorkshire Combined Fire and Rescue Authority</t>
  </si>
  <si>
    <t>E6127</t>
  </si>
  <si>
    <t>North Yorkshire Police and Crime Commissioner</t>
  </si>
  <si>
    <t>E7027</t>
  </si>
  <si>
    <t>Northampton</t>
  </si>
  <si>
    <t>E2835</t>
  </si>
  <si>
    <t>Northamptonshire</t>
  </si>
  <si>
    <t>E2820</t>
  </si>
  <si>
    <t>Northamptonshire Police and Crime Commissioner</t>
  </si>
  <si>
    <t>E7028</t>
  </si>
  <si>
    <t>Nottinghamshire Combined Fire and Rescue Authority</t>
  </si>
  <si>
    <t>E6130</t>
  </si>
  <si>
    <t>Nottinghamshire Police and Crime Commissioner</t>
  </si>
  <si>
    <t>E7030</t>
  </si>
  <si>
    <t>Nuneaton and Bedworth</t>
  </si>
  <si>
    <t>E3732</t>
  </si>
  <si>
    <t>Oadby and Wigston</t>
  </si>
  <si>
    <t>E2438</t>
  </si>
  <si>
    <t>Oxford</t>
  </si>
  <si>
    <t>E3132</t>
  </si>
  <si>
    <t>Oxfordshire</t>
  </si>
  <si>
    <t>E3120</t>
  </si>
  <si>
    <t>Pembrokeshire</t>
  </si>
  <si>
    <t>W7103</t>
  </si>
  <si>
    <t>Pendle</t>
  </si>
  <si>
    <t>E2338</t>
  </si>
  <si>
    <t>Perth and Kinross</t>
  </si>
  <si>
    <t>S8803</t>
  </si>
  <si>
    <t>Peterborough UA</t>
  </si>
  <si>
    <t>E0501</t>
  </si>
  <si>
    <t>Plymouth UA</t>
  </si>
  <si>
    <t>E1101</t>
  </si>
  <si>
    <t>Poole UA</t>
  </si>
  <si>
    <t>E1201</t>
  </si>
  <si>
    <t>Powys</t>
  </si>
  <si>
    <t>W7501</t>
  </si>
  <si>
    <t>Preston</t>
  </si>
  <si>
    <t>E2339</t>
  </si>
  <si>
    <t>Purbeck</t>
  </si>
  <si>
    <t>E1236</t>
  </si>
  <si>
    <t>Redbridge</t>
  </si>
  <si>
    <t>E5046</t>
  </si>
  <si>
    <t>Redcar and Cleveland UA</t>
  </si>
  <si>
    <t>E0703</t>
  </si>
  <si>
    <t>Redditch</t>
  </si>
  <si>
    <t>E1835</t>
  </si>
  <si>
    <t>Reigate and Banstead</t>
  </si>
  <si>
    <t>E3635</t>
  </si>
  <si>
    <t>Renfrewshire</t>
  </si>
  <si>
    <t>S8712</t>
  </si>
  <si>
    <t>Rhondda, Cynon, Taff</t>
  </si>
  <si>
    <t>W7404</t>
  </si>
  <si>
    <t>Ribble Valley</t>
  </si>
  <si>
    <t>E2340</t>
  </si>
  <si>
    <t>Rochford</t>
  </si>
  <si>
    <t>E1540</t>
  </si>
  <si>
    <t>Rossendale</t>
  </si>
  <si>
    <t>E2341</t>
  </si>
  <si>
    <t>Rother</t>
  </si>
  <si>
    <t>E1436</t>
  </si>
  <si>
    <t>Rotherham</t>
  </si>
  <si>
    <t>E4403</t>
  </si>
  <si>
    <t>Royal Berkshire Combined Fire and Rescue Authority</t>
  </si>
  <si>
    <t>E6103</t>
  </si>
  <si>
    <t>Rugby</t>
  </si>
  <si>
    <t>E3733</t>
  </si>
  <si>
    <t>Runnymede</t>
  </si>
  <si>
    <t>E3636</t>
  </si>
  <si>
    <t>Rushmoor</t>
  </si>
  <si>
    <t>E1740</t>
  </si>
  <si>
    <t>Rutland UA</t>
  </si>
  <si>
    <t>E2402</t>
  </si>
  <si>
    <t>Ryedale</t>
  </si>
  <si>
    <t>E2755</t>
  </si>
  <si>
    <t>Salford</t>
  </si>
  <si>
    <t>E4206</t>
  </si>
  <si>
    <t>Sandwell</t>
  </si>
  <si>
    <t>E4604</t>
  </si>
  <si>
    <t>Scarborough</t>
  </si>
  <si>
    <t>E2736</t>
  </si>
  <si>
    <t>Sedgemoor</t>
  </si>
  <si>
    <t>E3332</t>
  </si>
  <si>
    <t>Selby</t>
  </si>
  <si>
    <t>E2757</t>
  </si>
  <si>
    <t>Shropshire Combined Fire and Rescue Authority</t>
  </si>
  <si>
    <t>E6132</t>
  </si>
  <si>
    <t>Shropshire UA</t>
  </si>
  <si>
    <t>E3202</t>
  </si>
  <si>
    <t>Somerset</t>
  </si>
  <si>
    <t>E3320</t>
  </si>
  <si>
    <t>South Bucks</t>
  </si>
  <si>
    <t>E0434</t>
  </si>
  <si>
    <t>South Cambridgeshire</t>
  </si>
  <si>
    <t>E0536</t>
  </si>
  <si>
    <t>South Derbyshire</t>
  </si>
  <si>
    <t>E1039</t>
  </si>
  <si>
    <t>South Downs</t>
  </si>
  <si>
    <t>E6410</t>
  </si>
  <si>
    <t>South Gloucestershire UA</t>
  </si>
  <si>
    <t>E0103</t>
  </si>
  <si>
    <t>South Holland</t>
  </si>
  <si>
    <t>E2535</t>
  </si>
  <si>
    <t>South Kesteven</t>
  </si>
  <si>
    <t>E2536</t>
  </si>
  <si>
    <t>South Lakeland</t>
  </si>
  <si>
    <t>E0936</t>
  </si>
  <si>
    <t>South Norfolk</t>
  </si>
  <si>
    <t>E2637</t>
  </si>
  <si>
    <t>South Northamptonshire</t>
  </si>
  <si>
    <t>E2836</t>
  </si>
  <si>
    <t>South Ribble</t>
  </si>
  <si>
    <t>E2342</t>
  </si>
  <si>
    <t>South Somerset</t>
  </si>
  <si>
    <t>E3334</t>
  </si>
  <si>
    <t>South Staffordshire</t>
  </si>
  <si>
    <t>E3435</t>
  </si>
  <si>
    <t>South Wales Police and Crime Commissioner</t>
  </si>
  <si>
    <t>W7974</t>
  </si>
  <si>
    <t>South Yorkshire Fire and Rescue Authority</t>
  </si>
  <si>
    <t>E6144</t>
  </si>
  <si>
    <t>Southampton UA</t>
  </si>
  <si>
    <t>E1702</t>
  </si>
  <si>
    <t>Spelthorne</t>
  </si>
  <si>
    <t>E3637</t>
  </si>
  <si>
    <t>St. Albans</t>
  </si>
  <si>
    <t>E1936</t>
  </si>
  <si>
    <t>St. Edmundsbury</t>
  </si>
  <si>
    <t>E3535</t>
  </si>
  <si>
    <t>St. Helens</t>
  </si>
  <si>
    <t>E4303</t>
  </si>
  <si>
    <t>Stafford</t>
  </si>
  <si>
    <t>E3436</t>
  </si>
  <si>
    <t>Staffordshire</t>
  </si>
  <si>
    <t>E3421</t>
  </si>
  <si>
    <t>Staffordshire Combined Fire and Rescue Authority</t>
  </si>
  <si>
    <t>E6134</t>
  </si>
  <si>
    <t>Staffordshire Moorlands</t>
  </si>
  <si>
    <t>E3437</t>
  </si>
  <si>
    <t>Staffordshire Police and Crime Commissioner</t>
  </si>
  <si>
    <t>E7034</t>
  </si>
  <si>
    <t>Stevenage</t>
  </si>
  <si>
    <t>E1937</t>
  </si>
  <si>
    <t>Stirling</t>
  </si>
  <si>
    <t>S8103</t>
  </si>
  <si>
    <t>Stockton-on-Tees UA</t>
  </si>
  <si>
    <t>E0704</t>
  </si>
  <si>
    <t>Stroud</t>
  </si>
  <si>
    <t>E1635</t>
  </si>
  <si>
    <t>Suffolk</t>
  </si>
  <si>
    <t>E3520</t>
  </si>
  <si>
    <t>Suffolk Coastal</t>
  </si>
  <si>
    <t>E3536</t>
  </si>
  <si>
    <t>Suffolk Police and Crime Commissioner</t>
  </si>
  <si>
    <t>E7035</t>
  </si>
  <si>
    <t>Surrey Police and Crime Commissioner</t>
  </si>
  <si>
    <t>E7036</t>
  </si>
  <si>
    <t>Sussex Police and Crime Commissioner</t>
  </si>
  <si>
    <t>E7053</t>
  </si>
  <si>
    <t>Tameside</t>
  </si>
  <si>
    <t>E4208</t>
  </si>
  <si>
    <t>Tamworth</t>
  </si>
  <si>
    <t>E3439</t>
  </si>
  <si>
    <t>Tandridge</t>
  </si>
  <si>
    <t>E3639</t>
  </si>
  <si>
    <t>Taunton Deane</t>
  </si>
  <si>
    <t>E3333</t>
  </si>
  <si>
    <t>Teignbridge</t>
  </si>
  <si>
    <t>E1137</t>
  </si>
  <si>
    <t>Tendring</t>
  </si>
  <si>
    <t>E1542</t>
  </si>
  <si>
    <t>Test Valley</t>
  </si>
  <si>
    <t>E1742</t>
  </si>
  <si>
    <t>Tewkesbury</t>
  </si>
  <si>
    <t>E1636</t>
  </si>
  <si>
    <t>Thames Valley Police and Crime Commissioner</t>
  </si>
  <si>
    <t>E7054</t>
  </si>
  <si>
    <t>Thanet</t>
  </si>
  <si>
    <t>E2242</t>
  </si>
  <si>
    <t>The Durham, Gateshead, Newcastle Upon Tyne,</t>
  </si>
  <si>
    <t>E6351</t>
  </si>
  <si>
    <t>The Vale of Glamorgan</t>
  </si>
  <si>
    <t>W7602</t>
  </si>
  <si>
    <t>Three Rivers</t>
  </si>
  <si>
    <t>E1938</t>
  </si>
  <si>
    <t>Tonbridge and Malling</t>
  </si>
  <si>
    <t>E2243</t>
  </si>
  <si>
    <t>Torbay UA</t>
  </si>
  <si>
    <t>E1102</t>
  </si>
  <si>
    <t>Torfaen</t>
  </si>
  <si>
    <t>W7204</t>
  </si>
  <si>
    <t>Torridge</t>
  </si>
  <si>
    <t>E1139</t>
  </si>
  <si>
    <t>Trafford</t>
  </si>
  <si>
    <t>E4209</t>
  </si>
  <si>
    <t>Tunbridge Wells</t>
  </si>
  <si>
    <t>E2244</t>
  </si>
  <si>
    <t>Uttlesford</t>
  </si>
  <si>
    <t>E1544</t>
  </si>
  <si>
    <t>Vale of White Horse</t>
  </si>
  <si>
    <t>E3134</t>
  </si>
  <si>
    <t>Wakefield</t>
  </si>
  <si>
    <t>E4705</t>
  </si>
  <si>
    <t>Wandsworth</t>
  </si>
  <si>
    <t>E5021</t>
  </si>
  <si>
    <t>Warrington UA</t>
  </si>
  <si>
    <t>E0602</t>
  </si>
  <si>
    <t>Warwick</t>
  </si>
  <si>
    <t>E3735</t>
  </si>
  <si>
    <t>Warwickshire Police and Crime Commissioner</t>
  </si>
  <si>
    <t>E7037</t>
  </si>
  <si>
    <t>Watford</t>
  </si>
  <si>
    <t>E1939</t>
  </si>
  <si>
    <t>Waveney</t>
  </si>
  <si>
    <t>E3537</t>
  </si>
  <si>
    <t>Waverley</t>
  </si>
  <si>
    <t>E3640</t>
  </si>
  <si>
    <t>Wealden</t>
  </si>
  <si>
    <t>E1437</t>
  </si>
  <si>
    <t>Welwyn Hatfield</t>
  </si>
  <si>
    <t>E1940</t>
  </si>
  <si>
    <t>West Devon</t>
  </si>
  <si>
    <t>E1140</t>
  </si>
  <si>
    <t>West Dorset</t>
  </si>
  <si>
    <t>E1237</t>
  </si>
  <si>
    <t>West Dunbartonshire</t>
  </si>
  <si>
    <t>S8703</t>
  </si>
  <si>
    <t>West Lancashire</t>
  </si>
  <si>
    <t>E2343</t>
  </si>
  <si>
    <t>West Lindsey</t>
  </si>
  <si>
    <t>E2537</t>
  </si>
  <si>
    <t>West Lothian</t>
  </si>
  <si>
    <t>S8604</t>
  </si>
  <si>
    <t>West Mercia Police and Crime Commissioner</t>
  </si>
  <si>
    <t>E7055</t>
  </si>
  <si>
    <t>West Somerset</t>
  </si>
  <si>
    <t>E3335</t>
  </si>
  <si>
    <t>West Yorkshire Fire and Rescue Authority</t>
  </si>
  <si>
    <t>E6147</t>
  </si>
  <si>
    <t>Western Riverside Waste</t>
  </si>
  <si>
    <t>E6206</t>
  </si>
  <si>
    <t>Weymouth and Portland</t>
  </si>
  <si>
    <t>E1238</t>
  </si>
  <si>
    <t>Wiltshire Combined Fire and Rescue Authority</t>
  </si>
  <si>
    <t>E6139</t>
  </si>
  <si>
    <t>Wiltshire Police and Crime Commissioner</t>
  </si>
  <si>
    <t>E7039</t>
  </si>
  <si>
    <t>Winchester</t>
  </si>
  <si>
    <t>E1743</t>
  </si>
  <si>
    <t>Windsor and Maidenhead UA</t>
  </si>
  <si>
    <t>E0305</t>
  </si>
  <si>
    <t>Woking</t>
  </si>
  <si>
    <t>E3641</t>
  </si>
  <si>
    <t>Wokingham UA</t>
  </si>
  <si>
    <t>E0306</t>
  </si>
  <si>
    <t>Wolverhampton</t>
  </si>
  <si>
    <t>E4607</t>
  </si>
  <si>
    <t>Worcester</t>
  </si>
  <si>
    <t>E1837</t>
  </si>
  <si>
    <t>Worcestershire</t>
  </si>
  <si>
    <t>E1821</t>
  </si>
  <si>
    <t>Worthing</t>
  </si>
  <si>
    <t>E3837</t>
  </si>
  <si>
    <t>Wrexham</t>
  </si>
  <si>
    <t>W7003</t>
  </si>
  <si>
    <t>Wychavon</t>
  </si>
  <si>
    <t>E1838</t>
  </si>
  <si>
    <t>Wyre Forest</t>
  </si>
  <si>
    <t>E1839</t>
  </si>
  <si>
    <t>York UA</t>
  </si>
  <si>
    <t>E2701</t>
  </si>
  <si>
    <t>Total investments in the funds</t>
  </si>
  <si>
    <t>EXTERNALLY MANAGED FUNDS (OTHER THAN MONEY MARKET FUNDS)</t>
  </si>
  <si>
    <t>http://www.ons.gov.uk/ons/rel/psa/public-sector-finances/index.html</t>
  </si>
  <si>
    <t>EMF Boundaries</t>
  </si>
  <si>
    <t>NCR Boundaries</t>
  </si>
  <si>
    <t xml:space="preserve"> A list of banks can be found at:</t>
  </si>
  <si>
    <t xml:space="preserve">        Building Societies, and only Building Societies, have the words "Building Societies" in their titles.
        As with Banks, deposits/loans with  branches outside of the UK should be recorded as "Rest of the
        World".</t>
  </si>
  <si>
    <r>
      <t xml:space="preserve">         Where an event occurs, making it likely that an impairment will be recognised in relation to an
         investment, then the full amount of the investment should be recorded. </t>
    </r>
    <r>
      <rPr>
        <b/>
        <sz val="12"/>
        <color indexed="8"/>
        <rFont val="Arial"/>
        <family val="2"/>
      </rPr>
      <t>When repayments are</t>
    </r>
    <r>
      <rPr>
        <sz val="12"/>
        <color theme="1"/>
        <rFont val="Arial"/>
        <family val="2"/>
      </rPr>
      <t xml:space="preserve">
         </t>
    </r>
    <r>
      <rPr>
        <b/>
        <sz val="12"/>
        <color indexed="8"/>
        <rFont val="Arial"/>
        <family val="2"/>
      </rPr>
      <t>made, please record outstanding amounts, deducting repayments made. Do not deduct
         any</t>
    </r>
    <r>
      <rPr>
        <sz val="12"/>
        <color theme="1"/>
        <rFont val="Arial"/>
        <family val="2"/>
      </rPr>
      <t xml:space="preserve"> </t>
    </r>
    <r>
      <rPr>
        <b/>
        <sz val="12"/>
        <color indexed="8"/>
        <rFont val="Arial"/>
        <family val="2"/>
      </rPr>
      <t>prospective or actual impairment.</t>
    </r>
    <r>
      <rPr>
        <sz val="12"/>
        <color theme="1"/>
        <rFont val="Arial"/>
        <family val="2"/>
      </rPr>
      <t xml:space="preserve"> The outstanding amount should continue to be recorded
         until such time as a final settlement is made. At this time, please make a note on the form stating
         the amounts involved and the impairment or unrecoverable amount.</t>
    </r>
  </si>
  <si>
    <r>
      <t xml:space="preserve">         The borrowing and lending inquiry covers </t>
    </r>
    <r>
      <rPr>
        <b/>
        <sz val="12"/>
        <color indexed="8"/>
        <rFont val="Arial"/>
        <family val="2"/>
      </rPr>
      <t>all</t>
    </r>
    <r>
      <rPr>
        <sz val="12"/>
        <color theme="1"/>
        <rFont val="Arial"/>
        <family val="2"/>
      </rPr>
      <t xml:space="preserve"> external borrowing, lending and transactions in
         financial assets of local authorities in the United Kingdom.  There are three caveats:</t>
    </r>
  </si>
  <si>
    <t xml:space="preserve">        These are UK institutions specialising in granting credit and/or investing in securities, which are not
        banks or building societies.  This sector includes, inter alia, pension funds, bank holding
        companies, certain mortgage and finance companies, LAMIT and insurance companies.</t>
  </si>
  <si>
    <t xml:space="preserve">       These are wholly or majority owned by institutions in central or local government and include: 
        British Broadcasting Corporation The Civil Aviation Authority, The Commonwealth Development 
        Corporation and National Health Service Trust hospitals. Also included are wholly or majority
        owned local authority companies, the New Towns Commission, Urban Development Corporations
        and Passenger Transport Executives.  (But note  that the Housing Corporation should be
        classified to Central Government).</t>
  </si>
  <si>
    <t xml:space="preserve">        This sector includes all UK non-financial commercial businesses.   Minority-owned local authority
        companies, co-operative societies and partnerships are included as well as legally incorporated
        companies.</t>
  </si>
  <si>
    <t xml:space="preserve">        Include all transactions with central government, its departments and agencies, and
        non-departmental public bodies.</t>
  </si>
  <si>
    <t xml:space="preserve">        All other UK local authorities, including police authorities, fire authorities, waste authorities,
        passenger transport authorities.  (But note that Passenger Transport Executives and wholly or
        majority owned local authority companies are Public Corporations.)  Where authorities borrow as a
        consortium, the lead authority should show the whole amount as borrowing and the on-lent amounts
        as lending to "other LAs".  Other authorities in the consortium should report their share as
        borrowing from other LAs.  Similarly, borrowing on behalf of other authorities should be shown as
        both borrowing and lending.</t>
  </si>
  <si>
    <t xml:space="preserve">        As well as private individuals, this sector includes housing associations, churches, universities,
        examination boards, clubs, trade unions and other non-profit-making bodies.  Unincorporated
        businesses are included, except co-operative societies and partnerships.</t>
  </si>
  <si>
    <t xml:space="preserve">        Include any transactions made directly with households or institutions with an address outside the
        UK. Also include here international organisations, e.g. European Investment Bank, Depfa Bank,
        International Monetary Fund. Households or institutions with an address in Channel Islands or Isle of
        Man are included here. Bank or Building Society deposits/loans with branches outside of the UK
        should be recorded as "Rest of the World".</t>
  </si>
  <si>
    <r>
      <t xml:space="preserve">          All borrowing should be covered by sectors listed on the form.   However, in some cases, such as
          borrowing from bank nominees, the source may not be identifiable.  In other cases you may be
          unsure of the appropriate sector. Please ring the Department for guidance if necessary
          </t>
    </r>
    <r>
      <rPr>
        <b/>
        <sz val="12"/>
        <color indexed="8"/>
        <rFont val="Arial"/>
        <family val="2"/>
      </rPr>
      <t>(0303 444 2867).</t>
    </r>
  </si>
  <si>
    <t>3-month bills.</t>
  </si>
  <si>
    <t>Paper with a maturity of between 90 and 364 days.</t>
  </si>
  <si>
    <t>Paper with a maturity of between 1 and 5 years.</t>
  </si>
  <si>
    <t>Bonds issued under the Stocks and Bonds Regulations, which have same-day transferability in London.</t>
  </si>
  <si>
    <t>Other securities negotiable or tradable on secondary markets.   Local bonds and mortgages,
sometimes called Town Hall or over-the-counter bonds, should be recorded as loans to the
sector(s) holding the bonds, where possible, usually the households sector.</t>
  </si>
  <si>
    <t>Banking data should be reported on the same basis as local authority bank statements.  The
 figures should reflect the balances at the time the banks close on the last working day before the
end of the month.  Where more than one account is maintained with the same bank and there is a
formal agreement or legal right to treat the accounts as a single entity (i.e. set-off), the accounts
should be treated as one account and only the overall balance or overdraft should be entered (in
box 30 or box 07).  All current and deposit accounts should be included as well as overnight or
longer-term deposits made with banks through the money markets.</t>
  </si>
  <si>
    <t>Where a joint account is maintained with a pension fund, you should record the balance minus
amounts attributable to the pension fund.  Alternatively, where an authority is holding money on loan
from a pension fund, the amount of the loan should be recorded as borrowing from "Other financial
intermediaries" in box 09 (see also note G1).</t>
  </si>
  <si>
    <t>Do not enter negative figures. The deposits or overdrafts on each account with each bank should
be aggregated to give an overall overdraft and overall deposit level to be entered on the form.</t>
  </si>
  <si>
    <t xml:space="preserve"> Investments in banks and building societies in the form of, for example, share capital, Floating Rate
Notes (FRNs) or loan stock, should be entered in box 38.</t>
  </si>
  <si>
    <t xml:space="preserve">Money market funds should only include pooled investments where all unitholders in the fund jointly
own all the investments in the fund.  Externally managed funds, other than money market funds,
relates to funds placed with a fund manager to invest on behalf of the local authority. </t>
  </si>
  <si>
    <t>The total value of externally managed funds at the end of period should be based on reports
received from fund managers if available, but should be estimated if information from fund
managers is not yet available.</t>
  </si>
  <si>
    <t>Total cash invested in funds is the amounts paid into externally managed funds by the authority in
the period, and total cash withdrawn from funds is the amounts taken out of externally managed
funds by the authority in the period. These figures should be available from your own records.</t>
  </si>
  <si>
    <t>Temporary means an original maturity of up to 364 days. Instruments with a 364-day break clause,
or similar, where your authority can insist on repayment or be compelled to repay after each
364-day period are classified as temporary.  Longer-term loans reaching the last year of their
maturity should continue to be classified as longer-term.</t>
  </si>
  <si>
    <t>LA_Code</t>
  </si>
  <si>
    <t>Fin_Year</t>
  </si>
  <si>
    <t>Fin_Qtr</t>
  </si>
  <si>
    <t>Row_No</t>
  </si>
  <si>
    <t>Amount</t>
  </si>
  <si>
    <t>Notes_1</t>
  </si>
  <si>
    <t>Box 48</t>
  </si>
  <si>
    <t>Box 49</t>
  </si>
  <si>
    <t>Box 50</t>
  </si>
  <si>
    <t>Box 51</t>
  </si>
  <si>
    <t>Box 52</t>
  </si>
  <si>
    <t>Box 53</t>
  </si>
  <si>
    <t>Box 54</t>
  </si>
  <si>
    <t>Box 55</t>
  </si>
  <si>
    <t>Box 56</t>
  </si>
  <si>
    <t>Box 57</t>
  </si>
  <si>
    <t>Box 58</t>
  </si>
  <si>
    <t>Box 59</t>
  </si>
  <si>
    <t>Box 60</t>
  </si>
  <si>
    <t>EMF: A.O.I - Deposits - Banks in UK</t>
  </si>
  <si>
    <t>EMF: A.O.I - Deposits - Building Societies in UK</t>
  </si>
  <si>
    <t>EMF: A.O.I - Deposits - Rest of the World</t>
  </si>
  <si>
    <t>EMF: A.O.I - Securities - HM Treasury bills</t>
  </si>
  <si>
    <t>EMF: A.O.I - Securities - CDs issued by Banks in UK</t>
  </si>
  <si>
    <t>EMF: A.O.I - Securities - CDs issued by Building Societies in UK</t>
  </si>
  <si>
    <t>EMF: A.O.I - Securities - British Government</t>
  </si>
  <si>
    <t>EMF: A.O.I - Securities - Other Securities</t>
  </si>
  <si>
    <t>EMF: A.O.I - Loans - Other financial intermediaries</t>
  </si>
  <si>
    <t>EMF: A.O.I - Loans - Public corporations</t>
  </si>
  <si>
    <t>EMF: A.O.I - Loans - Local Government</t>
  </si>
  <si>
    <t>EMF: A.O.I - Loans - Other</t>
  </si>
  <si>
    <t>TOTAL INVESTMENTS IN THE FUNDS</t>
  </si>
  <si>
    <t>Any large changes in figures between data on this quarter's and last quarter's Borrowing form will need to be explained in the relevant boxes next to the tests.</t>
  </si>
  <si>
    <t>Box 45 from this quarter's form</t>
  </si>
  <si>
    <t>Total cash invested in funds this quarter (Box 46)</t>
  </si>
  <si>
    <t>Total cash withdrawn from funds this quarter (Box 47)</t>
  </si>
  <si>
    <t>Box 45 from last quarter's form</t>
  </si>
  <si>
    <t>this quarter</t>
  </si>
  <si>
    <t>last quarter</t>
  </si>
  <si>
    <t>Cal_Month</t>
  </si>
  <si>
    <t>Col_No</t>
  </si>
  <si>
    <t>Table_Name</t>
  </si>
  <si>
    <t>Val_Contact_Name</t>
  </si>
  <si>
    <t>Val_Contact_Email</t>
  </si>
  <si>
    <t>Val_Contact_Number</t>
  </si>
  <si>
    <t>Quarter</t>
  </si>
  <si>
    <t>Fin_year</t>
  </si>
  <si>
    <t>Borrow</t>
  </si>
  <si>
    <t>End of June 2016 outstanding, April to June transactions</t>
  </si>
  <si>
    <t>QB0116</t>
  </si>
  <si>
    <t>QUARTER 1 (APRIL - JUNE) 2016</t>
  </si>
  <si>
    <t>End of September 2016 outstanding, July to September transactions</t>
  </si>
  <si>
    <t>QB0216</t>
  </si>
  <si>
    <t>QUARTER 2 (JULY - SEPTEMBER) 2016</t>
  </si>
  <si>
    <t>APRIL 2016</t>
  </si>
  <si>
    <t>Friday 7 October 2016</t>
  </si>
  <si>
    <t>Thursday 7 July 2016</t>
  </si>
  <si>
    <t>End of December 2016 outstanding, October to December transactions</t>
  </si>
  <si>
    <t>QB0316</t>
  </si>
  <si>
    <t>QUARTER 3 (OCTOBER - DECEMBER) 2016</t>
  </si>
  <si>
    <t>MAY 2016</t>
  </si>
  <si>
    <t>Tuesday 10 January 2017</t>
  </si>
  <si>
    <t>End of March 2017 outstanding, January to March transactions</t>
  </si>
  <si>
    <t>QB0417</t>
  </si>
  <si>
    <t>QUARTER 4 (JANUARY - MARCH) 2017</t>
  </si>
  <si>
    <t>JUNE 2016</t>
  </si>
  <si>
    <t>Friday 7 April 2017</t>
  </si>
  <si>
    <t>E6162</t>
  </si>
  <si>
    <t>Dorset and Wiltshire Combined Fire and Rescue Authority</t>
  </si>
  <si>
    <t>Q2_2017</t>
  </si>
  <si>
    <t>End of June 2015 outstanding, April to June transactions</t>
  </si>
  <si>
    <t>End of December 2015 outstanding, October to December transactions</t>
  </si>
  <si>
    <t>End of March 2016 outstanding, January to March transactions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</si>
</sst>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91">
    <font>
      <sz val="12"/>
      <color theme="1"/>
      <name val="Arial"/>
      <family val="2"/>
    </font>
    <font>
      <sz val="12"/>
      <color indexed="8"/>
      <name val="Arial"/>
      <family val="2"/>
    </font>
    <font>
      <b/>
      <sz val="12"/>
      <color indexed="8"/>
      <name val="Arial"/>
      <family val="2"/>
    </font>
    <font>
      <u val="single"/>
      <sz val="10"/>
      <color indexed="12"/>
      <name val="Arial"/>
      <family val="2"/>
    </font>
    <font>
      <b/>
      <u val="single"/>
      <sz val="12"/>
      <color indexed="12"/>
      <name val="Arial"/>
      <family val="2"/>
    </font>
    <font>
      <b/>
      <sz val="12"/>
      <color indexed="10"/>
      <name val="Arial"/>
      <family val="2"/>
    </font>
    <font>
      <sz val="10"/>
      <color indexed="10"/>
      <name val="Arial"/>
      <family val="2"/>
    </font>
    <font>
      <sz val="10"/>
      <name val="Arial"/>
      <family val="2"/>
    </font>
    <font>
      <b/>
      <sz val="9"/>
      <name val="Arial"/>
      <family val="2"/>
    </font>
    <font>
      <b/>
      <sz val="10"/>
      <name val="Arial"/>
      <family val="2"/>
    </font>
    <font>
      <b/>
      <sz val="10"/>
      <color indexed="12"/>
      <name val="Arial"/>
      <family val="2"/>
    </font>
    <font>
      <b/>
      <sz val="10"/>
      <color indexed="10"/>
      <name val="Arial"/>
      <family val="2"/>
    </font>
    <font>
      <sz val="9"/>
      <name val="Arial"/>
      <family val="2"/>
    </font>
    <font>
      <sz val="12"/>
      <name val="Arial"/>
      <family val="2"/>
    </font>
    <font>
      <u val="single"/>
      <sz val="9"/>
      <color indexed="12"/>
      <name val="Arial"/>
      <family val="2"/>
    </font>
    <font>
      <sz val="10"/>
      <color indexed="12"/>
      <name val="Arial"/>
      <family val="2"/>
    </font>
    <font>
      <sz val="10"/>
      <color indexed="8"/>
      <name val="Arial"/>
      <family val="2"/>
    </font>
    <font>
      <i/>
      <sz val="12"/>
      <color indexed="8"/>
      <name val="Arial"/>
      <family val="2"/>
    </font>
    <font>
      <sz val="9"/>
      <name val="Tahoma"/>
      <family val="2"/>
    </font>
    <font>
      <sz val="8"/>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u val="single"/>
      <sz val="14"/>
      <color indexed="8"/>
      <name val="Arial"/>
      <family val="2"/>
    </font>
    <font>
      <b/>
      <u val="single"/>
      <sz val="12"/>
      <color indexed="8"/>
      <name val="Arial"/>
      <family val="2"/>
    </font>
    <font>
      <b/>
      <sz val="10"/>
      <color indexed="8"/>
      <name val="Arial"/>
      <family val="2"/>
    </font>
    <font>
      <b/>
      <sz val="11"/>
      <color indexed="8"/>
      <name val="Arial"/>
      <family val="2"/>
    </font>
    <font>
      <sz val="11"/>
      <color indexed="8"/>
      <name val="Arial"/>
      <family val="2"/>
    </font>
    <font>
      <b/>
      <sz val="9"/>
      <color indexed="8"/>
      <name val="Arial"/>
      <family val="2"/>
    </font>
    <font>
      <sz val="9"/>
      <color indexed="8"/>
      <name val="Arial"/>
      <family val="2"/>
    </font>
    <font>
      <sz val="8"/>
      <color indexed="10"/>
      <name val="Arial"/>
      <family val="2"/>
    </font>
    <font>
      <sz val="9"/>
      <color indexed="55"/>
      <name val="Arial"/>
      <family val="2"/>
    </font>
    <font>
      <b/>
      <u val="single"/>
      <sz val="9"/>
      <color indexed="8"/>
      <name val="Arial"/>
      <family val="2"/>
    </font>
    <font>
      <b/>
      <u val="single"/>
      <sz val="11"/>
      <color indexed="8"/>
      <name val="Arial"/>
      <family val="2"/>
    </font>
    <font>
      <i/>
      <sz val="11"/>
      <color indexed="8"/>
      <name val="Arial"/>
      <family val="2"/>
    </font>
    <font>
      <b/>
      <sz val="14"/>
      <color indexed="8"/>
      <name val="Arial"/>
      <family val="2"/>
    </font>
    <font>
      <sz val="12"/>
      <color indexed="11"/>
      <name val="Arial"/>
      <family val="2"/>
    </font>
    <font>
      <sz val="10"/>
      <color indexed="9"/>
      <name val="Arial"/>
      <family val="2"/>
    </font>
    <font>
      <sz val="10"/>
      <color indexed="17"/>
      <name val="Arial"/>
      <family val="2"/>
    </font>
    <font>
      <b/>
      <sz val="10"/>
      <color indexed="3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u val="single"/>
      <sz val="14"/>
      <color theme="1"/>
      <name val="Arial"/>
      <family val="2"/>
    </font>
    <font>
      <b/>
      <u val="single"/>
      <sz val="12"/>
      <color theme="1"/>
      <name val="Arial"/>
      <family val="2"/>
    </font>
    <font>
      <b/>
      <sz val="10"/>
      <color theme="1"/>
      <name val="Arial"/>
      <family val="2"/>
    </font>
    <font>
      <b/>
      <sz val="11"/>
      <color theme="1"/>
      <name val="Arial"/>
      <family val="2"/>
    </font>
    <font>
      <sz val="11"/>
      <color theme="1"/>
      <name val="Arial"/>
      <family val="2"/>
    </font>
    <font>
      <b/>
      <sz val="9"/>
      <color theme="1"/>
      <name val="Arial"/>
      <family val="2"/>
    </font>
    <font>
      <sz val="9"/>
      <color theme="1"/>
      <name val="Arial"/>
      <family val="2"/>
    </font>
    <font>
      <sz val="8"/>
      <color rgb="FFFF0000"/>
      <name val="Arial"/>
      <family val="2"/>
    </font>
    <font>
      <sz val="9"/>
      <color theme="0" tint="-0.24997000396251678"/>
      <name val="Arial"/>
      <family val="2"/>
    </font>
    <font>
      <b/>
      <u val="single"/>
      <sz val="9"/>
      <color theme="1"/>
      <name val="Arial"/>
      <family val="2"/>
    </font>
    <font>
      <b/>
      <u val="single"/>
      <sz val="11"/>
      <color theme="1"/>
      <name val="Arial"/>
      <family val="2"/>
    </font>
    <font>
      <i/>
      <sz val="11"/>
      <color theme="1"/>
      <name val="Arial"/>
      <family val="2"/>
    </font>
    <font>
      <b/>
      <sz val="14"/>
      <color theme="1"/>
      <name val="Arial"/>
      <family val="2"/>
    </font>
    <font>
      <sz val="9"/>
      <color theme="0" tint="-0.3499799966812134"/>
      <name val="Arial"/>
      <family val="2"/>
    </font>
    <font>
      <sz val="12"/>
      <color theme="6" tint="0.5999900102615356"/>
      <name val="Arial"/>
      <family val="2"/>
    </font>
    <font>
      <sz val="10"/>
      <color theme="0"/>
      <name val="Arial"/>
      <family val="2"/>
    </font>
    <font>
      <sz val="10"/>
      <color rgb="FF008000"/>
      <name val="Arial"/>
      <family val="2"/>
    </font>
    <font>
      <b/>
      <sz val="10"/>
      <color rgb="FF0070C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
      <patternFill patternType="solid">
        <fgColor rgb="FFF9FED8"/>
        <bgColor indexed="64"/>
      </patternFill>
    </fill>
    <fill>
      <patternFill patternType="solid">
        <fgColor rgb="FFFAFD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top/>
      <bottom/>
    </border>
    <border>
      <left style="thin"/>
      <right/>
      <top/>
      <bottom style="thin"/>
    </border>
    <border>
      <left style="thin"/>
      <right style="thin"/>
      <top style="thin"/>
      <bottom>
        <color indexed="63"/>
      </bottom>
    </border>
    <border>
      <left style="thin"/>
      <right style="thin"/>
      <top/>
      <bottom style="thin"/>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04">
    <xf numFmtId="0" fontId="0" fillId="0" borderId="0" xfId="0" applyAlignment="1">
      <alignment/>
    </xf>
    <xf numFmtId="0" fontId="0" fillId="33" borderId="0" xfId="0" applyFill="1" applyAlignment="1">
      <alignment/>
    </xf>
    <xf numFmtId="0" fontId="71" fillId="0" borderId="0" xfId="0" applyFont="1" applyAlignment="1">
      <alignment/>
    </xf>
    <xf numFmtId="0" fontId="6" fillId="0" borderId="0" xfId="0" applyFont="1" applyAlignment="1" quotePrefix="1">
      <alignment horizontal="left"/>
    </xf>
    <xf numFmtId="0" fontId="6" fillId="0" borderId="0" xfId="0" applyFont="1" applyFill="1" applyBorder="1" applyAlignment="1" quotePrefix="1">
      <alignment horizontal="left"/>
    </xf>
    <xf numFmtId="17" fontId="6" fillId="0" borderId="0" xfId="0" applyNumberFormat="1" applyFont="1" applyAlignment="1" quotePrefix="1">
      <alignment horizontal="left"/>
    </xf>
    <xf numFmtId="0" fontId="6" fillId="0" borderId="0" xfId="0" applyFont="1" applyFill="1" applyBorder="1" applyAlignment="1" quotePrefix="1">
      <alignment horizontal="center"/>
    </xf>
    <xf numFmtId="0" fontId="6" fillId="0" borderId="0" xfId="0" applyFont="1" applyAlignment="1">
      <alignment horizontal="center"/>
    </xf>
    <xf numFmtId="15" fontId="6" fillId="0" borderId="0" xfId="0" applyNumberFormat="1" applyFont="1" applyAlignment="1" quotePrefix="1">
      <alignment horizontal="left"/>
    </xf>
    <xf numFmtId="0" fontId="7" fillId="0" borderId="0" xfId="0" applyFont="1" applyFill="1" applyAlignment="1" applyProtection="1">
      <alignment/>
      <protection locked="0"/>
    </xf>
    <xf numFmtId="0" fontId="7" fillId="0" borderId="0" xfId="0" applyFont="1" applyAlignment="1">
      <alignment/>
    </xf>
    <xf numFmtId="0" fontId="7" fillId="0" borderId="0" xfId="0" applyFont="1" applyAlignment="1" quotePrefix="1">
      <alignment horizontal="left"/>
    </xf>
    <xf numFmtId="0" fontId="12" fillId="0" borderId="10" xfId="0" applyFont="1" applyFill="1" applyBorder="1" applyAlignment="1" quotePrefix="1">
      <alignment horizontal="center"/>
    </xf>
    <xf numFmtId="3" fontId="12" fillId="0" borderId="10" xfId="0" applyNumberFormat="1" applyFont="1" applyFill="1" applyBorder="1" applyAlignment="1" applyProtection="1" quotePrefix="1">
      <alignment horizontal="right"/>
      <protection locked="0"/>
    </xf>
    <xf numFmtId="3" fontId="71" fillId="0" borderId="0" xfId="0" applyNumberFormat="1" applyFont="1" applyAlignment="1">
      <alignment/>
    </xf>
    <xf numFmtId="0" fontId="15" fillId="0" borderId="0" xfId="0" applyFont="1" applyAlignment="1">
      <alignment/>
    </xf>
    <xf numFmtId="0" fontId="71" fillId="0" borderId="0" xfId="0" applyFont="1" applyAlignment="1" quotePrefix="1">
      <alignment/>
    </xf>
    <xf numFmtId="3" fontId="11" fillId="34" borderId="0" xfId="0" applyNumberFormat="1" applyFont="1" applyFill="1" applyAlignment="1" applyProtection="1">
      <alignment horizontal="center" wrapText="1"/>
      <protection/>
    </xf>
    <xf numFmtId="3" fontId="7" fillId="35" borderId="0" xfId="0" applyNumberFormat="1" applyFont="1" applyFill="1" applyAlignment="1" applyProtection="1">
      <alignment horizontal="center"/>
      <protection/>
    </xf>
    <xf numFmtId="3" fontId="9" fillId="35" borderId="0" xfId="0" applyNumberFormat="1" applyFont="1" applyFill="1" applyAlignment="1" applyProtection="1">
      <alignment horizontal="center"/>
      <protection/>
    </xf>
    <xf numFmtId="0" fontId="7" fillId="0" borderId="0" xfId="0" applyFont="1" applyFill="1" applyAlignment="1" applyProtection="1">
      <alignment/>
      <protection/>
    </xf>
    <xf numFmtId="3" fontId="7" fillId="35" borderId="0" xfId="0" applyNumberFormat="1" applyFont="1" applyFill="1" applyAlignment="1" applyProtection="1">
      <alignment horizontal="center" wrapText="1"/>
      <protection/>
    </xf>
    <xf numFmtId="3" fontId="7" fillId="35" borderId="0" xfId="0" applyNumberFormat="1" applyFont="1" applyFill="1" applyAlignment="1" applyProtection="1">
      <alignment vertical="center" wrapText="1"/>
      <protection/>
    </xf>
    <xf numFmtId="3" fontId="9" fillId="35" borderId="0" xfId="0" applyNumberFormat="1" applyFont="1" applyFill="1" applyAlignment="1" applyProtection="1">
      <alignment vertical="center" wrapText="1"/>
      <protection/>
    </xf>
    <xf numFmtId="3" fontId="6" fillId="35" borderId="0" xfId="0" applyNumberFormat="1" applyFont="1" applyFill="1" applyAlignment="1" applyProtection="1">
      <alignment horizontal="right"/>
      <protection/>
    </xf>
    <xf numFmtId="0" fontId="8" fillId="36" borderId="10" xfId="0" applyFont="1" applyFill="1" applyBorder="1" applyAlignment="1" quotePrefix="1">
      <alignment horizontal="center"/>
    </xf>
    <xf numFmtId="3" fontId="8" fillId="36" borderId="10" xfId="0" applyNumberFormat="1" applyFont="1" applyFill="1" applyBorder="1" applyAlignment="1" applyProtection="1">
      <alignment horizontal="right"/>
      <protection hidden="1"/>
    </xf>
    <xf numFmtId="3" fontId="8" fillId="36" borderId="10" xfId="0" applyNumberFormat="1" applyFont="1" applyFill="1" applyBorder="1" applyAlignment="1" applyProtection="1" quotePrefix="1">
      <alignment horizontal="right"/>
      <protection hidden="1"/>
    </xf>
    <xf numFmtId="0" fontId="12" fillId="0" borderId="11" xfId="0" applyFont="1" applyFill="1" applyBorder="1" applyAlignment="1" quotePrefix="1">
      <alignment horizontal="center"/>
    </xf>
    <xf numFmtId="0" fontId="8" fillId="36" borderId="11" xfId="0" applyFont="1" applyFill="1" applyBorder="1" applyAlignment="1" quotePrefix="1">
      <alignment horizontal="center"/>
    </xf>
    <xf numFmtId="0" fontId="0" fillId="10" borderId="0" xfId="0" applyFill="1" applyAlignment="1">
      <alignment/>
    </xf>
    <xf numFmtId="0" fontId="72" fillId="10" borderId="0" xfId="0" applyFont="1" applyFill="1" applyAlignment="1">
      <alignment/>
    </xf>
    <xf numFmtId="0" fontId="73" fillId="10" borderId="0" xfId="0" applyFont="1" applyFill="1" applyAlignment="1">
      <alignment/>
    </xf>
    <xf numFmtId="0" fontId="0" fillId="10" borderId="0" xfId="0" applyFont="1" applyFill="1" applyAlignment="1">
      <alignment/>
    </xf>
    <xf numFmtId="0" fontId="69" fillId="10" borderId="0" xfId="0" applyFont="1" applyFill="1" applyAlignment="1">
      <alignment/>
    </xf>
    <xf numFmtId="0" fontId="71" fillId="10" borderId="0" xfId="0" applyFont="1" applyFill="1" applyAlignment="1">
      <alignment/>
    </xf>
    <xf numFmtId="0" fontId="72" fillId="10" borderId="12" xfId="0" applyFont="1" applyFill="1" applyBorder="1" applyAlignment="1">
      <alignment/>
    </xf>
    <xf numFmtId="0" fontId="72" fillId="10" borderId="13" xfId="0" applyFont="1"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0" xfId="0" applyFill="1" applyBorder="1" applyAlignment="1">
      <alignment/>
    </xf>
    <xf numFmtId="0" fontId="0" fillId="10" borderId="16" xfId="0" applyFill="1" applyBorder="1" applyAlignment="1">
      <alignment/>
    </xf>
    <xf numFmtId="0" fontId="69" fillId="10" borderId="15" xfId="0" applyFont="1" applyFill="1" applyBorder="1" applyAlignment="1">
      <alignment/>
    </xf>
    <xf numFmtId="0" fontId="0" fillId="10" borderId="15" xfId="0" applyFill="1" applyBorder="1" applyAlignment="1" quotePrefix="1">
      <alignment/>
    </xf>
    <xf numFmtId="0" fontId="0" fillId="10" borderId="15" xfId="0" applyFont="1" applyFill="1" applyBorder="1" applyAlignment="1">
      <alignment/>
    </xf>
    <xf numFmtId="0" fontId="0" fillId="10" borderId="0" xfId="0" applyFont="1" applyFill="1" applyBorder="1" applyAlignment="1">
      <alignment/>
    </xf>
    <xf numFmtId="0" fontId="71" fillId="10" borderId="0" xfId="0" applyFont="1" applyFill="1" applyBorder="1" applyAlignment="1">
      <alignment/>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9" fillId="10" borderId="15" xfId="0" applyFont="1" applyFill="1" applyBorder="1" applyAlignment="1" quotePrefix="1">
      <alignment horizontal="left"/>
    </xf>
    <xf numFmtId="0" fontId="9" fillId="10" borderId="0" xfId="0" applyFont="1" applyFill="1" applyBorder="1" applyAlignment="1">
      <alignment horizontal="right"/>
    </xf>
    <xf numFmtId="0" fontId="11" fillId="10" borderId="0" xfId="0" applyFont="1" applyFill="1" applyBorder="1" applyAlignment="1" applyProtection="1">
      <alignment horizontal="left"/>
      <protection hidden="1"/>
    </xf>
    <xf numFmtId="0" fontId="0" fillId="10" borderId="12" xfId="0" applyFill="1" applyBorder="1" applyAlignment="1">
      <alignment/>
    </xf>
    <xf numFmtId="0" fontId="69" fillId="10" borderId="0" xfId="0" applyFont="1" applyFill="1" applyBorder="1" applyAlignment="1">
      <alignment/>
    </xf>
    <xf numFmtId="0" fontId="69" fillId="10" borderId="15" xfId="0" applyFont="1" applyFill="1" applyBorder="1" applyAlignment="1" quotePrefix="1">
      <alignment vertical="top"/>
    </xf>
    <xf numFmtId="0" fontId="69" fillId="10" borderId="0" xfId="0" applyFont="1" applyFill="1" applyBorder="1" applyAlignment="1" quotePrefix="1">
      <alignment vertical="top"/>
    </xf>
    <xf numFmtId="0" fontId="0" fillId="10" borderId="0" xfId="0" applyFill="1" applyBorder="1" applyAlignment="1">
      <alignment/>
    </xf>
    <xf numFmtId="0" fontId="74" fillId="24" borderId="15" xfId="0" applyFont="1" applyFill="1" applyBorder="1" applyAlignment="1">
      <alignment/>
    </xf>
    <xf numFmtId="0" fontId="0" fillId="24" borderId="0" xfId="0" applyFill="1" applyBorder="1" applyAlignment="1">
      <alignment/>
    </xf>
    <xf numFmtId="0" fontId="0" fillId="24" borderId="16" xfId="0" applyFill="1" applyBorder="1" applyAlignment="1">
      <alignment/>
    </xf>
    <xf numFmtId="0" fontId="11" fillId="10" borderId="17" xfId="0" applyFont="1" applyFill="1" applyBorder="1" applyAlignment="1" quotePrefix="1">
      <alignment horizontal="left"/>
    </xf>
    <xf numFmtId="0" fontId="75" fillId="10" borderId="12" xfId="0" applyFont="1" applyFill="1" applyBorder="1" applyAlignment="1">
      <alignment/>
    </xf>
    <xf numFmtId="0" fontId="76" fillId="10" borderId="15" xfId="0" applyFont="1" applyFill="1" applyBorder="1" applyAlignment="1">
      <alignment/>
    </xf>
    <xf numFmtId="0" fontId="75" fillId="10" borderId="15" xfId="0" applyFont="1" applyFill="1" applyBorder="1" applyAlignment="1">
      <alignment/>
    </xf>
    <xf numFmtId="0" fontId="0" fillId="37" borderId="15" xfId="0" applyFill="1" applyBorder="1" applyAlignment="1">
      <alignment/>
    </xf>
    <xf numFmtId="0" fontId="0" fillId="37" borderId="0" xfId="0" applyFill="1" applyBorder="1" applyAlignment="1">
      <alignment/>
    </xf>
    <xf numFmtId="0" fontId="0" fillId="37" borderId="16" xfId="0" applyFill="1" applyBorder="1" applyAlignment="1">
      <alignment/>
    </xf>
    <xf numFmtId="0" fontId="73" fillId="37" borderId="15" xfId="0" applyFont="1" applyFill="1" applyBorder="1" applyAlignment="1">
      <alignment/>
    </xf>
    <xf numFmtId="0" fontId="13" fillId="37" borderId="0" xfId="0" applyFont="1" applyFill="1" applyBorder="1" applyAlignment="1">
      <alignment/>
    </xf>
    <xf numFmtId="0" fontId="77" fillId="37" borderId="15" xfId="0" applyFont="1" applyFill="1" applyBorder="1" applyAlignment="1">
      <alignment/>
    </xf>
    <xf numFmtId="0" fontId="78" fillId="37" borderId="15" xfId="0" applyFont="1" applyFill="1" applyBorder="1" applyAlignment="1">
      <alignment/>
    </xf>
    <xf numFmtId="0" fontId="79" fillId="37" borderId="15" xfId="0" applyFont="1" applyFill="1" applyBorder="1" applyAlignment="1">
      <alignment/>
    </xf>
    <xf numFmtId="0" fontId="74" fillId="37" borderId="15" xfId="0" applyFont="1" applyFill="1" applyBorder="1" applyAlignment="1">
      <alignment/>
    </xf>
    <xf numFmtId="0" fontId="0" fillId="37" borderId="17" xfId="0" applyFill="1" applyBorder="1" applyAlignment="1">
      <alignment/>
    </xf>
    <xf numFmtId="0" fontId="0" fillId="37" borderId="18" xfId="0" applyFill="1" applyBorder="1" applyAlignment="1">
      <alignment/>
    </xf>
    <xf numFmtId="0" fontId="77" fillId="37" borderId="0" xfId="0" applyFont="1" applyFill="1" applyBorder="1" applyAlignment="1">
      <alignment horizontal="right"/>
    </xf>
    <xf numFmtId="0" fontId="79" fillId="37" borderId="0" xfId="0" applyFont="1" applyFill="1" applyBorder="1" applyAlignment="1">
      <alignment/>
    </xf>
    <xf numFmtId="0" fontId="74" fillId="37" borderId="0" xfId="0" applyFont="1" applyFill="1" applyBorder="1" applyAlignment="1">
      <alignment/>
    </xf>
    <xf numFmtId="3" fontId="80" fillId="37" borderId="0" xfId="0" applyNumberFormat="1" applyFont="1" applyFill="1" applyBorder="1" applyAlignment="1" applyProtection="1" quotePrefix="1">
      <alignment horizontal="right"/>
      <protection locked="0"/>
    </xf>
    <xf numFmtId="0" fontId="12" fillId="37" borderId="0" xfId="0" applyFont="1" applyFill="1" applyBorder="1" applyAlignment="1" quotePrefix="1">
      <alignment horizontal="center"/>
    </xf>
    <xf numFmtId="3" fontId="12" fillId="37" borderId="0" xfId="0" applyNumberFormat="1" applyFont="1" applyFill="1" applyBorder="1" applyAlignment="1" applyProtection="1" quotePrefix="1">
      <alignment horizontal="right"/>
      <protection locked="0"/>
    </xf>
    <xf numFmtId="0" fontId="77" fillId="37" borderId="0" xfId="0" applyFont="1" applyFill="1" applyBorder="1" applyAlignment="1">
      <alignment/>
    </xf>
    <xf numFmtId="0" fontId="78" fillId="37" borderId="0" xfId="0" applyFont="1" applyFill="1" applyBorder="1" applyAlignment="1">
      <alignment/>
    </xf>
    <xf numFmtId="0" fontId="81" fillId="37" borderId="0" xfId="0" applyFont="1" applyFill="1" applyBorder="1" applyAlignment="1">
      <alignment/>
    </xf>
    <xf numFmtId="0" fontId="14" fillId="37" borderId="0" xfId="53" applyFont="1" applyFill="1" applyBorder="1" applyAlignment="1" applyProtection="1">
      <alignment horizontal="left"/>
      <protection/>
    </xf>
    <xf numFmtId="0" fontId="0" fillId="37" borderId="0" xfId="0" applyFill="1" applyBorder="1" applyAlignment="1">
      <alignment/>
    </xf>
    <xf numFmtId="0" fontId="0" fillId="37" borderId="19" xfId="0" applyFill="1" applyBorder="1" applyAlignment="1">
      <alignment/>
    </xf>
    <xf numFmtId="0" fontId="82" fillId="37" borderId="15" xfId="0" applyFont="1" applyFill="1" applyBorder="1" applyAlignment="1">
      <alignment/>
    </xf>
    <xf numFmtId="0" fontId="83" fillId="37" borderId="0" xfId="0" applyFont="1" applyFill="1" applyBorder="1" applyAlignment="1">
      <alignment/>
    </xf>
    <xf numFmtId="0" fontId="76" fillId="37" borderId="0" xfId="0" applyFont="1" applyFill="1" applyBorder="1" applyAlignment="1">
      <alignment/>
    </xf>
    <xf numFmtId="3" fontId="76" fillId="37" borderId="0" xfId="0" applyNumberFormat="1" applyFont="1" applyFill="1" applyBorder="1" applyAlignment="1">
      <alignment/>
    </xf>
    <xf numFmtId="0" fontId="75" fillId="37" borderId="0" xfId="0" applyFont="1" applyFill="1" applyBorder="1" applyAlignment="1">
      <alignment/>
    </xf>
    <xf numFmtId="0" fontId="0" fillId="37" borderId="16" xfId="0" applyFill="1" applyBorder="1" applyAlignment="1">
      <alignment/>
    </xf>
    <xf numFmtId="0" fontId="71" fillId="37" borderId="0" xfId="0" applyFont="1" applyFill="1" applyBorder="1" applyAlignment="1">
      <alignment/>
    </xf>
    <xf numFmtId="0" fontId="0" fillId="38" borderId="0" xfId="0" applyFill="1" applyBorder="1" applyAlignment="1">
      <alignment vertical="top"/>
    </xf>
    <xf numFmtId="0" fontId="84" fillId="10" borderId="0" xfId="0" applyFont="1" applyFill="1" applyBorder="1" applyAlignment="1">
      <alignment horizontal="center"/>
    </xf>
    <xf numFmtId="3" fontId="85" fillId="4" borderId="10" xfId="0" applyNumberFormat="1" applyFont="1" applyFill="1" applyBorder="1" applyAlignment="1" applyProtection="1" quotePrefix="1">
      <alignment horizontal="right"/>
      <protection locked="0"/>
    </xf>
    <xf numFmtId="3" fontId="85" fillId="10" borderId="10" xfId="0" applyNumberFormat="1" applyFont="1" applyFill="1" applyBorder="1" applyAlignment="1" applyProtection="1" quotePrefix="1">
      <alignment horizontal="right"/>
      <protection locked="0"/>
    </xf>
    <xf numFmtId="0" fontId="86" fillId="10" borderId="13" xfId="0" applyFont="1" applyFill="1" applyBorder="1" applyAlignment="1">
      <alignment/>
    </xf>
    <xf numFmtId="3" fontId="0" fillId="33" borderId="0" xfId="0" applyNumberFormat="1" applyFill="1" applyAlignment="1">
      <alignment/>
    </xf>
    <xf numFmtId="3" fontId="54" fillId="33" borderId="0" xfId="0" applyNumberFormat="1" applyFont="1" applyFill="1" applyAlignment="1">
      <alignment/>
    </xf>
    <xf numFmtId="0" fontId="54" fillId="33" borderId="0" xfId="0" applyFont="1" applyFill="1" applyAlignment="1">
      <alignment/>
    </xf>
    <xf numFmtId="9" fontId="54" fillId="33" borderId="0" xfId="0" applyNumberFormat="1" applyFont="1" applyFill="1" applyAlignment="1">
      <alignment/>
    </xf>
    <xf numFmtId="14" fontId="54" fillId="33" borderId="0" xfId="0" applyNumberFormat="1" applyFont="1" applyFill="1" applyAlignment="1">
      <alignment/>
    </xf>
    <xf numFmtId="0" fontId="57" fillId="33" borderId="0" xfId="0" applyFont="1" applyFill="1" applyAlignment="1">
      <alignment/>
    </xf>
    <xf numFmtId="0" fontId="87" fillId="33" borderId="0" xfId="0" applyFont="1" applyFill="1" applyAlignment="1" applyProtection="1">
      <alignment/>
      <protection locked="0"/>
    </xf>
    <xf numFmtId="0" fontId="87" fillId="33" borderId="0" xfId="0" applyFont="1" applyFill="1" applyAlignment="1">
      <alignment/>
    </xf>
    <xf numFmtId="0" fontId="87" fillId="33" borderId="0" xfId="0" applyFont="1" applyFill="1" applyAlignment="1" quotePrefix="1">
      <alignment horizontal="left"/>
    </xf>
    <xf numFmtId="0" fontId="87" fillId="33" borderId="0" xfId="0" applyFont="1" applyFill="1" applyBorder="1" applyAlignment="1" quotePrefix="1">
      <alignment horizontal="center"/>
    </xf>
    <xf numFmtId="0" fontId="87" fillId="33" borderId="0" xfId="0" applyFont="1" applyFill="1" applyAlignment="1">
      <alignment horizontal="center"/>
    </xf>
    <xf numFmtId="0" fontId="87" fillId="33" borderId="0" xfId="0" applyFont="1" applyFill="1" applyBorder="1" applyAlignment="1" quotePrefix="1">
      <alignment horizontal="left"/>
    </xf>
    <xf numFmtId="17" fontId="87" fillId="33" borderId="0" xfId="0" applyNumberFormat="1" applyFont="1" applyFill="1" applyAlignment="1" quotePrefix="1">
      <alignment horizontal="left"/>
    </xf>
    <xf numFmtId="15" fontId="87" fillId="33" borderId="0" xfId="0" applyNumberFormat="1" applyFont="1" applyFill="1" applyAlignment="1" quotePrefix="1">
      <alignment horizontal="left"/>
    </xf>
    <xf numFmtId="3" fontId="76" fillId="37" borderId="20" xfId="0" applyNumberFormat="1" applyFont="1" applyFill="1" applyBorder="1" applyAlignment="1">
      <alignment/>
    </xf>
    <xf numFmtId="0" fontId="0" fillId="37" borderId="20" xfId="0" applyFill="1" applyBorder="1" applyAlignment="1">
      <alignment/>
    </xf>
    <xf numFmtId="3" fontId="76" fillId="37" borderId="21" xfId="0" applyNumberFormat="1" applyFont="1" applyFill="1" applyBorder="1" applyAlignment="1">
      <alignment/>
    </xf>
    <xf numFmtId="0" fontId="0" fillId="37" borderId="21" xfId="0" applyFill="1" applyBorder="1" applyAlignment="1">
      <alignment/>
    </xf>
    <xf numFmtId="0" fontId="75" fillId="37" borderId="21" xfId="0" applyFont="1" applyFill="1" applyBorder="1" applyAlignment="1">
      <alignment horizontal="right"/>
    </xf>
    <xf numFmtId="0" fontId="0" fillId="37" borderId="22" xfId="0" applyFill="1" applyBorder="1" applyAlignment="1">
      <alignment/>
    </xf>
    <xf numFmtId="0" fontId="75" fillId="37" borderId="23" xfId="0" applyFont="1" applyFill="1" applyBorder="1" applyAlignment="1">
      <alignment/>
    </xf>
    <xf numFmtId="0" fontId="76" fillId="37" borderId="20" xfId="0" applyFont="1" applyFill="1" applyBorder="1" applyAlignment="1">
      <alignment/>
    </xf>
    <xf numFmtId="0" fontId="76" fillId="37" borderId="21" xfId="0" applyFont="1" applyFill="1" applyBorder="1" applyAlignment="1">
      <alignment/>
    </xf>
    <xf numFmtId="0" fontId="75" fillId="37" borderId="24" xfId="0" applyFont="1" applyFill="1" applyBorder="1" applyAlignment="1">
      <alignment/>
    </xf>
    <xf numFmtId="0" fontId="69" fillId="37" borderId="15" xfId="0" applyFont="1" applyFill="1" applyBorder="1" applyAlignment="1">
      <alignment/>
    </xf>
    <xf numFmtId="6" fontId="74" fillId="37" borderId="0" xfId="0" applyNumberFormat="1" applyFont="1" applyFill="1" applyBorder="1" applyAlignment="1">
      <alignment/>
    </xf>
    <xf numFmtId="0" fontId="74" fillId="37" borderId="0" xfId="0" applyFont="1" applyFill="1" applyBorder="1" applyAlignment="1">
      <alignment/>
    </xf>
    <xf numFmtId="0" fontId="74" fillId="37" borderId="0" xfId="0" applyFont="1" applyFill="1" applyBorder="1" applyAlignment="1">
      <alignment horizontal="right"/>
    </xf>
    <xf numFmtId="0" fontId="72" fillId="10" borderId="15" xfId="0" applyFont="1" applyFill="1" applyBorder="1" applyAlignment="1">
      <alignment/>
    </xf>
    <xf numFmtId="0" fontId="72" fillId="10" borderId="0" xfId="0" applyFont="1" applyFill="1" applyBorder="1" applyAlignment="1">
      <alignment/>
    </xf>
    <xf numFmtId="0" fontId="0" fillId="33" borderId="0" xfId="0" applyFont="1" applyFill="1" applyAlignment="1">
      <alignment/>
    </xf>
    <xf numFmtId="0" fontId="71" fillId="33" borderId="0" xfId="0" applyFont="1" applyFill="1" applyAlignment="1">
      <alignment/>
    </xf>
    <xf numFmtId="3" fontId="71" fillId="33" borderId="0" xfId="0" applyNumberFormat="1" applyFont="1" applyFill="1" applyBorder="1" applyAlignment="1">
      <alignment/>
    </xf>
    <xf numFmtId="0" fontId="71" fillId="33" borderId="0" xfId="0" applyFont="1" applyFill="1" applyBorder="1" applyAlignment="1">
      <alignment/>
    </xf>
    <xf numFmtId="3" fontId="71" fillId="33" borderId="0" xfId="0" applyNumberFormat="1" applyFont="1" applyFill="1" applyAlignment="1">
      <alignment/>
    </xf>
    <xf numFmtId="3" fontId="0" fillId="37" borderId="24" xfId="0" applyNumberFormat="1" applyFill="1" applyBorder="1" applyAlignment="1">
      <alignment/>
    </xf>
    <xf numFmtId="3" fontId="7" fillId="35" borderId="0" xfId="0" applyNumberFormat="1" applyFont="1" applyFill="1" applyAlignment="1" applyProtection="1">
      <alignment/>
      <protection/>
    </xf>
    <xf numFmtId="3" fontId="0" fillId="0" borderId="0" xfId="0" applyNumberFormat="1" applyAlignment="1">
      <alignment/>
    </xf>
    <xf numFmtId="0" fontId="88" fillId="0" borderId="0" xfId="0" applyFont="1" applyAlignment="1">
      <alignment/>
    </xf>
    <xf numFmtId="3" fontId="88" fillId="35" borderId="0" xfId="0" applyNumberFormat="1" applyFont="1" applyFill="1" applyAlignment="1" applyProtection="1">
      <alignment horizontal="left"/>
      <protection/>
    </xf>
    <xf numFmtId="0" fontId="16" fillId="0" borderId="0" xfId="57" applyFont="1">
      <alignment/>
      <protection/>
    </xf>
    <xf numFmtId="0" fontId="16" fillId="0" borderId="25" xfId="57" applyFont="1" applyFill="1" applyBorder="1" applyAlignment="1">
      <alignment horizontal="right" wrapText="1"/>
      <protection/>
    </xf>
    <xf numFmtId="0" fontId="16" fillId="0" borderId="25" xfId="57" applyFont="1" applyFill="1" applyBorder="1" applyAlignment="1">
      <alignment wrapText="1"/>
      <protection/>
    </xf>
    <xf numFmtId="49" fontId="0" fillId="0" borderId="0" xfId="0" applyNumberFormat="1" applyAlignment="1">
      <alignment/>
    </xf>
    <xf numFmtId="2" fontId="0" fillId="0" borderId="0" xfId="0" applyNumberFormat="1" applyAlignment="1">
      <alignment/>
    </xf>
    <xf numFmtId="0" fontId="0" fillId="10" borderId="0" xfId="0" applyFont="1" applyFill="1" applyAlignment="1">
      <alignment wrapText="1"/>
    </xf>
    <xf numFmtId="0" fontId="0" fillId="10" borderId="0" xfId="0" applyFill="1" applyAlignment="1">
      <alignment wrapText="1"/>
    </xf>
    <xf numFmtId="0" fontId="3" fillId="10" borderId="15" xfId="53" applyFill="1" applyBorder="1" applyAlignment="1" applyProtection="1" quotePrefix="1">
      <alignment horizontal="left"/>
      <protection hidden="1"/>
    </xf>
    <xf numFmtId="0" fontId="3" fillId="10" borderId="0" xfId="53" applyFill="1" applyBorder="1" applyAlignment="1" applyProtection="1">
      <alignment/>
      <protection/>
    </xf>
    <xf numFmtId="0" fontId="4" fillId="10" borderId="0" xfId="53" applyFont="1" applyFill="1" applyBorder="1" applyAlignment="1" applyProtection="1" quotePrefix="1">
      <alignment horizontal="left"/>
      <protection hidden="1"/>
    </xf>
    <xf numFmtId="0" fontId="4" fillId="10" borderId="0" xfId="53" applyFont="1" applyFill="1" applyBorder="1" applyAlignment="1" applyProtection="1">
      <alignment/>
      <protection/>
    </xf>
    <xf numFmtId="0" fontId="0" fillId="10" borderId="0" xfId="0" applyFont="1" applyFill="1" applyAlignment="1">
      <alignment horizontal="center"/>
    </xf>
    <xf numFmtId="0" fontId="0" fillId="10" borderId="15"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wrapText="1"/>
    </xf>
    <xf numFmtId="0" fontId="0" fillId="10" borderId="15" xfId="0" applyFont="1" applyFill="1" applyBorder="1" applyAlignment="1">
      <alignment horizontal="left" wrapText="1"/>
    </xf>
    <xf numFmtId="0" fontId="0" fillId="10" borderId="0" xfId="0" applyFont="1" applyFill="1" applyBorder="1" applyAlignment="1">
      <alignment horizontal="left" wrapText="1"/>
    </xf>
    <xf numFmtId="0" fontId="0" fillId="10" borderId="16" xfId="0" applyFont="1" applyFill="1" applyBorder="1" applyAlignment="1">
      <alignment horizontal="left" wrapText="1"/>
    </xf>
    <xf numFmtId="0" fontId="0" fillId="10" borderId="15" xfId="0" applyFill="1" applyBorder="1" applyAlignment="1" quotePrefix="1">
      <alignment wrapText="1"/>
    </xf>
    <xf numFmtId="0" fontId="0" fillId="10" borderId="15" xfId="0" applyFont="1" applyFill="1" applyBorder="1" applyAlignment="1">
      <alignment horizontal="left" vertical="top" wrapText="1"/>
    </xf>
    <xf numFmtId="0" fontId="0" fillId="10" borderId="0" xfId="0" applyFont="1" applyFill="1" applyBorder="1" applyAlignment="1">
      <alignment horizontal="left" vertical="top" wrapText="1"/>
    </xf>
    <xf numFmtId="0" fontId="0" fillId="10" borderId="16" xfId="0" applyFont="1" applyFill="1" applyBorder="1" applyAlignment="1">
      <alignment horizontal="left" vertical="top" wrapText="1"/>
    </xf>
    <xf numFmtId="0" fontId="0" fillId="0" borderId="26" xfId="0"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1" xfId="0" applyFill="1" applyBorder="1" applyAlignment="1">
      <alignment vertical="top"/>
    </xf>
    <xf numFmtId="0" fontId="0" fillId="0" borderId="0" xfId="0" applyFill="1" applyBorder="1" applyAlignment="1">
      <alignment vertical="top"/>
    </xf>
    <xf numFmtId="0" fontId="0" fillId="0" borderId="29" xfId="0" applyFill="1" applyBorder="1" applyAlignment="1">
      <alignment vertical="top"/>
    </xf>
    <xf numFmtId="0" fontId="0" fillId="0" borderId="22" xfId="0" applyFill="1" applyBorder="1" applyAlignment="1">
      <alignment vertical="top"/>
    </xf>
    <xf numFmtId="0" fontId="0" fillId="0" borderId="30" xfId="0" applyFill="1" applyBorder="1" applyAlignment="1">
      <alignment vertical="top"/>
    </xf>
    <xf numFmtId="0" fontId="0" fillId="0" borderId="31" xfId="0" applyFill="1" applyBorder="1" applyAlignment="1">
      <alignment vertical="top"/>
    </xf>
    <xf numFmtId="0" fontId="0" fillId="33" borderId="32" xfId="0" applyFill="1" applyBorder="1" applyAlignment="1">
      <alignment/>
    </xf>
    <xf numFmtId="0" fontId="0" fillId="33" borderId="11" xfId="0" applyFill="1" applyBorder="1" applyAlignment="1">
      <alignment/>
    </xf>
    <xf numFmtId="0" fontId="89" fillId="10" borderId="15" xfId="0" applyFont="1" applyFill="1" applyBorder="1" applyAlignment="1">
      <alignment/>
    </xf>
    <xf numFmtId="0" fontId="89" fillId="10" borderId="0" xfId="0" applyFont="1" applyFill="1" applyBorder="1" applyAlignment="1">
      <alignment/>
    </xf>
    <xf numFmtId="0" fontId="0" fillId="0" borderId="10" xfId="0" applyBorder="1" applyAlignment="1">
      <alignment/>
    </xf>
    <xf numFmtId="0" fontId="0" fillId="0" borderId="32" xfId="0" applyBorder="1" applyAlignment="1">
      <alignment horizontal="left"/>
    </xf>
    <xf numFmtId="0" fontId="0" fillId="0" borderId="33" xfId="0" applyBorder="1" applyAlignment="1">
      <alignment horizontal="left"/>
    </xf>
    <xf numFmtId="0" fontId="0" fillId="0" borderId="11" xfId="0" applyBorder="1" applyAlignment="1">
      <alignment horizontal="left"/>
    </xf>
    <xf numFmtId="0" fontId="79" fillId="37" borderId="0" xfId="0" applyFont="1" applyFill="1" applyBorder="1" applyAlignment="1">
      <alignment horizontal="left" wrapText="1"/>
    </xf>
    <xf numFmtId="0" fontId="79" fillId="37" borderId="16" xfId="0" applyFont="1" applyFill="1" applyBorder="1" applyAlignment="1">
      <alignment horizontal="left" wrapText="1"/>
    </xf>
    <xf numFmtId="0" fontId="74" fillId="37" borderId="0" xfId="0" applyFont="1" applyFill="1" applyBorder="1" applyAlignment="1">
      <alignment horizontal="left" wrapText="1"/>
    </xf>
    <xf numFmtId="0" fontId="74" fillId="10" borderId="0" xfId="0" applyFont="1" applyFill="1" applyBorder="1" applyAlignment="1">
      <alignment/>
    </xf>
    <xf numFmtId="0" fontId="0" fillId="0" borderId="0" xfId="0" applyAlignment="1">
      <alignment/>
    </xf>
    <xf numFmtId="0" fontId="0" fillId="0" borderId="16" xfId="0" applyBorder="1" applyAlignment="1">
      <alignment/>
    </xf>
    <xf numFmtId="0" fontId="78" fillId="37" borderId="15" xfId="0" applyFont="1" applyFill="1" applyBorder="1" applyAlignment="1">
      <alignment horizontal="left" wrapText="1"/>
    </xf>
    <xf numFmtId="0" fontId="78" fillId="37" borderId="29" xfId="0" applyFont="1" applyFill="1" applyBorder="1" applyAlignment="1">
      <alignment horizontal="left" wrapText="1"/>
    </xf>
    <xf numFmtId="0" fontId="76" fillId="24" borderId="34" xfId="0" applyFont="1" applyFill="1" applyBorder="1" applyAlignment="1">
      <alignment/>
    </xf>
    <xf numFmtId="0" fontId="76" fillId="24" borderId="35" xfId="0" applyFont="1" applyFill="1" applyBorder="1" applyAlignment="1">
      <alignment/>
    </xf>
    <xf numFmtId="0" fontId="0" fillId="37" borderId="0" xfId="0" applyFill="1" applyBorder="1" applyAlignment="1">
      <alignment/>
    </xf>
    <xf numFmtId="0" fontId="0" fillId="37" borderId="16" xfId="0" applyFill="1" applyBorder="1" applyAlignment="1">
      <alignment/>
    </xf>
    <xf numFmtId="0" fontId="0" fillId="37" borderId="18" xfId="0" applyFill="1" applyBorder="1" applyAlignment="1">
      <alignment/>
    </xf>
    <xf numFmtId="0" fontId="0" fillId="37" borderId="19" xfId="0" applyFill="1" applyBorder="1" applyAlignment="1">
      <alignment/>
    </xf>
    <xf numFmtId="3" fontId="76" fillId="24" borderId="34" xfId="0" applyNumberFormat="1" applyFont="1" applyFill="1" applyBorder="1" applyAlignment="1">
      <alignment/>
    </xf>
    <xf numFmtId="3" fontId="76" fillId="24" borderId="35" xfId="0" applyNumberFormat="1" applyFont="1" applyFill="1" applyBorder="1" applyAlignment="1">
      <alignment/>
    </xf>
    <xf numFmtId="0" fontId="0" fillId="0" borderId="12"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48" xfId="57"/>
    <cellStyle name="Note" xfId="58"/>
    <cellStyle name="Output" xfId="59"/>
    <cellStyle name="Percent" xfId="60"/>
    <cellStyle name="Title" xfId="61"/>
    <cellStyle name="Total" xfId="62"/>
    <cellStyle name="Warning Text" xfId="63"/>
  </cellStyles>
  <dxfs count="176">
    <dxf>
      <fill>
        <patternFill>
          <bgColor rgb="FFFF0000"/>
        </patternFill>
      </fill>
    </dxf>
    <dxf>
      <fill>
        <patternFill>
          <bgColor indexed="13"/>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lor auto="1"/>
      </font>
      <fill>
        <patternFill>
          <bgColor rgb="FFFF000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ill>
        <patternFill>
          <bgColor rgb="FFFF0000"/>
        </patternFill>
      </fill>
    </dxf>
    <dxf>
      <fill>
        <patternFill>
          <bgColor rgb="FFFF000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ill>
        <patternFill>
          <bgColor indexed="10"/>
        </patternFill>
      </fill>
    </dxf>
    <dxf/>
    <dxf>
      <fill>
        <patternFill>
          <bgColor rgb="FFFF0000"/>
        </patternFill>
      </fill>
    </dxf>
    <dxf>
      <font>
        <color auto="1"/>
      </font>
      <fill>
        <patternFill>
          <bgColor rgb="FFFF0000"/>
        </patternFill>
      </fill>
    </dxf>
    <dxf>
      <fill>
        <patternFill>
          <bgColor indexed="10"/>
        </patternFill>
      </fill>
    </dxf>
    <dxf/>
    <dxf>
      <font>
        <color auto="1"/>
      </font>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ont>
        <b/>
        <i val="0"/>
        <name val="Cambria"/>
        <color theme="1"/>
      </font>
      <fill>
        <patternFill patternType="solid">
          <bgColor rgb="FFFF0000"/>
        </patternFill>
      </fill>
    </dxf>
    <dxf>
      <fill>
        <patternFill>
          <bgColor indexed="10"/>
        </patternFill>
      </fill>
    </dxf>
    <dxf>
      <fill>
        <patternFill>
          <bgColor indexed="13"/>
        </patternFill>
      </fill>
    </dxf>
    <dxf>
      <fill>
        <patternFill>
          <bgColor indexed="10"/>
        </patternFill>
      </fill>
    </dxf>
    <dxf>
      <fill>
        <patternFill>
          <bgColor rgb="FFFF0000"/>
        </patternFill>
      </fill>
    </dxf>
    <dxf>
      <fill>
        <patternFill>
          <bgColor indexed="34"/>
        </patternFill>
      </fill>
    </dxf>
    <dxf>
      <font>
        <b/>
        <i val="0"/>
        <color theme="1"/>
      </font>
      <fill>
        <patternFill patternType="solid">
          <bgColor rgb="FFFF00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cs.gov.uk/press_Release/CurrentReleases.asp" TargetMode="External" /><Relationship Id="rId2" Type="http://schemas.openxmlformats.org/officeDocument/2006/relationships/hyperlink" Target="http://www.ons.gov.uk/ons/rel/psa/public-sector-finances/index.html" TargetMode="External" /><Relationship Id="rId3" Type="http://schemas.openxmlformats.org/officeDocument/2006/relationships/hyperlink" Target="http://www.bankofengland.co.uk/pra/Pages/authorisations/banksbuildingsocietieslist.asp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england.co.uk/pra/Pages/authorisations/banksbuildingsocietieslist.asp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8"/>
  <sheetViews>
    <sheetView zoomScalePageLayoutView="0" workbookViewId="0" topLeftCell="A1">
      <selection activeCell="A36" sqref="A36"/>
    </sheetView>
  </sheetViews>
  <sheetFormatPr defaultColWidth="8.88671875" defaultRowHeight="15"/>
  <cols>
    <col min="1" max="16384" width="8.88671875" style="1" customWidth="1"/>
  </cols>
  <sheetData>
    <row r="1" spans="1:11" ht="18">
      <c r="A1" s="31" t="s">
        <v>317</v>
      </c>
      <c r="B1" s="32"/>
      <c r="C1" s="32"/>
      <c r="D1" s="32"/>
      <c r="E1" s="32"/>
      <c r="F1" s="30"/>
      <c r="G1" s="30"/>
      <c r="H1" s="30"/>
      <c r="I1" s="30"/>
      <c r="J1" s="30"/>
      <c r="K1" s="30"/>
    </row>
    <row r="2" spans="1:11" ht="15">
      <c r="A2" s="30"/>
      <c r="B2" s="30"/>
      <c r="C2" s="30"/>
      <c r="D2" s="30"/>
      <c r="E2" s="30"/>
      <c r="F2" s="30"/>
      <c r="G2" s="30"/>
      <c r="H2" s="30"/>
      <c r="I2" s="30"/>
      <c r="J2" s="30"/>
      <c r="K2" s="30"/>
    </row>
    <row r="3" spans="1:11" ht="15">
      <c r="A3" s="30"/>
      <c r="B3" s="30"/>
      <c r="C3" s="30"/>
      <c r="D3" s="30"/>
      <c r="E3" s="30"/>
      <c r="F3" s="30"/>
      <c r="G3" s="30"/>
      <c r="H3" s="30"/>
      <c r="I3" s="30"/>
      <c r="J3" s="30"/>
      <c r="K3" s="30"/>
    </row>
    <row r="4" spans="1:11" ht="15">
      <c r="A4" s="33" t="s">
        <v>0</v>
      </c>
      <c r="B4" s="30"/>
      <c r="C4" s="30"/>
      <c r="D4" s="30"/>
      <c r="E4" s="30"/>
      <c r="F4" s="30"/>
      <c r="G4" s="30"/>
      <c r="H4" s="30"/>
      <c r="I4" s="30"/>
      <c r="J4" s="30"/>
      <c r="K4" s="30"/>
    </row>
    <row r="5" spans="1:11" ht="15.75">
      <c r="A5" s="34" t="s">
        <v>1</v>
      </c>
      <c r="B5" s="30"/>
      <c r="C5" s="30"/>
      <c r="D5" s="30"/>
      <c r="E5" s="30"/>
      <c r="F5" s="34" t="str">
        <f>Form!O10</f>
        <v>Friday 7 October 2016</v>
      </c>
      <c r="G5" s="30"/>
      <c r="H5" s="30"/>
      <c r="I5" s="30"/>
      <c r="J5" s="30"/>
      <c r="K5" s="30"/>
    </row>
    <row r="6" spans="1:11" ht="15">
      <c r="A6" s="30"/>
      <c r="B6" s="30"/>
      <c r="C6" s="30"/>
      <c r="D6" s="30"/>
      <c r="E6" s="30"/>
      <c r="F6" s="30"/>
      <c r="G6" s="30"/>
      <c r="H6" s="30"/>
      <c r="I6" s="30"/>
      <c r="J6" s="30"/>
      <c r="K6" s="30"/>
    </row>
    <row r="7" spans="1:11" ht="15">
      <c r="A7" s="33" t="s">
        <v>2</v>
      </c>
      <c r="B7" s="30"/>
      <c r="C7" s="30"/>
      <c r="D7" s="30"/>
      <c r="E7" s="30"/>
      <c r="F7" s="30"/>
      <c r="G7" s="30"/>
      <c r="H7" s="30"/>
      <c r="I7" s="30"/>
      <c r="J7" s="30"/>
      <c r="K7" s="30"/>
    </row>
    <row r="8" spans="1:11" ht="15">
      <c r="A8" s="30"/>
      <c r="B8" s="30"/>
      <c r="C8" s="30"/>
      <c r="D8" s="30"/>
      <c r="E8" s="30"/>
      <c r="F8" s="30"/>
      <c r="G8" s="30"/>
      <c r="H8" s="30"/>
      <c r="I8" s="30"/>
      <c r="J8" s="30"/>
      <c r="K8" s="30"/>
    </row>
    <row r="9" spans="1:11" ht="15">
      <c r="A9" s="146" t="s">
        <v>3</v>
      </c>
      <c r="B9" s="146"/>
      <c r="C9" s="146"/>
      <c r="D9" s="146"/>
      <c r="E9" s="146"/>
      <c r="F9" s="146"/>
      <c r="G9" s="146"/>
      <c r="H9" s="146"/>
      <c r="I9" s="146"/>
      <c r="J9" s="30"/>
      <c r="K9" s="30"/>
    </row>
    <row r="10" spans="1:11" ht="15">
      <c r="A10" s="146"/>
      <c r="B10" s="146"/>
      <c r="C10" s="146"/>
      <c r="D10" s="146"/>
      <c r="E10" s="146"/>
      <c r="F10" s="146"/>
      <c r="G10" s="146"/>
      <c r="H10" s="146"/>
      <c r="I10" s="146"/>
      <c r="J10" s="30"/>
      <c r="K10" s="30"/>
    </row>
    <row r="11" spans="1:11" ht="15">
      <c r="A11" s="146"/>
      <c r="B11" s="146"/>
      <c r="C11" s="146"/>
      <c r="D11" s="146"/>
      <c r="E11" s="146"/>
      <c r="F11" s="146"/>
      <c r="G11" s="146"/>
      <c r="H11" s="146"/>
      <c r="I11" s="146"/>
      <c r="J11" s="30"/>
      <c r="K11" s="30"/>
    </row>
    <row r="12" spans="1:11" ht="15">
      <c r="A12" s="146"/>
      <c r="B12" s="146"/>
      <c r="C12" s="146"/>
      <c r="D12" s="146"/>
      <c r="E12" s="146"/>
      <c r="F12" s="146"/>
      <c r="G12" s="146"/>
      <c r="H12" s="146"/>
      <c r="I12" s="146"/>
      <c r="J12" s="30"/>
      <c r="K12" s="30"/>
    </row>
    <row r="13" spans="1:11" ht="15">
      <c r="A13" s="146"/>
      <c r="B13" s="146"/>
      <c r="C13" s="146"/>
      <c r="D13" s="146"/>
      <c r="E13" s="146"/>
      <c r="F13" s="146"/>
      <c r="G13" s="146"/>
      <c r="H13" s="146"/>
      <c r="I13" s="146"/>
      <c r="J13" s="30"/>
      <c r="K13" s="30"/>
    </row>
    <row r="14" spans="1:11" ht="15">
      <c r="A14" s="147"/>
      <c r="B14" s="147"/>
      <c r="C14" s="147"/>
      <c r="D14" s="147"/>
      <c r="E14" s="147"/>
      <c r="F14" s="147"/>
      <c r="G14" s="147"/>
      <c r="H14" s="147"/>
      <c r="I14" s="147"/>
      <c r="J14" s="30"/>
      <c r="K14" s="30"/>
    </row>
    <row r="15" spans="1:11" ht="15">
      <c r="A15" s="147"/>
      <c r="B15" s="147"/>
      <c r="C15" s="147"/>
      <c r="D15" s="147"/>
      <c r="E15" s="147"/>
      <c r="F15" s="147"/>
      <c r="G15" s="147"/>
      <c r="H15" s="147"/>
      <c r="I15" s="147"/>
      <c r="J15" s="30"/>
      <c r="K15" s="30"/>
    </row>
    <row r="16" spans="1:11" ht="15">
      <c r="A16" s="148" t="s">
        <v>1005</v>
      </c>
      <c r="B16" s="149"/>
      <c r="C16" s="149"/>
      <c r="D16" s="149"/>
      <c r="E16" s="149"/>
      <c r="F16" s="149"/>
      <c r="G16" s="30"/>
      <c r="H16" s="30"/>
      <c r="I16" s="30"/>
      <c r="J16" s="30"/>
      <c r="K16" s="30"/>
    </row>
    <row r="17" spans="1:11" ht="15">
      <c r="A17" s="30"/>
      <c r="B17" s="30"/>
      <c r="C17" s="30"/>
      <c r="D17" s="30"/>
      <c r="E17" s="30"/>
      <c r="F17" s="30"/>
      <c r="G17" s="30"/>
      <c r="H17" s="30"/>
      <c r="I17" s="30"/>
      <c r="J17" s="30"/>
      <c r="K17" s="30"/>
    </row>
    <row r="18" spans="1:11" ht="15">
      <c r="A18" s="30"/>
      <c r="B18" s="30"/>
      <c r="C18" s="30"/>
      <c r="D18" s="30"/>
      <c r="E18" s="30"/>
      <c r="F18" s="30"/>
      <c r="G18" s="30"/>
      <c r="H18" s="30"/>
      <c r="I18" s="30"/>
      <c r="J18" s="30"/>
      <c r="K18" s="30"/>
    </row>
    <row r="19" spans="1:11" ht="15.75">
      <c r="A19" s="32" t="s">
        <v>4</v>
      </c>
      <c r="B19" s="30"/>
      <c r="C19" s="30"/>
      <c r="D19" s="30"/>
      <c r="E19" s="30"/>
      <c r="F19" s="30"/>
      <c r="G19" s="30"/>
      <c r="H19" s="30"/>
      <c r="I19" s="30"/>
      <c r="J19" s="30"/>
      <c r="K19" s="30"/>
    </row>
    <row r="20" spans="1:11" ht="15">
      <c r="A20" s="30"/>
      <c r="B20" s="30"/>
      <c r="C20" s="30"/>
      <c r="D20" s="30"/>
      <c r="E20" s="30"/>
      <c r="F20" s="30"/>
      <c r="G20" s="30"/>
      <c r="H20" s="30"/>
      <c r="I20" s="30"/>
      <c r="J20" s="30"/>
      <c r="K20" s="30"/>
    </row>
    <row r="21" spans="1:11" ht="15.75">
      <c r="A21" s="33" t="s">
        <v>5</v>
      </c>
      <c r="B21" s="30"/>
      <c r="C21" s="30"/>
      <c r="D21" s="150" t="s">
        <v>6</v>
      </c>
      <c r="E21" s="151"/>
      <c r="F21" s="151"/>
      <c r="G21" s="151"/>
      <c r="H21" s="151"/>
      <c r="I21" s="151"/>
      <c r="J21" s="30"/>
      <c r="K21" s="30"/>
    </row>
    <row r="22" spans="1:11" ht="15">
      <c r="A22" s="30"/>
      <c r="B22" s="30"/>
      <c r="C22" s="30"/>
      <c r="D22" s="30"/>
      <c r="E22" s="30"/>
      <c r="F22" s="30"/>
      <c r="G22" s="30"/>
      <c r="H22" s="30"/>
      <c r="I22" s="30"/>
      <c r="J22" s="30"/>
      <c r="K22" s="30"/>
    </row>
    <row r="23" spans="1:11" ht="15.75">
      <c r="A23" s="30"/>
      <c r="B23" s="33" t="s">
        <v>16</v>
      </c>
      <c r="C23" s="35"/>
      <c r="D23" s="35"/>
      <c r="E23" s="35"/>
      <c r="F23" s="35"/>
      <c r="G23" s="35"/>
      <c r="H23" s="35"/>
      <c r="I23" s="35"/>
      <c r="J23" s="35"/>
      <c r="K23" s="35"/>
    </row>
    <row r="24" spans="1:11" ht="15">
      <c r="A24" s="30"/>
      <c r="B24" s="146" t="s">
        <v>17</v>
      </c>
      <c r="C24" s="146"/>
      <c r="D24" s="146"/>
      <c r="E24" s="146"/>
      <c r="F24" s="146"/>
      <c r="G24" s="146"/>
      <c r="H24" s="146"/>
      <c r="I24" s="146"/>
      <c r="J24" s="30"/>
      <c r="K24" s="30"/>
    </row>
    <row r="25" spans="1:11" ht="15">
      <c r="A25" s="30"/>
      <c r="B25" s="146"/>
      <c r="C25" s="146"/>
      <c r="D25" s="146"/>
      <c r="E25" s="146"/>
      <c r="F25" s="146"/>
      <c r="G25" s="146"/>
      <c r="H25" s="146"/>
      <c r="I25" s="146"/>
      <c r="J25" s="30"/>
      <c r="K25" s="30"/>
    </row>
    <row r="26" spans="1:11" ht="15">
      <c r="A26" s="30"/>
      <c r="B26" s="147"/>
      <c r="C26" s="147"/>
      <c r="D26" s="147"/>
      <c r="E26" s="147"/>
      <c r="F26" s="147"/>
      <c r="G26" s="147"/>
      <c r="H26" s="147"/>
      <c r="I26" s="147"/>
      <c r="J26" s="30"/>
      <c r="K26" s="30"/>
    </row>
    <row r="27" spans="1:11" ht="15">
      <c r="A27" s="30"/>
      <c r="B27" s="146" t="s">
        <v>18</v>
      </c>
      <c r="C27" s="146"/>
      <c r="D27" s="146"/>
      <c r="E27" s="146"/>
      <c r="F27" s="146"/>
      <c r="G27" s="146"/>
      <c r="H27" s="146"/>
      <c r="I27" s="146"/>
      <c r="J27" s="30"/>
      <c r="K27" s="30"/>
    </row>
    <row r="28" spans="1:11" ht="15">
      <c r="A28" s="30"/>
      <c r="B28" s="146"/>
      <c r="C28" s="146"/>
      <c r="D28" s="146"/>
      <c r="E28" s="146"/>
      <c r="F28" s="146"/>
      <c r="G28" s="146"/>
      <c r="H28" s="146"/>
      <c r="I28" s="146"/>
      <c r="J28" s="30"/>
      <c r="K28" s="30"/>
    </row>
    <row r="29" spans="1:11" ht="15">
      <c r="A29" s="30"/>
      <c r="B29" s="30"/>
      <c r="C29" s="30"/>
      <c r="D29" s="30"/>
      <c r="E29" s="30"/>
      <c r="F29" s="30"/>
      <c r="G29" s="30"/>
      <c r="H29" s="30"/>
      <c r="I29" s="30"/>
      <c r="J29" s="30"/>
      <c r="K29" s="30"/>
    </row>
    <row r="30" spans="1:11" ht="15">
      <c r="A30" s="146" t="s">
        <v>7</v>
      </c>
      <c r="B30" s="146"/>
      <c r="C30" s="146"/>
      <c r="D30" s="146"/>
      <c r="E30" s="146"/>
      <c r="F30" s="146"/>
      <c r="G30" s="146"/>
      <c r="H30" s="146"/>
      <c r="I30" s="146"/>
      <c r="J30" s="30"/>
      <c r="K30" s="30"/>
    </row>
    <row r="31" spans="1:11" ht="15">
      <c r="A31" s="146"/>
      <c r="B31" s="146"/>
      <c r="C31" s="146"/>
      <c r="D31" s="146"/>
      <c r="E31" s="146"/>
      <c r="F31" s="146"/>
      <c r="G31" s="146"/>
      <c r="H31" s="146"/>
      <c r="I31" s="146"/>
      <c r="J31" s="30"/>
      <c r="K31" s="30"/>
    </row>
    <row r="32" spans="1:11" ht="15">
      <c r="A32" s="147"/>
      <c r="B32" s="147"/>
      <c r="C32" s="147"/>
      <c r="D32" s="147"/>
      <c r="E32" s="147"/>
      <c r="F32" s="147"/>
      <c r="G32" s="147"/>
      <c r="H32" s="147"/>
      <c r="I32" s="147"/>
      <c r="J32" s="30"/>
      <c r="K32" s="30"/>
    </row>
    <row r="33" spans="1:11" ht="19.5" customHeight="1">
      <c r="A33" s="30"/>
      <c r="B33" s="30"/>
      <c r="C33" s="30"/>
      <c r="D33" s="30"/>
      <c r="E33" s="30"/>
      <c r="F33" s="30"/>
      <c r="G33" s="30"/>
      <c r="H33" s="30"/>
      <c r="I33" s="30"/>
      <c r="J33" s="30"/>
      <c r="K33" s="30"/>
    </row>
    <row r="34" spans="1:11" ht="15.75">
      <c r="A34" s="152" t="s">
        <v>19</v>
      </c>
      <c r="B34" s="152"/>
      <c r="C34" s="152"/>
      <c r="D34" s="152"/>
      <c r="E34" s="152"/>
      <c r="F34" s="152"/>
      <c r="G34" s="152"/>
      <c r="H34" s="152"/>
      <c r="I34" s="152"/>
      <c r="J34" s="152"/>
      <c r="K34" s="152"/>
    </row>
    <row r="35" spans="1:11" ht="19.5" customHeight="1">
      <c r="A35" s="30"/>
      <c r="B35" s="30"/>
      <c r="C35" s="30"/>
      <c r="D35" s="30"/>
      <c r="E35" s="30"/>
      <c r="F35" s="30"/>
      <c r="G35" s="30"/>
      <c r="H35" s="30"/>
      <c r="I35" s="30"/>
      <c r="J35" s="30"/>
      <c r="K35" s="30"/>
    </row>
    <row r="36" spans="1:11" ht="19.5" customHeight="1">
      <c r="A36" s="30"/>
      <c r="B36" s="30"/>
      <c r="C36" s="30"/>
      <c r="D36" s="30"/>
      <c r="E36" s="30"/>
      <c r="F36" s="30"/>
      <c r="G36" s="30"/>
      <c r="H36" s="30"/>
      <c r="I36" s="30"/>
      <c r="J36" s="30"/>
      <c r="K36" s="30"/>
    </row>
    <row r="37" spans="1:11" ht="15.75">
      <c r="A37" s="32" t="s">
        <v>8</v>
      </c>
      <c r="B37" s="32"/>
      <c r="C37" s="32"/>
      <c r="D37" s="32"/>
      <c r="E37" s="32"/>
      <c r="F37" s="32"/>
      <c r="G37" s="32"/>
      <c r="H37" s="32"/>
      <c r="I37" s="32"/>
      <c r="J37" s="32"/>
      <c r="K37" s="32"/>
    </row>
    <row r="38" spans="1:11" ht="15">
      <c r="A38" s="30"/>
      <c r="B38" s="30"/>
      <c r="C38" s="30"/>
      <c r="D38" s="30"/>
      <c r="E38" s="30"/>
      <c r="F38" s="30"/>
      <c r="G38" s="30"/>
      <c r="H38" s="30"/>
      <c r="I38" s="30"/>
      <c r="J38" s="30"/>
      <c r="K38" s="30"/>
    </row>
    <row r="39" spans="1:11" ht="15">
      <c r="A39" s="146" t="s">
        <v>9</v>
      </c>
      <c r="B39" s="146"/>
      <c r="C39" s="146"/>
      <c r="D39" s="146"/>
      <c r="E39" s="146"/>
      <c r="F39" s="146"/>
      <c r="G39" s="146"/>
      <c r="H39" s="146"/>
      <c r="I39" s="146"/>
      <c r="J39" s="30"/>
      <c r="K39" s="30"/>
    </row>
    <row r="40" spans="1:11" ht="15">
      <c r="A40" s="146"/>
      <c r="B40" s="146"/>
      <c r="C40" s="146"/>
      <c r="D40" s="146"/>
      <c r="E40" s="146"/>
      <c r="F40" s="146"/>
      <c r="G40" s="146"/>
      <c r="H40" s="146"/>
      <c r="I40" s="146"/>
      <c r="J40" s="30"/>
      <c r="K40" s="30"/>
    </row>
    <row r="41" spans="1:11" ht="15">
      <c r="A41" s="30"/>
      <c r="B41" s="30"/>
      <c r="C41" s="30"/>
      <c r="D41" s="30"/>
      <c r="E41" s="30"/>
      <c r="F41" s="30"/>
      <c r="G41" s="30"/>
      <c r="H41" s="30"/>
      <c r="I41" s="30"/>
      <c r="J41" s="30"/>
      <c r="K41" s="30"/>
    </row>
    <row r="42" spans="1:11" ht="15">
      <c r="A42" s="33" t="s">
        <v>10</v>
      </c>
      <c r="B42" s="35"/>
      <c r="C42" s="35"/>
      <c r="D42" s="35"/>
      <c r="E42" s="35"/>
      <c r="F42" s="35"/>
      <c r="G42" s="35"/>
      <c r="H42" s="35"/>
      <c r="I42" s="35"/>
      <c r="J42" s="35"/>
      <c r="K42" s="35"/>
    </row>
    <row r="43" spans="1:11" ht="15">
      <c r="A43" s="33" t="s">
        <v>11</v>
      </c>
      <c r="B43" s="35"/>
      <c r="C43" s="35"/>
      <c r="D43" s="35"/>
      <c r="E43" s="35"/>
      <c r="F43" s="35"/>
      <c r="G43" s="35"/>
      <c r="H43" s="35"/>
      <c r="I43" s="35"/>
      <c r="J43" s="35"/>
      <c r="K43" s="35"/>
    </row>
    <row r="44" spans="1:11" ht="15">
      <c r="A44" s="33" t="s">
        <v>12</v>
      </c>
      <c r="B44" s="35"/>
      <c r="C44" s="35"/>
      <c r="D44" s="35"/>
      <c r="E44" s="35"/>
      <c r="F44" s="35"/>
      <c r="G44" s="35"/>
      <c r="H44" s="35"/>
      <c r="I44" s="35"/>
      <c r="J44" s="35"/>
      <c r="K44" s="35"/>
    </row>
    <row r="45" spans="1:11" ht="15">
      <c r="A45" s="33" t="s">
        <v>13</v>
      </c>
      <c r="B45" s="35"/>
      <c r="C45" s="35"/>
      <c r="D45" s="35"/>
      <c r="E45" s="35"/>
      <c r="F45" s="35"/>
      <c r="G45" s="35"/>
      <c r="H45" s="35"/>
      <c r="I45" s="35"/>
      <c r="J45" s="35"/>
      <c r="K45" s="35"/>
    </row>
    <row r="46" spans="1:11" ht="15">
      <c r="A46" s="33" t="s">
        <v>14</v>
      </c>
      <c r="B46" s="35"/>
      <c r="C46" s="35"/>
      <c r="D46" s="35"/>
      <c r="E46" s="35"/>
      <c r="F46" s="35"/>
      <c r="G46" s="35"/>
      <c r="H46" s="35"/>
      <c r="I46" s="35"/>
      <c r="J46" s="35"/>
      <c r="K46" s="35"/>
    </row>
    <row r="47" spans="1:11" ht="15">
      <c r="A47" s="33" t="s">
        <v>15</v>
      </c>
      <c r="B47" s="35"/>
      <c r="C47" s="35"/>
      <c r="D47" s="35"/>
      <c r="E47" s="35"/>
      <c r="F47" s="35"/>
      <c r="G47" s="35"/>
      <c r="H47" s="35"/>
      <c r="I47" s="35"/>
      <c r="J47" s="35"/>
      <c r="K47" s="35"/>
    </row>
    <row r="48" spans="1:11" ht="15">
      <c r="A48" s="30"/>
      <c r="B48" s="30"/>
      <c r="C48" s="30"/>
      <c r="D48" s="30"/>
      <c r="E48" s="30"/>
      <c r="F48" s="30"/>
      <c r="G48" s="30"/>
      <c r="H48" s="30"/>
      <c r="I48" s="30"/>
      <c r="J48" s="30"/>
      <c r="K48" s="30"/>
    </row>
  </sheetData>
  <sheetProtection/>
  <mergeCells count="8">
    <mergeCell ref="A39:I40"/>
    <mergeCell ref="B24:I26"/>
    <mergeCell ref="A30:I32"/>
    <mergeCell ref="A16:F16"/>
    <mergeCell ref="A9:I15"/>
    <mergeCell ref="D21:I21"/>
    <mergeCell ref="B27:I28"/>
    <mergeCell ref="A34:K34"/>
  </mergeCells>
  <hyperlinks>
    <hyperlink ref="A16" r:id="rId1" display="http://www.statistics.gov.uk/press_Release/CurrentReleases.asp"/>
    <hyperlink ref="A16:F16" r:id="rId2" display="http://www.ons.gov.uk/ons/rel/psa/public-sector-finances/index.html"/>
    <hyperlink ref="D21:I21" r:id="rId3" display="www.bankofengland.co.uk/pra/Pages/authorisations/banksbuildingsocietieslist.aspx"/>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K212"/>
  <sheetViews>
    <sheetView zoomScalePageLayoutView="0" workbookViewId="0" topLeftCell="A1">
      <selection activeCell="AY3" sqref="AY3:BK344"/>
    </sheetView>
  </sheetViews>
  <sheetFormatPr defaultColWidth="8.88671875" defaultRowHeight="15"/>
  <cols>
    <col min="1" max="16384" width="8.88671875" style="1" customWidth="1"/>
  </cols>
  <sheetData>
    <row r="1" spans="1:11" ht="18">
      <c r="A1" s="36" t="s">
        <v>319</v>
      </c>
      <c r="B1" s="37"/>
      <c r="C1" s="37"/>
      <c r="D1" s="37"/>
      <c r="E1" s="37"/>
      <c r="F1" s="37"/>
      <c r="G1" s="37"/>
      <c r="H1" s="37"/>
      <c r="I1" s="37"/>
      <c r="J1" s="38"/>
      <c r="K1" s="39"/>
    </row>
    <row r="2" spans="1:11" ht="18">
      <c r="A2" s="129"/>
      <c r="B2" s="130"/>
      <c r="C2" s="130"/>
      <c r="D2" s="130"/>
      <c r="E2" s="130"/>
      <c r="F2" s="130"/>
      <c r="G2" s="130"/>
      <c r="H2" s="130"/>
      <c r="I2" s="130"/>
      <c r="J2" s="41"/>
      <c r="K2" s="42"/>
    </row>
    <row r="3" spans="1:11" ht="18">
      <c r="A3" s="129" t="s">
        <v>303</v>
      </c>
      <c r="B3" s="130"/>
      <c r="C3" s="130"/>
      <c r="D3" s="130"/>
      <c r="E3" s="130"/>
      <c r="F3" s="130"/>
      <c r="G3" s="130"/>
      <c r="H3" s="130"/>
      <c r="I3" s="130"/>
      <c r="J3" s="41"/>
      <c r="K3" s="42"/>
    </row>
    <row r="4" spans="1:11" ht="18">
      <c r="A4" s="129" t="s">
        <v>203</v>
      </c>
      <c r="B4" s="130"/>
      <c r="C4" s="130"/>
      <c r="D4" s="130"/>
      <c r="E4" s="130"/>
      <c r="F4" s="130"/>
      <c r="G4" s="130"/>
      <c r="H4" s="130"/>
      <c r="I4" s="130"/>
      <c r="J4" s="41"/>
      <c r="K4" s="42"/>
    </row>
    <row r="5" spans="1:11" ht="18" customHeight="1">
      <c r="A5" s="156" t="s">
        <v>310</v>
      </c>
      <c r="B5" s="157"/>
      <c r="C5" s="157"/>
      <c r="D5" s="157"/>
      <c r="E5" s="157"/>
      <c r="F5" s="157"/>
      <c r="G5" s="157"/>
      <c r="H5" s="157"/>
      <c r="I5" s="157"/>
      <c r="J5" s="157"/>
      <c r="K5" s="158"/>
    </row>
    <row r="6" spans="1:11" ht="18" customHeight="1">
      <c r="A6" s="156"/>
      <c r="B6" s="157"/>
      <c r="C6" s="157"/>
      <c r="D6" s="157"/>
      <c r="E6" s="157"/>
      <c r="F6" s="157"/>
      <c r="G6" s="157"/>
      <c r="H6" s="157"/>
      <c r="I6" s="157"/>
      <c r="J6" s="157"/>
      <c r="K6" s="158"/>
    </row>
    <row r="7" spans="1:11" ht="18">
      <c r="A7" s="129"/>
      <c r="B7" s="130"/>
      <c r="C7" s="130"/>
      <c r="D7" s="130"/>
      <c r="E7" s="130"/>
      <c r="F7" s="130"/>
      <c r="G7" s="130"/>
      <c r="H7" s="130"/>
      <c r="I7" s="130"/>
      <c r="J7" s="41"/>
      <c r="K7" s="42"/>
    </row>
    <row r="8" spans="1:11" ht="18">
      <c r="A8" s="129" t="s">
        <v>304</v>
      </c>
      <c r="B8" s="130"/>
      <c r="C8" s="130"/>
      <c r="D8" s="130"/>
      <c r="E8" s="130"/>
      <c r="F8" s="130"/>
      <c r="G8" s="130"/>
      <c r="H8" s="130"/>
      <c r="I8" s="130"/>
      <c r="J8" s="41"/>
      <c r="K8" s="42"/>
    </row>
    <row r="9" spans="1:11" ht="52.5" customHeight="1">
      <c r="A9" s="160" t="s">
        <v>309</v>
      </c>
      <c r="B9" s="161"/>
      <c r="C9" s="161"/>
      <c r="D9" s="161"/>
      <c r="E9" s="161"/>
      <c r="F9" s="161"/>
      <c r="G9" s="161"/>
      <c r="H9" s="161"/>
      <c r="I9" s="161"/>
      <c r="J9" s="161"/>
      <c r="K9" s="162"/>
    </row>
    <row r="10" spans="1:11" ht="18">
      <c r="A10" s="129"/>
      <c r="B10" s="130"/>
      <c r="C10" s="130"/>
      <c r="D10" s="130"/>
      <c r="E10" s="130"/>
      <c r="F10" s="130"/>
      <c r="G10" s="130"/>
      <c r="H10" s="130"/>
      <c r="I10" s="130"/>
      <c r="J10" s="41"/>
      <c r="K10" s="42"/>
    </row>
    <row r="11" spans="1:11" ht="18">
      <c r="A11" s="129" t="s">
        <v>305</v>
      </c>
      <c r="B11" s="130"/>
      <c r="C11" s="130"/>
      <c r="D11" s="130"/>
      <c r="E11" s="130"/>
      <c r="F11" s="130"/>
      <c r="G11" s="130"/>
      <c r="H11" s="130"/>
      <c r="I11" s="130"/>
      <c r="J11" s="41"/>
      <c r="K11" s="42"/>
    </row>
    <row r="12" spans="1:11" ht="45" customHeight="1">
      <c r="A12" s="160" t="s">
        <v>306</v>
      </c>
      <c r="B12" s="161"/>
      <c r="C12" s="161"/>
      <c r="D12" s="161"/>
      <c r="E12" s="161"/>
      <c r="F12" s="161"/>
      <c r="G12" s="161"/>
      <c r="H12" s="161"/>
      <c r="I12" s="161"/>
      <c r="J12" s="161"/>
      <c r="K12" s="162"/>
    </row>
    <row r="13" spans="1:11" ht="36" customHeight="1">
      <c r="A13" s="156" t="s">
        <v>313</v>
      </c>
      <c r="B13" s="157"/>
      <c r="C13" s="157"/>
      <c r="D13" s="157"/>
      <c r="E13" s="157"/>
      <c r="F13" s="157"/>
      <c r="G13" s="157"/>
      <c r="H13" s="157"/>
      <c r="I13" s="157"/>
      <c r="J13" s="157"/>
      <c r="K13" s="158"/>
    </row>
    <row r="14" spans="1:11" ht="18" customHeight="1">
      <c r="A14" s="156" t="s">
        <v>312</v>
      </c>
      <c r="B14" s="157"/>
      <c r="C14" s="157"/>
      <c r="D14" s="157"/>
      <c r="E14" s="157"/>
      <c r="F14" s="157"/>
      <c r="G14" s="157"/>
      <c r="H14" s="157"/>
      <c r="I14" s="157"/>
      <c r="J14" s="157"/>
      <c r="K14" s="158"/>
    </row>
    <row r="15" spans="1:11" ht="23.25" customHeight="1">
      <c r="A15" s="156" t="s">
        <v>311</v>
      </c>
      <c r="B15" s="157"/>
      <c r="C15" s="157"/>
      <c r="D15" s="157"/>
      <c r="E15" s="157"/>
      <c r="F15" s="157"/>
      <c r="G15" s="157"/>
      <c r="H15" s="157"/>
      <c r="I15" s="157"/>
      <c r="J15" s="157"/>
      <c r="K15" s="158"/>
    </row>
    <row r="16" spans="1:11" ht="35.25" customHeight="1">
      <c r="A16" s="156" t="s">
        <v>318</v>
      </c>
      <c r="B16" s="157"/>
      <c r="C16" s="157"/>
      <c r="D16" s="157"/>
      <c r="E16" s="157"/>
      <c r="F16" s="157"/>
      <c r="G16" s="157"/>
      <c r="H16" s="157"/>
      <c r="I16" s="157"/>
      <c r="J16" s="157"/>
      <c r="K16" s="158"/>
    </row>
    <row r="17" spans="1:11" ht="15">
      <c r="A17" s="40"/>
      <c r="B17" s="41"/>
      <c r="C17" s="41"/>
      <c r="D17" s="41"/>
      <c r="E17" s="41"/>
      <c r="F17" s="41"/>
      <c r="G17" s="41"/>
      <c r="H17" s="41"/>
      <c r="I17" s="41"/>
      <c r="J17" s="41"/>
      <c r="K17" s="42"/>
    </row>
    <row r="18" spans="1:11" ht="15.75">
      <c r="A18" s="43" t="s">
        <v>20</v>
      </c>
      <c r="B18" s="41"/>
      <c r="C18" s="41"/>
      <c r="D18" s="41"/>
      <c r="E18" s="41"/>
      <c r="F18" s="41"/>
      <c r="G18" s="41"/>
      <c r="H18" s="41"/>
      <c r="I18" s="41"/>
      <c r="J18" s="41"/>
      <c r="K18" s="42"/>
    </row>
    <row r="19" spans="1:11" ht="15">
      <c r="A19" s="40"/>
      <c r="B19" s="41"/>
      <c r="C19" s="41"/>
      <c r="D19" s="41"/>
      <c r="E19" s="41"/>
      <c r="F19" s="41"/>
      <c r="G19" s="41"/>
      <c r="H19" s="41"/>
      <c r="I19" s="41"/>
      <c r="J19" s="41"/>
      <c r="K19" s="42"/>
    </row>
    <row r="20" spans="1:11" ht="15.75">
      <c r="A20" s="43" t="s">
        <v>21</v>
      </c>
      <c r="B20" s="41"/>
      <c r="C20" s="41"/>
      <c r="D20" s="41"/>
      <c r="E20" s="41"/>
      <c r="F20" s="41"/>
      <c r="G20" s="41"/>
      <c r="H20" s="41"/>
      <c r="I20" s="41"/>
      <c r="J20" s="41"/>
      <c r="K20" s="42"/>
    </row>
    <row r="21" spans="1:11" ht="35.25" customHeight="1">
      <c r="A21" s="153" t="s">
        <v>1011</v>
      </c>
      <c r="B21" s="154"/>
      <c r="C21" s="154"/>
      <c r="D21" s="154"/>
      <c r="E21" s="154"/>
      <c r="F21" s="154"/>
      <c r="G21" s="154"/>
      <c r="H21" s="154"/>
      <c r="I21" s="154"/>
      <c r="J21" s="41"/>
      <c r="K21" s="42"/>
    </row>
    <row r="22" spans="1:11" ht="15">
      <c r="A22" s="153"/>
      <c r="B22" s="154"/>
      <c r="C22" s="154"/>
      <c r="D22" s="154"/>
      <c r="E22" s="154"/>
      <c r="F22" s="154"/>
      <c r="G22" s="154"/>
      <c r="H22" s="154"/>
      <c r="I22" s="154"/>
      <c r="J22" s="41"/>
      <c r="K22" s="42"/>
    </row>
    <row r="23" spans="1:11" ht="15">
      <c r="A23" s="40"/>
      <c r="B23" s="41"/>
      <c r="C23" s="41"/>
      <c r="D23" s="41"/>
      <c r="E23" s="41"/>
      <c r="F23" s="41"/>
      <c r="G23" s="41"/>
      <c r="H23" s="41"/>
      <c r="I23" s="41"/>
      <c r="J23" s="41"/>
      <c r="K23" s="42"/>
    </row>
    <row r="24" spans="1:11" ht="15">
      <c r="A24" s="159" t="s">
        <v>22</v>
      </c>
      <c r="B24" s="154"/>
      <c r="C24" s="154"/>
      <c r="D24" s="154"/>
      <c r="E24" s="154"/>
      <c r="F24" s="154"/>
      <c r="G24" s="154"/>
      <c r="H24" s="154"/>
      <c r="I24" s="154"/>
      <c r="J24" s="41"/>
      <c r="K24" s="42"/>
    </row>
    <row r="25" spans="1:11" ht="15">
      <c r="A25" s="153"/>
      <c r="B25" s="154"/>
      <c r="C25" s="154"/>
      <c r="D25" s="154"/>
      <c r="E25" s="154"/>
      <c r="F25" s="154"/>
      <c r="G25" s="154"/>
      <c r="H25" s="154"/>
      <c r="I25" s="154"/>
      <c r="J25" s="41"/>
      <c r="K25" s="42"/>
    </row>
    <row r="26" spans="1:11" ht="15">
      <c r="A26" s="40"/>
      <c r="B26" s="41"/>
      <c r="C26" s="41"/>
      <c r="D26" s="41"/>
      <c r="E26" s="41"/>
      <c r="F26" s="41"/>
      <c r="G26" s="41"/>
      <c r="H26" s="41"/>
      <c r="I26" s="41"/>
      <c r="J26" s="41"/>
      <c r="K26" s="42"/>
    </row>
    <row r="27" spans="1:11" ht="15">
      <c r="A27" s="159" t="s">
        <v>23</v>
      </c>
      <c r="B27" s="154"/>
      <c r="C27" s="154"/>
      <c r="D27" s="154"/>
      <c r="E27" s="154"/>
      <c r="F27" s="154"/>
      <c r="G27" s="154"/>
      <c r="H27" s="154"/>
      <c r="I27" s="154"/>
      <c r="J27" s="41"/>
      <c r="K27" s="42"/>
    </row>
    <row r="28" spans="1:11" ht="15">
      <c r="A28" s="153"/>
      <c r="B28" s="154"/>
      <c r="C28" s="154"/>
      <c r="D28" s="154"/>
      <c r="E28" s="154"/>
      <c r="F28" s="154"/>
      <c r="G28" s="154"/>
      <c r="H28" s="154"/>
      <c r="I28" s="154"/>
      <c r="J28" s="41"/>
      <c r="K28" s="42"/>
    </row>
    <row r="29" spans="1:11" ht="15">
      <c r="A29" s="153"/>
      <c r="B29" s="154"/>
      <c r="C29" s="154"/>
      <c r="D29" s="154"/>
      <c r="E29" s="154"/>
      <c r="F29" s="154"/>
      <c r="G29" s="154"/>
      <c r="H29" s="154"/>
      <c r="I29" s="154"/>
      <c r="J29" s="41"/>
      <c r="K29" s="42"/>
    </row>
    <row r="30" spans="1:11" ht="15">
      <c r="A30" s="153"/>
      <c r="B30" s="154"/>
      <c r="C30" s="154"/>
      <c r="D30" s="154"/>
      <c r="E30" s="154"/>
      <c r="F30" s="154"/>
      <c r="G30" s="154"/>
      <c r="H30" s="154"/>
      <c r="I30" s="154"/>
      <c r="J30" s="41"/>
      <c r="K30" s="42"/>
    </row>
    <row r="31" spans="1:11" ht="15">
      <c r="A31" s="40"/>
      <c r="B31" s="41"/>
      <c r="C31" s="41"/>
      <c r="D31" s="41"/>
      <c r="E31" s="41"/>
      <c r="F31" s="41"/>
      <c r="G31" s="41"/>
      <c r="H31" s="41"/>
      <c r="I31" s="41"/>
      <c r="J31" s="41"/>
      <c r="K31" s="42"/>
    </row>
    <row r="32" spans="1:11" ht="15">
      <c r="A32" s="159" t="s">
        <v>24</v>
      </c>
      <c r="B32" s="154"/>
      <c r="C32" s="154"/>
      <c r="D32" s="154"/>
      <c r="E32" s="154"/>
      <c r="F32" s="154"/>
      <c r="G32" s="154"/>
      <c r="H32" s="154"/>
      <c r="I32" s="154"/>
      <c r="J32" s="41"/>
      <c r="K32" s="42"/>
    </row>
    <row r="33" spans="1:11" ht="15">
      <c r="A33" s="153"/>
      <c r="B33" s="154"/>
      <c r="C33" s="154"/>
      <c r="D33" s="154"/>
      <c r="E33" s="154"/>
      <c r="F33" s="154"/>
      <c r="G33" s="154"/>
      <c r="H33" s="154"/>
      <c r="I33" s="154"/>
      <c r="J33" s="41"/>
      <c r="K33" s="42"/>
    </row>
    <row r="34" spans="1:11" ht="15">
      <c r="A34" s="40"/>
      <c r="B34" s="41"/>
      <c r="C34" s="41"/>
      <c r="D34" s="41"/>
      <c r="E34" s="41"/>
      <c r="F34" s="41"/>
      <c r="G34" s="41"/>
      <c r="H34" s="41"/>
      <c r="I34" s="41"/>
      <c r="J34" s="41"/>
      <c r="K34" s="42"/>
    </row>
    <row r="35" spans="1:11" ht="15.75">
      <c r="A35" s="40" t="s">
        <v>25</v>
      </c>
      <c r="B35" s="41"/>
      <c r="C35" s="41"/>
      <c r="D35" s="41"/>
      <c r="E35" s="41"/>
      <c r="F35" s="41"/>
      <c r="G35" s="41"/>
      <c r="H35" s="41"/>
      <c r="I35" s="41"/>
      <c r="J35" s="41"/>
      <c r="K35" s="42"/>
    </row>
    <row r="36" spans="1:11" ht="15">
      <c r="A36" s="40"/>
      <c r="B36" s="41"/>
      <c r="C36" s="41"/>
      <c r="D36" s="41"/>
      <c r="E36" s="41"/>
      <c r="F36" s="41"/>
      <c r="G36" s="41"/>
      <c r="H36" s="41"/>
      <c r="I36" s="41"/>
      <c r="J36" s="41"/>
      <c r="K36" s="42"/>
    </row>
    <row r="37" spans="1:11" ht="15">
      <c r="A37" s="44" t="s">
        <v>27</v>
      </c>
      <c r="B37" s="41"/>
      <c r="C37" s="41"/>
      <c r="D37" s="41"/>
      <c r="E37" s="41"/>
      <c r="F37" s="41"/>
      <c r="G37" s="41"/>
      <c r="H37" s="41"/>
      <c r="I37" s="41"/>
      <c r="J37" s="41"/>
      <c r="K37" s="42"/>
    </row>
    <row r="38" spans="1:11" ht="15">
      <c r="A38" s="40"/>
      <c r="B38" s="41"/>
      <c r="C38" s="41"/>
      <c r="D38" s="41"/>
      <c r="E38" s="41"/>
      <c r="F38" s="41"/>
      <c r="G38" s="41"/>
      <c r="H38" s="41"/>
      <c r="I38" s="41"/>
      <c r="J38" s="41"/>
      <c r="K38" s="42"/>
    </row>
    <row r="39" spans="1:11" ht="15">
      <c r="A39" s="44" t="s">
        <v>28</v>
      </c>
      <c r="B39" s="41"/>
      <c r="C39" s="41"/>
      <c r="D39" s="41"/>
      <c r="E39" s="41"/>
      <c r="F39" s="41"/>
      <c r="G39" s="41"/>
      <c r="H39" s="41"/>
      <c r="I39" s="41"/>
      <c r="J39" s="41"/>
      <c r="K39" s="42"/>
    </row>
    <row r="40" spans="1:11" ht="15">
      <c r="A40" s="40"/>
      <c r="B40" s="41"/>
      <c r="C40" s="41"/>
      <c r="D40" s="41"/>
      <c r="E40" s="41"/>
      <c r="F40" s="41"/>
      <c r="G40" s="41"/>
      <c r="H40" s="41"/>
      <c r="I40" s="41"/>
      <c r="J40" s="41"/>
      <c r="K40" s="42"/>
    </row>
    <row r="41" spans="1:11" ht="15.75">
      <c r="A41" s="40" t="s">
        <v>26</v>
      </c>
      <c r="B41" s="41"/>
      <c r="C41" s="41"/>
      <c r="D41" s="41"/>
      <c r="E41" s="41"/>
      <c r="F41" s="41"/>
      <c r="G41" s="41"/>
      <c r="H41" s="41"/>
      <c r="I41" s="41"/>
      <c r="J41" s="41"/>
      <c r="K41" s="42"/>
    </row>
    <row r="42" spans="1:11" ht="15">
      <c r="A42" s="40"/>
      <c r="B42" s="41"/>
      <c r="C42" s="41"/>
      <c r="D42" s="41"/>
      <c r="E42" s="41"/>
      <c r="F42" s="41"/>
      <c r="G42" s="41"/>
      <c r="H42" s="41"/>
      <c r="I42" s="41"/>
      <c r="J42" s="41"/>
      <c r="K42" s="42"/>
    </row>
    <row r="43" spans="1:11" ht="15">
      <c r="A43" s="44" t="s">
        <v>29</v>
      </c>
      <c r="B43" s="41"/>
      <c r="C43" s="41"/>
      <c r="D43" s="41"/>
      <c r="E43" s="41"/>
      <c r="F43" s="41"/>
      <c r="G43" s="41"/>
      <c r="H43" s="41"/>
      <c r="I43" s="41"/>
      <c r="J43" s="41"/>
      <c r="K43" s="42"/>
    </row>
    <row r="44" spans="1:11" ht="15">
      <c r="A44" s="40"/>
      <c r="B44" s="41"/>
      <c r="C44" s="41"/>
      <c r="D44" s="41"/>
      <c r="E44" s="41"/>
      <c r="F44" s="41"/>
      <c r="G44" s="41"/>
      <c r="H44" s="41"/>
      <c r="I44" s="41"/>
      <c r="J44" s="41"/>
      <c r="K44" s="42"/>
    </row>
    <row r="45" spans="1:11" ht="15">
      <c r="A45" s="159" t="s">
        <v>30</v>
      </c>
      <c r="B45" s="154"/>
      <c r="C45" s="154"/>
      <c r="D45" s="154"/>
      <c r="E45" s="154"/>
      <c r="F45" s="154"/>
      <c r="G45" s="154"/>
      <c r="H45" s="154"/>
      <c r="I45" s="154"/>
      <c r="J45" s="41"/>
      <c r="K45" s="42"/>
    </row>
    <row r="46" spans="1:11" ht="15">
      <c r="A46" s="153"/>
      <c r="B46" s="154"/>
      <c r="C46" s="154"/>
      <c r="D46" s="154"/>
      <c r="E46" s="154"/>
      <c r="F46" s="154"/>
      <c r="G46" s="154"/>
      <c r="H46" s="154"/>
      <c r="I46" s="154"/>
      <c r="J46" s="41"/>
      <c r="K46" s="42"/>
    </row>
    <row r="47" spans="1:11" ht="15">
      <c r="A47" s="40"/>
      <c r="B47" s="41"/>
      <c r="C47" s="41"/>
      <c r="D47" s="41"/>
      <c r="E47" s="41"/>
      <c r="F47" s="41"/>
      <c r="G47" s="41"/>
      <c r="H47" s="41"/>
      <c r="I47" s="41"/>
      <c r="J47" s="41"/>
      <c r="K47" s="42"/>
    </row>
    <row r="48" spans="1:11" ht="15">
      <c r="A48" s="159" t="s">
        <v>31</v>
      </c>
      <c r="B48" s="154"/>
      <c r="C48" s="154"/>
      <c r="D48" s="154"/>
      <c r="E48" s="154"/>
      <c r="F48" s="154"/>
      <c r="G48" s="154"/>
      <c r="H48" s="154"/>
      <c r="I48" s="154"/>
      <c r="J48" s="41"/>
      <c r="K48" s="42"/>
    </row>
    <row r="49" spans="1:11" ht="15">
      <c r="A49" s="153"/>
      <c r="B49" s="154"/>
      <c r="C49" s="154"/>
      <c r="D49" s="154"/>
      <c r="E49" s="154"/>
      <c r="F49" s="154"/>
      <c r="G49" s="154"/>
      <c r="H49" s="154"/>
      <c r="I49" s="154"/>
      <c r="J49" s="41"/>
      <c r="K49" s="42"/>
    </row>
    <row r="50" spans="1:11" ht="15">
      <c r="A50" s="40"/>
      <c r="B50" s="41"/>
      <c r="C50" s="41"/>
      <c r="D50" s="41"/>
      <c r="E50" s="41"/>
      <c r="F50" s="41"/>
      <c r="G50" s="41"/>
      <c r="H50" s="41"/>
      <c r="I50" s="41"/>
      <c r="J50" s="41"/>
      <c r="K50" s="42"/>
    </row>
    <row r="51" spans="1:11" ht="15.75">
      <c r="A51" s="43" t="s">
        <v>32</v>
      </c>
      <c r="B51" s="41"/>
      <c r="C51" s="41"/>
      <c r="D51" s="41"/>
      <c r="E51" s="41"/>
      <c r="F51" s="41"/>
      <c r="G51" s="41"/>
      <c r="H51" s="41"/>
      <c r="I51" s="41"/>
      <c r="J51" s="41"/>
      <c r="K51" s="42"/>
    </row>
    <row r="52" spans="1:11" ht="15">
      <c r="A52" s="40"/>
      <c r="B52" s="41"/>
      <c r="C52" s="41"/>
      <c r="D52" s="41"/>
      <c r="E52" s="41"/>
      <c r="F52" s="41"/>
      <c r="G52" s="41"/>
      <c r="H52" s="41"/>
      <c r="I52" s="41"/>
      <c r="J52" s="41"/>
      <c r="K52" s="42"/>
    </row>
    <row r="53" spans="1:11" ht="15">
      <c r="A53" s="153" t="s">
        <v>1010</v>
      </c>
      <c r="B53" s="154"/>
      <c r="C53" s="154"/>
      <c r="D53" s="154"/>
      <c r="E53" s="154"/>
      <c r="F53" s="154"/>
      <c r="G53" s="154"/>
      <c r="H53" s="154"/>
      <c r="I53" s="154"/>
      <c r="J53" s="41"/>
      <c r="K53" s="42"/>
    </row>
    <row r="54" spans="1:11" ht="15">
      <c r="A54" s="153"/>
      <c r="B54" s="154"/>
      <c r="C54" s="154"/>
      <c r="D54" s="154"/>
      <c r="E54" s="154"/>
      <c r="F54" s="154"/>
      <c r="G54" s="154"/>
      <c r="H54" s="154"/>
      <c r="I54" s="154"/>
      <c r="J54" s="41"/>
      <c r="K54" s="42"/>
    </row>
    <row r="55" spans="1:11" ht="15">
      <c r="A55" s="153"/>
      <c r="B55" s="154"/>
      <c r="C55" s="154"/>
      <c r="D55" s="154"/>
      <c r="E55" s="154"/>
      <c r="F55" s="154"/>
      <c r="G55" s="154"/>
      <c r="H55" s="154"/>
      <c r="I55" s="154"/>
      <c r="J55" s="41"/>
      <c r="K55" s="42"/>
    </row>
    <row r="56" spans="1:11" ht="15">
      <c r="A56" s="153"/>
      <c r="B56" s="154"/>
      <c r="C56" s="154"/>
      <c r="D56" s="154"/>
      <c r="E56" s="154"/>
      <c r="F56" s="154"/>
      <c r="G56" s="154"/>
      <c r="H56" s="154"/>
      <c r="I56" s="154"/>
      <c r="J56" s="41"/>
      <c r="K56" s="42"/>
    </row>
    <row r="57" spans="1:11" ht="15">
      <c r="A57" s="153"/>
      <c r="B57" s="154"/>
      <c r="C57" s="154"/>
      <c r="D57" s="154"/>
      <c r="E57" s="154"/>
      <c r="F57" s="154"/>
      <c r="G57" s="154"/>
      <c r="H57" s="154"/>
      <c r="I57" s="154"/>
      <c r="J57" s="41"/>
      <c r="K57" s="42"/>
    </row>
    <row r="58" spans="1:11" ht="15">
      <c r="A58" s="153"/>
      <c r="B58" s="154"/>
      <c r="C58" s="154"/>
      <c r="D58" s="154"/>
      <c r="E58" s="154"/>
      <c r="F58" s="154"/>
      <c r="G58" s="154"/>
      <c r="H58" s="154"/>
      <c r="I58" s="154"/>
      <c r="J58" s="41"/>
      <c r="K58" s="42"/>
    </row>
    <row r="59" spans="1:11" ht="15">
      <c r="A59" s="40"/>
      <c r="B59" s="41"/>
      <c r="C59" s="41"/>
      <c r="D59" s="41"/>
      <c r="E59" s="41"/>
      <c r="F59" s="41"/>
      <c r="G59" s="41"/>
      <c r="H59" s="41"/>
      <c r="I59" s="41"/>
      <c r="J59" s="41"/>
      <c r="K59" s="42"/>
    </row>
    <row r="60" spans="1:11" ht="15">
      <c r="A60" s="40"/>
      <c r="B60" s="41"/>
      <c r="C60" s="41"/>
      <c r="D60" s="41"/>
      <c r="E60" s="41"/>
      <c r="F60" s="41"/>
      <c r="G60" s="41"/>
      <c r="H60" s="41"/>
      <c r="I60" s="41"/>
      <c r="J60" s="41"/>
      <c r="K60" s="42"/>
    </row>
    <row r="61" spans="1:11" ht="15.75">
      <c r="A61" s="43" t="s">
        <v>33</v>
      </c>
      <c r="B61" s="41"/>
      <c r="C61" s="41"/>
      <c r="D61" s="41"/>
      <c r="E61" s="41"/>
      <c r="F61" s="41"/>
      <c r="G61" s="41"/>
      <c r="H61" s="41"/>
      <c r="I61" s="41"/>
      <c r="J61" s="41"/>
      <c r="K61" s="42"/>
    </row>
    <row r="62" spans="1:11" ht="15">
      <c r="A62" s="40"/>
      <c r="B62" s="41"/>
      <c r="C62" s="41"/>
      <c r="D62" s="41"/>
      <c r="E62" s="41"/>
      <c r="F62" s="41"/>
      <c r="G62" s="41"/>
      <c r="H62" s="41"/>
      <c r="I62" s="41"/>
      <c r="J62" s="41"/>
      <c r="K62" s="42"/>
    </row>
    <row r="63" spans="1:11" ht="15.75">
      <c r="A63" s="43" t="s">
        <v>34</v>
      </c>
      <c r="B63" s="41"/>
      <c r="C63" s="41"/>
      <c r="D63" s="41"/>
      <c r="E63" s="41"/>
      <c r="F63" s="41"/>
      <c r="G63" s="41"/>
      <c r="H63" s="41"/>
      <c r="I63" s="41"/>
      <c r="J63" s="41"/>
      <c r="K63" s="42"/>
    </row>
    <row r="64" spans="1:11" ht="15">
      <c r="A64" s="40"/>
      <c r="B64" s="41"/>
      <c r="C64" s="41"/>
      <c r="D64" s="41"/>
      <c r="E64" s="41"/>
      <c r="F64" s="41"/>
      <c r="G64" s="41"/>
      <c r="H64" s="41"/>
      <c r="I64" s="41"/>
      <c r="J64" s="41"/>
      <c r="K64" s="42"/>
    </row>
    <row r="65" spans="1:11" ht="15.75">
      <c r="A65" s="45" t="s">
        <v>1008</v>
      </c>
      <c r="B65" s="41"/>
      <c r="C65" s="41"/>
      <c r="D65" s="41"/>
      <c r="E65" s="150" t="s">
        <v>6</v>
      </c>
      <c r="F65" s="151"/>
      <c r="G65" s="151"/>
      <c r="H65" s="151"/>
      <c r="I65" s="151"/>
      <c r="J65" s="151"/>
      <c r="K65" s="42"/>
    </row>
    <row r="66" spans="1:11" ht="15">
      <c r="A66" s="40"/>
      <c r="B66" s="41"/>
      <c r="C66" s="41"/>
      <c r="D66" s="41"/>
      <c r="E66" s="41"/>
      <c r="F66" s="41"/>
      <c r="G66" s="41"/>
      <c r="H66" s="41"/>
      <c r="I66" s="41"/>
      <c r="J66" s="41"/>
      <c r="K66" s="42"/>
    </row>
    <row r="67" spans="1:11" ht="15.75">
      <c r="A67" s="40"/>
      <c r="B67" s="46" t="s">
        <v>16</v>
      </c>
      <c r="C67" s="47"/>
      <c r="D67" s="47"/>
      <c r="E67" s="47"/>
      <c r="F67" s="47"/>
      <c r="G67" s="47"/>
      <c r="H67" s="47"/>
      <c r="I67" s="47"/>
      <c r="J67" s="41"/>
      <c r="K67" s="42"/>
    </row>
    <row r="68" spans="1:11" ht="15">
      <c r="A68" s="40"/>
      <c r="B68" s="155" t="s">
        <v>17</v>
      </c>
      <c r="C68" s="155"/>
      <c r="D68" s="155"/>
      <c r="E68" s="155"/>
      <c r="F68" s="155"/>
      <c r="G68" s="155"/>
      <c r="H68" s="155"/>
      <c r="I68" s="155"/>
      <c r="J68" s="41"/>
      <c r="K68" s="42"/>
    </row>
    <row r="69" spans="1:11" ht="15">
      <c r="A69" s="40"/>
      <c r="B69" s="155"/>
      <c r="C69" s="155"/>
      <c r="D69" s="155"/>
      <c r="E69" s="155"/>
      <c r="F69" s="155"/>
      <c r="G69" s="155"/>
      <c r="H69" s="155"/>
      <c r="I69" s="155"/>
      <c r="J69" s="41"/>
      <c r="K69" s="42"/>
    </row>
    <row r="70" spans="1:11" ht="15">
      <c r="A70" s="40"/>
      <c r="B70" s="154"/>
      <c r="C70" s="154"/>
      <c r="D70" s="154"/>
      <c r="E70" s="154"/>
      <c r="F70" s="154"/>
      <c r="G70" s="154"/>
      <c r="H70" s="154"/>
      <c r="I70" s="154"/>
      <c r="J70" s="41"/>
      <c r="K70" s="42"/>
    </row>
    <row r="71" spans="1:11" ht="15">
      <c r="A71" s="40"/>
      <c r="B71" s="155" t="s">
        <v>18</v>
      </c>
      <c r="C71" s="155"/>
      <c r="D71" s="155"/>
      <c r="E71" s="155"/>
      <c r="F71" s="155"/>
      <c r="G71" s="155"/>
      <c r="H71" s="155"/>
      <c r="I71" s="155"/>
      <c r="J71" s="41"/>
      <c r="K71" s="42"/>
    </row>
    <row r="72" spans="1:11" ht="15">
      <c r="A72" s="40"/>
      <c r="B72" s="155"/>
      <c r="C72" s="155"/>
      <c r="D72" s="155"/>
      <c r="E72" s="155"/>
      <c r="F72" s="155"/>
      <c r="G72" s="155"/>
      <c r="H72" s="155"/>
      <c r="I72" s="155"/>
      <c r="J72" s="41"/>
      <c r="K72" s="42"/>
    </row>
    <row r="73" spans="1:11" ht="15">
      <c r="A73" s="40"/>
      <c r="B73" s="41"/>
      <c r="C73" s="41"/>
      <c r="D73" s="41"/>
      <c r="E73" s="41"/>
      <c r="F73" s="41"/>
      <c r="G73" s="41"/>
      <c r="H73" s="41"/>
      <c r="I73" s="41"/>
      <c r="J73" s="41"/>
      <c r="K73" s="42"/>
    </row>
    <row r="74" spans="1:11" ht="15.75">
      <c r="A74" s="43" t="s">
        <v>35</v>
      </c>
      <c r="B74" s="41"/>
      <c r="C74" s="41"/>
      <c r="D74" s="41"/>
      <c r="E74" s="41"/>
      <c r="F74" s="41"/>
      <c r="G74" s="41"/>
      <c r="H74" s="41"/>
      <c r="I74" s="41"/>
      <c r="J74" s="41"/>
      <c r="K74" s="42"/>
    </row>
    <row r="75" spans="1:11" ht="15">
      <c r="A75" s="40"/>
      <c r="B75" s="41"/>
      <c r="C75" s="41"/>
      <c r="D75" s="41"/>
      <c r="E75" s="41"/>
      <c r="F75" s="41"/>
      <c r="G75" s="41"/>
      <c r="H75" s="41"/>
      <c r="I75" s="41"/>
      <c r="J75" s="41"/>
      <c r="K75" s="42"/>
    </row>
    <row r="76" spans="1:11" ht="15">
      <c r="A76" s="153" t="s">
        <v>1009</v>
      </c>
      <c r="B76" s="154"/>
      <c r="C76" s="154"/>
      <c r="D76" s="154"/>
      <c r="E76" s="154"/>
      <c r="F76" s="154"/>
      <c r="G76" s="154"/>
      <c r="H76" s="154"/>
      <c r="I76" s="154"/>
      <c r="J76" s="41"/>
      <c r="K76" s="42"/>
    </row>
    <row r="77" spans="1:11" ht="15">
      <c r="A77" s="153"/>
      <c r="B77" s="154"/>
      <c r="C77" s="154"/>
      <c r="D77" s="154"/>
      <c r="E77" s="154"/>
      <c r="F77" s="154"/>
      <c r="G77" s="154"/>
      <c r="H77" s="154"/>
      <c r="I77" s="154"/>
      <c r="J77" s="41"/>
      <c r="K77" s="42"/>
    </row>
    <row r="78" spans="1:11" ht="15">
      <c r="A78" s="153"/>
      <c r="B78" s="154"/>
      <c r="C78" s="154"/>
      <c r="D78" s="154"/>
      <c r="E78" s="154"/>
      <c r="F78" s="154"/>
      <c r="G78" s="154"/>
      <c r="H78" s="154"/>
      <c r="I78" s="154"/>
      <c r="J78" s="41"/>
      <c r="K78" s="42"/>
    </row>
    <row r="79" spans="1:11" ht="15">
      <c r="A79" s="40"/>
      <c r="B79" s="41"/>
      <c r="C79" s="41"/>
      <c r="D79" s="41"/>
      <c r="E79" s="41"/>
      <c r="F79" s="41"/>
      <c r="G79" s="41"/>
      <c r="H79" s="41"/>
      <c r="I79" s="41"/>
      <c r="J79" s="41"/>
      <c r="K79" s="42"/>
    </row>
    <row r="80" spans="1:11" ht="15.75">
      <c r="A80" s="43" t="s">
        <v>36</v>
      </c>
      <c r="B80" s="41"/>
      <c r="C80" s="41"/>
      <c r="D80" s="41"/>
      <c r="E80" s="41"/>
      <c r="F80" s="41"/>
      <c r="G80" s="41"/>
      <c r="H80" s="41"/>
      <c r="I80" s="41"/>
      <c r="J80" s="41"/>
      <c r="K80" s="42"/>
    </row>
    <row r="81" spans="1:11" ht="15">
      <c r="A81" s="40"/>
      <c r="B81" s="41"/>
      <c r="C81" s="41"/>
      <c r="D81" s="41"/>
      <c r="E81" s="41"/>
      <c r="F81" s="41"/>
      <c r="G81" s="41"/>
      <c r="H81" s="41"/>
      <c r="I81" s="41"/>
      <c r="J81" s="41"/>
      <c r="K81" s="42"/>
    </row>
    <row r="82" spans="1:11" ht="15">
      <c r="A82" s="153" t="s">
        <v>1012</v>
      </c>
      <c r="B82" s="154"/>
      <c r="C82" s="154"/>
      <c r="D82" s="154"/>
      <c r="E82" s="154"/>
      <c r="F82" s="154"/>
      <c r="G82" s="154"/>
      <c r="H82" s="154"/>
      <c r="I82" s="154"/>
      <c r="J82" s="41"/>
      <c r="K82" s="42"/>
    </row>
    <row r="83" spans="1:11" ht="15">
      <c r="A83" s="153"/>
      <c r="B83" s="154"/>
      <c r="C83" s="154"/>
      <c r="D83" s="154"/>
      <c r="E83" s="154"/>
      <c r="F83" s="154"/>
      <c r="G83" s="154"/>
      <c r="H83" s="154"/>
      <c r="I83" s="154"/>
      <c r="J83" s="41"/>
      <c r="K83" s="42"/>
    </row>
    <row r="84" spans="1:11" ht="15">
      <c r="A84" s="153"/>
      <c r="B84" s="154"/>
      <c r="C84" s="154"/>
      <c r="D84" s="154"/>
      <c r="E84" s="154"/>
      <c r="F84" s="154"/>
      <c r="G84" s="154"/>
      <c r="H84" s="154"/>
      <c r="I84" s="154"/>
      <c r="J84" s="41"/>
      <c r="K84" s="42"/>
    </row>
    <row r="85" spans="1:11" ht="15">
      <c r="A85" s="40"/>
      <c r="B85" s="41"/>
      <c r="C85" s="41"/>
      <c r="D85" s="41"/>
      <c r="E85" s="41"/>
      <c r="F85" s="41"/>
      <c r="G85" s="41"/>
      <c r="H85" s="41"/>
      <c r="I85" s="41"/>
      <c r="J85" s="41"/>
      <c r="K85" s="42"/>
    </row>
    <row r="86" spans="1:11" ht="15.75">
      <c r="A86" s="43" t="s">
        <v>37</v>
      </c>
      <c r="B86" s="41"/>
      <c r="C86" s="41"/>
      <c r="D86" s="41"/>
      <c r="E86" s="41"/>
      <c r="F86" s="41"/>
      <c r="G86" s="41"/>
      <c r="H86" s="41"/>
      <c r="I86" s="41"/>
      <c r="J86" s="41"/>
      <c r="K86" s="42"/>
    </row>
    <row r="87" spans="1:11" ht="15">
      <c r="A87" s="40"/>
      <c r="B87" s="41"/>
      <c r="C87" s="41"/>
      <c r="D87" s="41"/>
      <c r="E87" s="41"/>
      <c r="F87" s="41"/>
      <c r="G87" s="41"/>
      <c r="H87" s="41"/>
      <c r="I87" s="41"/>
      <c r="J87" s="41"/>
      <c r="K87" s="42"/>
    </row>
    <row r="88" spans="1:11" ht="15">
      <c r="A88" s="153" t="s">
        <v>1013</v>
      </c>
      <c r="B88" s="154"/>
      <c r="C88" s="154"/>
      <c r="D88" s="154"/>
      <c r="E88" s="154"/>
      <c r="F88" s="154"/>
      <c r="G88" s="154"/>
      <c r="H88" s="154"/>
      <c r="I88" s="154"/>
      <c r="J88" s="41"/>
      <c r="K88" s="42"/>
    </row>
    <row r="89" spans="1:11" ht="15">
      <c r="A89" s="153"/>
      <c r="B89" s="154"/>
      <c r="C89" s="154"/>
      <c r="D89" s="154"/>
      <c r="E89" s="154"/>
      <c r="F89" s="154"/>
      <c r="G89" s="154"/>
      <c r="H89" s="154"/>
      <c r="I89" s="154"/>
      <c r="J89" s="41"/>
      <c r="K89" s="42"/>
    </row>
    <row r="90" spans="1:11" ht="15">
      <c r="A90" s="153"/>
      <c r="B90" s="154"/>
      <c r="C90" s="154"/>
      <c r="D90" s="154"/>
      <c r="E90" s="154"/>
      <c r="F90" s="154"/>
      <c r="G90" s="154"/>
      <c r="H90" s="154"/>
      <c r="I90" s="154"/>
      <c r="J90" s="41"/>
      <c r="K90" s="42"/>
    </row>
    <row r="91" spans="1:11" ht="15">
      <c r="A91" s="153"/>
      <c r="B91" s="154"/>
      <c r="C91" s="154"/>
      <c r="D91" s="154"/>
      <c r="E91" s="154"/>
      <c r="F91" s="154"/>
      <c r="G91" s="154"/>
      <c r="H91" s="154"/>
      <c r="I91" s="154"/>
      <c r="J91" s="41"/>
      <c r="K91" s="42"/>
    </row>
    <row r="92" spans="1:11" ht="15">
      <c r="A92" s="153"/>
      <c r="B92" s="154"/>
      <c r="C92" s="154"/>
      <c r="D92" s="154"/>
      <c r="E92" s="154"/>
      <c r="F92" s="154"/>
      <c r="G92" s="154"/>
      <c r="H92" s="154"/>
      <c r="I92" s="154"/>
      <c r="J92" s="41"/>
      <c r="K92" s="42"/>
    </row>
    <row r="93" spans="1:11" ht="15">
      <c r="A93" s="153"/>
      <c r="B93" s="154"/>
      <c r="C93" s="154"/>
      <c r="D93" s="154"/>
      <c r="E93" s="154"/>
      <c r="F93" s="154"/>
      <c r="G93" s="154"/>
      <c r="H93" s="154"/>
      <c r="I93" s="154"/>
      <c r="J93" s="41"/>
      <c r="K93" s="42"/>
    </row>
    <row r="94" spans="1:11" ht="15">
      <c r="A94" s="40"/>
      <c r="B94" s="41"/>
      <c r="C94" s="41"/>
      <c r="D94" s="41"/>
      <c r="E94" s="41"/>
      <c r="F94" s="41"/>
      <c r="G94" s="41"/>
      <c r="H94" s="41"/>
      <c r="I94" s="41"/>
      <c r="J94" s="41"/>
      <c r="K94" s="42"/>
    </row>
    <row r="95" spans="1:11" ht="15.75">
      <c r="A95" s="43" t="s">
        <v>38</v>
      </c>
      <c r="B95" s="41"/>
      <c r="C95" s="41"/>
      <c r="D95" s="41"/>
      <c r="E95" s="41"/>
      <c r="F95" s="41"/>
      <c r="G95" s="41"/>
      <c r="H95" s="41"/>
      <c r="I95" s="41"/>
      <c r="J95" s="41"/>
      <c r="K95" s="42"/>
    </row>
    <row r="96" spans="1:11" ht="15">
      <c r="A96" s="40"/>
      <c r="B96" s="41"/>
      <c r="C96" s="41"/>
      <c r="D96" s="41"/>
      <c r="E96" s="41"/>
      <c r="F96" s="41"/>
      <c r="G96" s="41"/>
      <c r="H96" s="41"/>
      <c r="I96" s="41"/>
      <c r="J96" s="41"/>
      <c r="K96" s="42"/>
    </row>
    <row r="97" spans="1:11" ht="15">
      <c r="A97" s="153" t="s">
        <v>1014</v>
      </c>
      <c r="B97" s="154"/>
      <c r="C97" s="154"/>
      <c r="D97" s="154"/>
      <c r="E97" s="154"/>
      <c r="F97" s="154"/>
      <c r="G97" s="154"/>
      <c r="H97" s="154"/>
      <c r="I97" s="154"/>
      <c r="J97" s="41"/>
      <c r="K97" s="42"/>
    </row>
    <row r="98" spans="1:11" ht="15">
      <c r="A98" s="153"/>
      <c r="B98" s="154"/>
      <c r="C98" s="154"/>
      <c r="D98" s="154"/>
      <c r="E98" s="154"/>
      <c r="F98" s="154"/>
      <c r="G98" s="154"/>
      <c r="H98" s="154"/>
      <c r="I98" s="154"/>
      <c r="J98" s="41"/>
      <c r="K98" s="42"/>
    </row>
    <row r="99" spans="1:11" ht="15">
      <c r="A99" s="153"/>
      <c r="B99" s="154"/>
      <c r="C99" s="154"/>
      <c r="D99" s="154"/>
      <c r="E99" s="154"/>
      <c r="F99" s="154"/>
      <c r="G99" s="154"/>
      <c r="H99" s="154"/>
      <c r="I99" s="154"/>
      <c r="J99" s="41"/>
      <c r="K99" s="42"/>
    </row>
    <row r="100" spans="1:11" ht="15">
      <c r="A100" s="40"/>
      <c r="B100" s="41"/>
      <c r="C100" s="41"/>
      <c r="D100" s="41"/>
      <c r="E100" s="41"/>
      <c r="F100" s="41"/>
      <c r="G100" s="41"/>
      <c r="H100" s="41"/>
      <c r="I100" s="41"/>
      <c r="J100" s="41"/>
      <c r="K100" s="42"/>
    </row>
    <row r="101" spans="1:11" ht="15.75">
      <c r="A101" s="43" t="s">
        <v>39</v>
      </c>
      <c r="B101" s="41"/>
      <c r="C101" s="41"/>
      <c r="D101" s="41"/>
      <c r="E101" s="41"/>
      <c r="F101" s="41"/>
      <c r="G101" s="41"/>
      <c r="H101" s="41"/>
      <c r="I101" s="41"/>
      <c r="J101" s="41"/>
      <c r="K101" s="42"/>
    </row>
    <row r="102" spans="1:11" ht="15">
      <c r="A102" s="40"/>
      <c r="B102" s="41"/>
      <c r="C102" s="41"/>
      <c r="D102" s="41"/>
      <c r="E102" s="41"/>
      <c r="F102" s="41"/>
      <c r="G102" s="41"/>
      <c r="H102" s="41"/>
      <c r="I102" s="41"/>
      <c r="J102" s="41"/>
      <c r="K102" s="42"/>
    </row>
    <row r="103" spans="1:11" ht="15">
      <c r="A103" s="153" t="s">
        <v>1015</v>
      </c>
      <c r="B103" s="154"/>
      <c r="C103" s="154"/>
      <c r="D103" s="154"/>
      <c r="E103" s="154"/>
      <c r="F103" s="154"/>
      <c r="G103" s="154"/>
      <c r="H103" s="154"/>
      <c r="I103" s="154"/>
      <c r="J103" s="41"/>
      <c r="K103" s="42"/>
    </row>
    <row r="104" spans="1:11" ht="15">
      <c r="A104" s="153"/>
      <c r="B104" s="154"/>
      <c r="C104" s="154"/>
      <c r="D104" s="154"/>
      <c r="E104" s="154"/>
      <c r="F104" s="154"/>
      <c r="G104" s="154"/>
      <c r="H104" s="154"/>
      <c r="I104" s="154"/>
      <c r="J104" s="41"/>
      <c r="K104" s="42"/>
    </row>
    <row r="105" spans="1:11" ht="15">
      <c r="A105" s="40"/>
      <c r="B105" s="41"/>
      <c r="C105" s="41"/>
      <c r="D105" s="41"/>
      <c r="E105" s="41"/>
      <c r="F105" s="41"/>
      <c r="G105" s="41"/>
      <c r="H105" s="41"/>
      <c r="I105" s="41"/>
      <c r="J105" s="41"/>
      <c r="K105" s="42"/>
    </row>
    <row r="106" spans="1:11" ht="15.75">
      <c r="A106" s="43" t="s">
        <v>40</v>
      </c>
      <c r="B106" s="41"/>
      <c r="C106" s="41"/>
      <c r="D106" s="41"/>
      <c r="E106" s="41"/>
      <c r="F106" s="41"/>
      <c r="G106" s="41"/>
      <c r="H106" s="41"/>
      <c r="I106" s="41"/>
      <c r="J106" s="41"/>
      <c r="K106" s="42"/>
    </row>
    <row r="107" spans="1:11" ht="15">
      <c r="A107" s="40"/>
      <c r="B107" s="41"/>
      <c r="C107" s="41"/>
      <c r="D107" s="41"/>
      <c r="E107" s="41"/>
      <c r="F107" s="41"/>
      <c r="G107" s="41"/>
      <c r="H107" s="41"/>
      <c r="I107" s="41"/>
      <c r="J107" s="41"/>
      <c r="K107" s="42"/>
    </row>
    <row r="108" spans="1:11" ht="15">
      <c r="A108" s="153" t="s">
        <v>1016</v>
      </c>
      <c r="B108" s="154"/>
      <c r="C108" s="154"/>
      <c r="D108" s="154"/>
      <c r="E108" s="154"/>
      <c r="F108" s="154"/>
      <c r="G108" s="154"/>
      <c r="H108" s="154"/>
      <c r="I108" s="154"/>
      <c r="J108" s="41"/>
      <c r="K108" s="42"/>
    </row>
    <row r="109" spans="1:11" ht="15">
      <c r="A109" s="153"/>
      <c r="B109" s="154"/>
      <c r="C109" s="154"/>
      <c r="D109" s="154"/>
      <c r="E109" s="154"/>
      <c r="F109" s="154"/>
      <c r="G109" s="154"/>
      <c r="H109" s="154"/>
      <c r="I109" s="154"/>
      <c r="J109" s="41"/>
      <c r="K109" s="42"/>
    </row>
    <row r="110" spans="1:11" ht="15">
      <c r="A110" s="153"/>
      <c r="B110" s="154"/>
      <c r="C110" s="154"/>
      <c r="D110" s="154"/>
      <c r="E110" s="154"/>
      <c r="F110" s="154"/>
      <c r="G110" s="154"/>
      <c r="H110" s="154"/>
      <c r="I110" s="154"/>
      <c r="J110" s="41"/>
      <c r="K110" s="42"/>
    </row>
    <row r="111" spans="1:11" ht="15">
      <c r="A111" s="153"/>
      <c r="B111" s="154"/>
      <c r="C111" s="154"/>
      <c r="D111" s="154"/>
      <c r="E111" s="154"/>
      <c r="F111" s="154"/>
      <c r="G111" s="154"/>
      <c r="H111" s="154"/>
      <c r="I111" s="154"/>
      <c r="J111" s="41"/>
      <c r="K111" s="42"/>
    </row>
    <row r="112" spans="1:11" ht="15">
      <c r="A112" s="153"/>
      <c r="B112" s="154"/>
      <c r="C112" s="154"/>
      <c r="D112" s="154"/>
      <c r="E112" s="154"/>
      <c r="F112" s="154"/>
      <c r="G112" s="154"/>
      <c r="H112" s="154"/>
      <c r="I112" s="154"/>
      <c r="J112" s="41"/>
      <c r="K112" s="42"/>
    </row>
    <row r="113" spans="1:11" ht="15">
      <c r="A113" s="153"/>
      <c r="B113" s="154"/>
      <c r="C113" s="154"/>
      <c r="D113" s="154"/>
      <c r="E113" s="154"/>
      <c r="F113" s="154"/>
      <c r="G113" s="154"/>
      <c r="H113" s="154"/>
      <c r="I113" s="154"/>
      <c r="J113" s="41"/>
      <c r="K113" s="42"/>
    </row>
    <row r="114" spans="1:11" ht="15">
      <c r="A114" s="153"/>
      <c r="B114" s="154"/>
      <c r="C114" s="154"/>
      <c r="D114" s="154"/>
      <c r="E114" s="154"/>
      <c r="F114" s="154"/>
      <c r="G114" s="154"/>
      <c r="H114" s="154"/>
      <c r="I114" s="154"/>
      <c r="J114" s="41"/>
      <c r="K114" s="42"/>
    </row>
    <row r="115" spans="1:11" ht="15">
      <c r="A115" s="40"/>
      <c r="B115" s="41"/>
      <c r="C115" s="41"/>
      <c r="D115" s="41"/>
      <c r="E115" s="41"/>
      <c r="F115" s="41"/>
      <c r="G115" s="41"/>
      <c r="H115" s="41"/>
      <c r="I115" s="41"/>
      <c r="J115" s="41"/>
      <c r="K115" s="42"/>
    </row>
    <row r="116" spans="1:11" ht="15.75">
      <c r="A116" s="43" t="s">
        <v>41</v>
      </c>
      <c r="B116" s="41"/>
      <c r="C116" s="41"/>
      <c r="D116" s="41"/>
      <c r="E116" s="41"/>
      <c r="F116" s="41"/>
      <c r="G116" s="41"/>
      <c r="H116" s="41"/>
      <c r="I116" s="41"/>
      <c r="J116" s="41"/>
      <c r="K116" s="42"/>
    </row>
    <row r="117" spans="1:11" ht="15">
      <c r="A117" s="40"/>
      <c r="B117" s="41"/>
      <c r="C117" s="41"/>
      <c r="D117" s="41"/>
      <c r="E117" s="41"/>
      <c r="F117" s="41"/>
      <c r="G117" s="41"/>
      <c r="H117" s="41"/>
      <c r="I117" s="41"/>
      <c r="J117" s="41"/>
      <c r="K117" s="42"/>
    </row>
    <row r="118" spans="1:11" ht="15">
      <c r="A118" s="153" t="s">
        <v>1017</v>
      </c>
      <c r="B118" s="154"/>
      <c r="C118" s="154"/>
      <c r="D118" s="154"/>
      <c r="E118" s="154"/>
      <c r="F118" s="154"/>
      <c r="G118" s="154"/>
      <c r="H118" s="154"/>
      <c r="I118" s="154"/>
      <c r="J118" s="41"/>
      <c r="K118" s="42"/>
    </row>
    <row r="119" spans="1:11" ht="15">
      <c r="A119" s="153"/>
      <c r="B119" s="154"/>
      <c r="C119" s="154"/>
      <c r="D119" s="154"/>
      <c r="E119" s="154"/>
      <c r="F119" s="154"/>
      <c r="G119" s="154"/>
      <c r="H119" s="154"/>
      <c r="I119" s="154"/>
      <c r="J119" s="41"/>
      <c r="K119" s="42"/>
    </row>
    <row r="120" spans="1:11" ht="15">
      <c r="A120" s="153"/>
      <c r="B120" s="154"/>
      <c r="C120" s="154"/>
      <c r="D120" s="154"/>
      <c r="E120" s="154"/>
      <c r="F120" s="154"/>
      <c r="G120" s="154"/>
      <c r="H120" s="154"/>
      <c r="I120" s="154"/>
      <c r="J120" s="41"/>
      <c r="K120" s="42"/>
    </row>
    <row r="121" spans="1:11" ht="15">
      <c r="A121" s="40"/>
      <c r="B121" s="41"/>
      <c r="C121" s="41"/>
      <c r="D121" s="41"/>
      <c r="E121" s="41"/>
      <c r="F121" s="41"/>
      <c r="G121" s="41"/>
      <c r="H121" s="41"/>
      <c r="I121" s="41"/>
      <c r="J121" s="41"/>
      <c r="K121" s="42"/>
    </row>
    <row r="122" spans="1:11" ht="15.75">
      <c r="A122" s="43" t="s">
        <v>42</v>
      </c>
      <c r="B122" s="41"/>
      <c r="C122" s="41"/>
      <c r="D122" s="41"/>
      <c r="E122" s="41"/>
      <c r="F122" s="41"/>
      <c r="G122" s="41"/>
      <c r="H122" s="41"/>
      <c r="I122" s="41"/>
      <c r="J122" s="41"/>
      <c r="K122" s="42"/>
    </row>
    <row r="123" spans="1:11" ht="15">
      <c r="A123" s="40"/>
      <c r="B123" s="41"/>
      <c r="C123" s="41"/>
      <c r="D123" s="41"/>
      <c r="E123" s="41"/>
      <c r="F123" s="41"/>
      <c r="G123" s="41"/>
      <c r="H123" s="41"/>
      <c r="I123" s="41"/>
      <c r="J123" s="41"/>
      <c r="K123" s="42"/>
    </row>
    <row r="124" spans="1:11" ht="15">
      <c r="A124" s="153" t="s">
        <v>1018</v>
      </c>
      <c r="B124" s="154"/>
      <c r="C124" s="154"/>
      <c r="D124" s="154"/>
      <c r="E124" s="154"/>
      <c r="F124" s="154"/>
      <c r="G124" s="154"/>
      <c r="H124" s="154"/>
      <c r="I124" s="154"/>
      <c r="J124" s="41"/>
      <c r="K124" s="42"/>
    </row>
    <row r="125" spans="1:11" ht="15">
      <c r="A125" s="153"/>
      <c r="B125" s="154"/>
      <c r="C125" s="154"/>
      <c r="D125" s="154"/>
      <c r="E125" s="154"/>
      <c r="F125" s="154"/>
      <c r="G125" s="154"/>
      <c r="H125" s="154"/>
      <c r="I125" s="154"/>
      <c r="J125" s="41"/>
      <c r="K125" s="42"/>
    </row>
    <row r="126" spans="1:11" ht="15">
      <c r="A126" s="153"/>
      <c r="B126" s="154"/>
      <c r="C126" s="154"/>
      <c r="D126" s="154"/>
      <c r="E126" s="154"/>
      <c r="F126" s="154"/>
      <c r="G126" s="154"/>
      <c r="H126" s="154"/>
      <c r="I126" s="154"/>
      <c r="J126" s="41"/>
      <c r="K126" s="42"/>
    </row>
    <row r="127" spans="1:11" ht="15">
      <c r="A127" s="153"/>
      <c r="B127" s="154"/>
      <c r="C127" s="154"/>
      <c r="D127" s="154"/>
      <c r="E127" s="154"/>
      <c r="F127" s="154"/>
      <c r="G127" s="154"/>
      <c r="H127" s="154"/>
      <c r="I127" s="154"/>
      <c r="J127" s="41"/>
      <c r="K127" s="42"/>
    </row>
    <row r="128" spans="1:11" ht="25.5" customHeight="1">
      <c r="A128" s="153"/>
      <c r="B128" s="154"/>
      <c r="C128" s="154"/>
      <c r="D128" s="154"/>
      <c r="E128" s="154"/>
      <c r="F128" s="154"/>
      <c r="G128" s="154"/>
      <c r="H128" s="154"/>
      <c r="I128" s="154"/>
      <c r="J128" s="41"/>
      <c r="K128" s="42"/>
    </row>
    <row r="129" spans="1:11" ht="15">
      <c r="A129" s="40"/>
      <c r="B129" s="41"/>
      <c r="C129" s="41"/>
      <c r="D129" s="41"/>
      <c r="E129" s="41"/>
      <c r="F129" s="41"/>
      <c r="G129" s="41"/>
      <c r="H129" s="41"/>
      <c r="I129" s="41"/>
      <c r="J129" s="41"/>
      <c r="K129" s="42"/>
    </row>
    <row r="130" spans="1:11" ht="15.75">
      <c r="A130" s="43" t="s">
        <v>43</v>
      </c>
      <c r="B130" s="41"/>
      <c r="C130" s="41"/>
      <c r="D130" s="41"/>
      <c r="E130" s="41"/>
      <c r="F130" s="41"/>
      <c r="G130" s="41"/>
      <c r="H130" s="41"/>
      <c r="I130" s="41"/>
      <c r="J130" s="41"/>
      <c r="K130" s="42"/>
    </row>
    <row r="131" spans="1:11" ht="15">
      <c r="A131" s="40"/>
      <c r="B131" s="41"/>
      <c r="C131" s="41"/>
      <c r="D131" s="41"/>
      <c r="E131" s="41"/>
      <c r="F131" s="41"/>
      <c r="G131" s="41"/>
      <c r="H131" s="41"/>
      <c r="I131" s="41"/>
      <c r="J131" s="41"/>
      <c r="K131" s="42"/>
    </row>
    <row r="132" spans="1:11" ht="15">
      <c r="A132" s="153" t="s">
        <v>1019</v>
      </c>
      <c r="B132" s="154"/>
      <c r="C132" s="154"/>
      <c r="D132" s="154"/>
      <c r="E132" s="154"/>
      <c r="F132" s="154"/>
      <c r="G132" s="154"/>
      <c r="H132" s="154"/>
      <c r="I132" s="154"/>
      <c r="J132" s="41"/>
      <c r="K132" s="42"/>
    </row>
    <row r="133" spans="1:11" ht="15">
      <c r="A133" s="153"/>
      <c r="B133" s="154"/>
      <c r="C133" s="154"/>
      <c r="D133" s="154"/>
      <c r="E133" s="154"/>
      <c r="F133" s="154"/>
      <c r="G133" s="154"/>
      <c r="H133" s="154"/>
      <c r="I133" s="154"/>
      <c r="J133" s="41"/>
      <c r="K133" s="42"/>
    </row>
    <row r="134" spans="1:11" ht="15">
      <c r="A134" s="153"/>
      <c r="B134" s="154"/>
      <c r="C134" s="154"/>
      <c r="D134" s="154"/>
      <c r="E134" s="154"/>
      <c r="F134" s="154"/>
      <c r="G134" s="154"/>
      <c r="H134" s="154"/>
      <c r="I134" s="154"/>
      <c r="J134" s="41"/>
      <c r="K134" s="42"/>
    </row>
    <row r="135" spans="1:11" ht="15">
      <c r="A135" s="153"/>
      <c r="B135" s="154"/>
      <c r="C135" s="154"/>
      <c r="D135" s="154"/>
      <c r="E135" s="154"/>
      <c r="F135" s="154"/>
      <c r="G135" s="154"/>
      <c r="H135" s="154"/>
      <c r="I135" s="154"/>
      <c r="J135" s="41"/>
      <c r="K135" s="42"/>
    </row>
    <row r="136" spans="1:11" ht="15">
      <c r="A136" s="40"/>
      <c r="B136" s="41"/>
      <c r="C136" s="41"/>
      <c r="D136" s="41"/>
      <c r="E136" s="41"/>
      <c r="F136" s="41"/>
      <c r="G136" s="41"/>
      <c r="H136" s="41"/>
      <c r="I136" s="41"/>
      <c r="J136" s="41"/>
      <c r="K136" s="42"/>
    </row>
    <row r="137" spans="1:11" ht="15">
      <c r="A137" s="40"/>
      <c r="B137" s="41"/>
      <c r="C137" s="41"/>
      <c r="D137" s="41"/>
      <c r="E137" s="41"/>
      <c r="F137" s="41"/>
      <c r="G137" s="41"/>
      <c r="H137" s="41"/>
      <c r="I137" s="41"/>
      <c r="J137" s="41"/>
      <c r="K137" s="42"/>
    </row>
    <row r="138" spans="1:11" ht="15.75">
      <c r="A138" s="43" t="s">
        <v>44</v>
      </c>
      <c r="B138" s="41"/>
      <c r="C138" s="41"/>
      <c r="D138" s="41"/>
      <c r="E138" s="41"/>
      <c r="F138" s="41"/>
      <c r="G138" s="41"/>
      <c r="H138" s="41"/>
      <c r="I138" s="41"/>
      <c r="J138" s="41"/>
      <c r="K138" s="42"/>
    </row>
    <row r="139" spans="1:11" ht="15">
      <c r="A139" s="40"/>
      <c r="B139" s="41"/>
      <c r="C139" s="41"/>
      <c r="D139" s="41"/>
      <c r="E139" s="41"/>
      <c r="F139" s="41"/>
      <c r="G139" s="41"/>
      <c r="H139" s="41"/>
      <c r="I139" s="41"/>
      <c r="J139" s="41"/>
      <c r="K139" s="42"/>
    </row>
    <row r="140" spans="1:11" ht="15.75">
      <c r="A140" s="43" t="s">
        <v>45</v>
      </c>
      <c r="B140" s="41"/>
      <c r="C140" s="41"/>
      <c r="D140" s="41"/>
      <c r="E140" s="41"/>
      <c r="F140" s="41"/>
      <c r="G140" s="41"/>
      <c r="H140" s="41"/>
      <c r="I140" s="41"/>
      <c r="J140" s="41"/>
      <c r="K140" s="42"/>
    </row>
    <row r="141" spans="1:11" ht="15">
      <c r="A141" s="40"/>
      <c r="B141" s="41"/>
      <c r="C141" s="41"/>
      <c r="D141" s="41"/>
      <c r="E141" s="41"/>
      <c r="F141" s="41"/>
      <c r="G141" s="41"/>
      <c r="H141" s="41"/>
      <c r="I141" s="41"/>
      <c r="J141" s="41"/>
      <c r="K141" s="42"/>
    </row>
    <row r="142" spans="1:11" ht="15">
      <c r="A142" s="40" t="s">
        <v>1020</v>
      </c>
      <c r="B142" s="41"/>
      <c r="C142" s="41"/>
      <c r="D142" s="41"/>
      <c r="E142" s="41"/>
      <c r="F142" s="41"/>
      <c r="G142" s="41"/>
      <c r="H142" s="41"/>
      <c r="I142" s="41"/>
      <c r="J142" s="41"/>
      <c r="K142" s="42"/>
    </row>
    <row r="143" spans="1:11" ht="15">
      <c r="A143" s="40"/>
      <c r="B143" s="41"/>
      <c r="C143" s="41"/>
      <c r="D143" s="41"/>
      <c r="E143" s="41"/>
      <c r="F143" s="41"/>
      <c r="G143" s="41"/>
      <c r="H143" s="41"/>
      <c r="I143" s="41"/>
      <c r="J143" s="41"/>
      <c r="K143" s="42"/>
    </row>
    <row r="144" spans="1:11" ht="15.75">
      <c r="A144" s="43" t="s">
        <v>46</v>
      </c>
      <c r="B144" s="41"/>
      <c r="C144" s="41"/>
      <c r="D144" s="41"/>
      <c r="E144" s="41"/>
      <c r="F144" s="41"/>
      <c r="G144" s="41"/>
      <c r="H144" s="41"/>
      <c r="I144" s="41"/>
      <c r="J144" s="41"/>
      <c r="K144" s="42"/>
    </row>
    <row r="145" spans="1:11" ht="15">
      <c r="A145" s="40"/>
      <c r="B145" s="41"/>
      <c r="C145" s="41"/>
      <c r="D145" s="41"/>
      <c r="E145" s="41"/>
      <c r="F145" s="41"/>
      <c r="G145" s="41"/>
      <c r="H145" s="41"/>
      <c r="I145" s="41"/>
      <c r="J145" s="41"/>
      <c r="K145" s="42"/>
    </row>
    <row r="146" spans="1:11" ht="15">
      <c r="A146" s="40" t="s">
        <v>1021</v>
      </c>
      <c r="B146" s="41"/>
      <c r="C146" s="41"/>
      <c r="D146" s="41"/>
      <c r="E146" s="41"/>
      <c r="F146" s="41"/>
      <c r="G146" s="41"/>
      <c r="H146" s="41"/>
      <c r="I146" s="41"/>
      <c r="J146" s="41"/>
      <c r="K146" s="42"/>
    </row>
    <row r="147" spans="1:11" ht="15">
      <c r="A147" s="40"/>
      <c r="B147" s="41"/>
      <c r="C147" s="41"/>
      <c r="D147" s="41"/>
      <c r="E147" s="41"/>
      <c r="F147" s="41"/>
      <c r="G147" s="41"/>
      <c r="H147" s="41"/>
      <c r="I147" s="41"/>
      <c r="J147" s="41"/>
      <c r="K147" s="42"/>
    </row>
    <row r="148" spans="1:11" ht="15.75">
      <c r="A148" s="43" t="s">
        <v>47</v>
      </c>
      <c r="B148" s="41"/>
      <c r="C148" s="41"/>
      <c r="D148" s="41"/>
      <c r="E148" s="41"/>
      <c r="F148" s="41"/>
      <c r="G148" s="41"/>
      <c r="H148" s="41"/>
      <c r="I148" s="41"/>
      <c r="J148" s="41"/>
      <c r="K148" s="42"/>
    </row>
    <row r="149" spans="1:11" ht="15">
      <c r="A149" s="40"/>
      <c r="B149" s="41"/>
      <c r="C149" s="41"/>
      <c r="D149" s="41"/>
      <c r="E149" s="41"/>
      <c r="F149" s="41"/>
      <c r="G149" s="41"/>
      <c r="H149" s="41"/>
      <c r="I149" s="41"/>
      <c r="J149" s="41"/>
      <c r="K149" s="42"/>
    </row>
    <row r="150" spans="1:11" ht="15">
      <c r="A150" s="40" t="s">
        <v>1022</v>
      </c>
      <c r="B150" s="41"/>
      <c r="C150" s="41"/>
      <c r="D150" s="41"/>
      <c r="E150" s="41"/>
      <c r="F150" s="41"/>
      <c r="G150" s="41"/>
      <c r="H150" s="41"/>
      <c r="I150" s="41"/>
      <c r="J150" s="41"/>
      <c r="K150" s="42"/>
    </row>
    <row r="151" spans="1:11" ht="15">
      <c r="A151" s="40"/>
      <c r="B151" s="41"/>
      <c r="C151" s="41"/>
      <c r="D151" s="41"/>
      <c r="E151" s="41"/>
      <c r="F151" s="41"/>
      <c r="G151" s="41"/>
      <c r="H151" s="41"/>
      <c r="I151" s="41"/>
      <c r="J151" s="41"/>
      <c r="K151" s="42"/>
    </row>
    <row r="152" spans="1:11" ht="15.75">
      <c r="A152" s="43" t="s">
        <v>48</v>
      </c>
      <c r="B152" s="41"/>
      <c r="C152" s="41"/>
      <c r="D152" s="41"/>
      <c r="E152" s="41"/>
      <c r="F152" s="41"/>
      <c r="G152" s="41"/>
      <c r="H152" s="41"/>
      <c r="I152" s="41"/>
      <c r="J152" s="41"/>
      <c r="K152" s="42"/>
    </row>
    <row r="153" spans="1:11" ht="15">
      <c r="A153" s="40"/>
      <c r="B153" s="41"/>
      <c r="C153" s="41"/>
      <c r="D153" s="41"/>
      <c r="E153" s="41"/>
      <c r="F153" s="41"/>
      <c r="G153" s="41"/>
      <c r="H153" s="41"/>
      <c r="I153" s="41"/>
      <c r="J153" s="41"/>
      <c r="K153" s="42"/>
    </row>
    <row r="154" spans="1:11" ht="15">
      <c r="A154" s="40" t="s">
        <v>1023</v>
      </c>
      <c r="B154" s="41"/>
      <c r="C154" s="41"/>
      <c r="D154" s="41"/>
      <c r="E154" s="41"/>
      <c r="F154" s="41"/>
      <c r="G154" s="41"/>
      <c r="H154" s="41"/>
      <c r="I154" s="41"/>
      <c r="J154" s="41"/>
      <c r="K154" s="42"/>
    </row>
    <row r="155" spans="1:11" ht="15">
      <c r="A155" s="40"/>
      <c r="B155" s="41"/>
      <c r="C155" s="41"/>
      <c r="D155" s="41"/>
      <c r="E155" s="41"/>
      <c r="F155" s="41"/>
      <c r="G155" s="41"/>
      <c r="H155" s="41"/>
      <c r="I155" s="41"/>
      <c r="J155" s="41"/>
      <c r="K155" s="42"/>
    </row>
    <row r="156" spans="1:11" ht="15.75">
      <c r="A156" s="43" t="s">
        <v>49</v>
      </c>
      <c r="B156" s="41"/>
      <c r="C156" s="41"/>
      <c r="D156" s="41"/>
      <c r="E156" s="41"/>
      <c r="F156" s="41"/>
      <c r="G156" s="41"/>
      <c r="H156" s="41"/>
      <c r="I156" s="41"/>
      <c r="J156" s="41"/>
      <c r="K156" s="42"/>
    </row>
    <row r="157" spans="1:11" ht="15">
      <c r="A157" s="40"/>
      <c r="B157" s="41"/>
      <c r="C157" s="41"/>
      <c r="D157" s="41"/>
      <c r="E157" s="41"/>
      <c r="F157" s="41"/>
      <c r="G157" s="41"/>
      <c r="H157" s="41"/>
      <c r="I157" s="41"/>
      <c r="J157" s="41"/>
      <c r="K157" s="42"/>
    </row>
    <row r="158" spans="1:11" ht="15">
      <c r="A158" s="153" t="s">
        <v>1024</v>
      </c>
      <c r="B158" s="154"/>
      <c r="C158" s="154"/>
      <c r="D158" s="154"/>
      <c r="E158" s="154"/>
      <c r="F158" s="154"/>
      <c r="G158" s="154"/>
      <c r="H158" s="154"/>
      <c r="I158" s="154"/>
      <c r="J158" s="41"/>
      <c r="K158" s="42"/>
    </row>
    <row r="159" spans="1:11" ht="15">
      <c r="A159" s="153"/>
      <c r="B159" s="154"/>
      <c r="C159" s="154"/>
      <c r="D159" s="154"/>
      <c r="E159" s="154"/>
      <c r="F159" s="154"/>
      <c r="G159" s="154"/>
      <c r="H159" s="154"/>
      <c r="I159" s="154"/>
      <c r="J159" s="41"/>
      <c r="K159" s="42"/>
    </row>
    <row r="160" spans="1:11" ht="15">
      <c r="A160" s="153"/>
      <c r="B160" s="154"/>
      <c r="C160" s="154"/>
      <c r="D160" s="154"/>
      <c r="E160" s="154"/>
      <c r="F160" s="154"/>
      <c r="G160" s="154"/>
      <c r="H160" s="154"/>
      <c r="I160" s="154"/>
      <c r="J160" s="41"/>
      <c r="K160" s="42"/>
    </row>
    <row r="161" spans="1:11" ht="15">
      <c r="A161" s="40"/>
      <c r="B161" s="41"/>
      <c r="C161" s="41"/>
      <c r="D161" s="41"/>
      <c r="E161" s="41"/>
      <c r="F161" s="41"/>
      <c r="G161" s="41"/>
      <c r="H161" s="41"/>
      <c r="I161" s="41"/>
      <c r="J161" s="41"/>
      <c r="K161" s="42"/>
    </row>
    <row r="162" spans="1:11" ht="15">
      <c r="A162" s="40"/>
      <c r="B162" s="41"/>
      <c r="C162" s="41"/>
      <c r="D162" s="41"/>
      <c r="E162" s="41"/>
      <c r="F162" s="41"/>
      <c r="G162" s="41"/>
      <c r="H162" s="41"/>
      <c r="I162" s="41"/>
      <c r="J162" s="41"/>
      <c r="K162" s="42"/>
    </row>
    <row r="163" spans="1:11" ht="15.75">
      <c r="A163" s="43" t="s">
        <v>50</v>
      </c>
      <c r="B163" s="41"/>
      <c r="C163" s="41"/>
      <c r="D163" s="41"/>
      <c r="E163" s="41"/>
      <c r="F163" s="41"/>
      <c r="G163" s="41"/>
      <c r="H163" s="41"/>
      <c r="I163" s="41"/>
      <c r="J163" s="41"/>
      <c r="K163" s="42"/>
    </row>
    <row r="164" spans="1:11" ht="15">
      <c r="A164" s="40"/>
      <c r="B164" s="41"/>
      <c r="C164" s="41"/>
      <c r="D164" s="41"/>
      <c r="E164" s="41"/>
      <c r="F164" s="41"/>
      <c r="G164" s="41"/>
      <c r="H164" s="41"/>
      <c r="I164" s="41"/>
      <c r="J164" s="41"/>
      <c r="K164" s="42"/>
    </row>
    <row r="165" spans="1:11" ht="15.75">
      <c r="A165" s="43" t="s">
        <v>51</v>
      </c>
      <c r="B165" s="41"/>
      <c r="C165" s="41"/>
      <c r="D165" s="41"/>
      <c r="E165" s="41"/>
      <c r="F165" s="41"/>
      <c r="G165" s="41"/>
      <c r="H165" s="41"/>
      <c r="I165" s="41"/>
      <c r="J165" s="41"/>
      <c r="K165" s="42"/>
    </row>
    <row r="166" spans="1:11" ht="15" customHeight="1">
      <c r="A166" s="40"/>
      <c r="B166" s="41"/>
      <c r="C166" s="41"/>
      <c r="D166" s="41"/>
      <c r="E166" s="41"/>
      <c r="F166" s="41"/>
      <c r="G166" s="41"/>
      <c r="H166" s="41"/>
      <c r="I166" s="41"/>
      <c r="J166" s="41"/>
      <c r="K166" s="42"/>
    </row>
    <row r="167" spans="1:11" ht="15">
      <c r="A167" s="153" t="s">
        <v>1025</v>
      </c>
      <c r="B167" s="154"/>
      <c r="C167" s="154"/>
      <c r="D167" s="154"/>
      <c r="E167" s="154"/>
      <c r="F167" s="154"/>
      <c r="G167" s="154"/>
      <c r="H167" s="154"/>
      <c r="I167" s="154"/>
      <c r="J167" s="41"/>
      <c r="K167" s="42"/>
    </row>
    <row r="168" spans="1:11" ht="15">
      <c r="A168" s="153"/>
      <c r="B168" s="154"/>
      <c r="C168" s="154"/>
      <c r="D168" s="154"/>
      <c r="E168" s="154"/>
      <c r="F168" s="154"/>
      <c r="G168" s="154"/>
      <c r="H168" s="154"/>
      <c r="I168" s="154"/>
      <c r="J168" s="41"/>
      <c r="K168" s="42"/>
    </row>
    <row r="169" spans="1:11" ht="15">
      <c r="A169" s="153"/>
      <c r="B169" s="154"/>
      <c r="C169" s="154"/>
      <c r="D169" s="154"/>
      <c r="E169" s="154"/>
      <c r="F169" s="154"/>
      <c r="G169" s="154"/>
      <c r="H169" s="154"/>
      <c r="I169" s="154"/>
      <c r="J169" s="41"/>
      <c r="K169" s="42"/>
    </row>
    <row r="170" spans="1:11" ht="15">
      <c r="A170" s="153"/>
      <c r="B170" s="154"/>
      <c r="C170" s="154"/>
      <c r="D170" s="154"/>
      <c r="E170" s="154"/>
      <c r="F170" s="154"/>
      <c r="G170" s="154"/>
      <c r="H170" s="154"/>
      <c r="I170" s="154"/>
      <c r="J170" s="41"/>
      <c r="K170" s="42"/>
    </row>
    <row r="171" spans="1:11" ht="15">
      <c r="A171" s="153"/>
      <c r="B171" s="154"/>
      <c r="C171" s="154"/>
      <c r="D171" s="154"/>
      <c r="E171" s="154"/>
      <c r="F171" s="154"/>
      <c r="G171" s="154"/>
      <c r="H171" s="154"/>
      <c r="I171" s="154"/>
      <c r="J171" s="41"/>
      <c r="K171" s="42"/>
    </row>
    <row r="172" spans="1:11" ht="15">
      <c r="A172" s="153"/>
      <c r="B172" s="154"/>
      <c r="C172" s="154"/>
      <c r="D172" s="154"/>
      <c r="E172" s="154"/>
      <c r="F172" s="154"/>
      <c r="G172" s="154"/>
      <c r="H172" s="154"/>
      <c r="I172" s="154"/>
      <c r="J172" s="41"/>
      <c r="K172" s="42"/>
    </row>
    <row r="173" spans="1:11" ht="15">
      <c r="A173" s="153"/>
      <c r="B173" s="154"/>
      <c r="C173" s="154"/>
      <c r="D173" s="154"/>
      <c r="E173" s="154"/>
      <c r="F173" s="154"/>
      <c r="G173" s="154"/>
      <c r="H173" s="154"/>
      <c r="I173" s="154"/>
      <c r="J173" s="41"/>
      <c r="K173" s="42"/>
    </row>
    <row r="174" spans="1:11" ht="15">
      <c r="A174" s="40"/>
      <c r="B174" s="41"/>
      <c r="C174" s="41"/>
      <c r="D174" s="41"/>
      <c r="E174" s="41"/>
      <c r="F174" s="41"/>
      <c r="G174" s="41"/>
      <c r="H174" s="41"/>
      <c r="I174" s="41"/>
      <c r="J174" s="41"/>
      <c r="K174" s="42"/>
    </row>
    <row r="175" spans="1:11" ht="15">
      <c r="A175" s="153" t="s">
        <v>1026</v>
      </c>
      <c r="B175" s="154"/>
      <c r="C175" s="154"/>
      <c r="D175" s="154"/>
      <c r="E175" s="154"/>
      <c r="F175" s="154"/>
      <c r="G175" s="154"/>
      <c r="H175" s="154"/>
      <c r="I175" s="154"/>
      <c r="J175" s="41"/>
      <c r="K175" s="42"/>
    </row>
    <row r="176" spans="1:11" ht="15">
      <c r="A176" s="153"/>
      <c r="B176" s="154"/>
      <c r="C176" s="154"/>
      <c r="D176" s="154"/>
      <c r="E176" s="154"/>
      <c r="F176" s="154"/>
      <c r="G176" s="154"/>
      <c r="H176" s="154"/>
      <c r="I176" s="154"/>
      <c r="J176" s="41"/>
      <c r="K176" s="42"/>
    </row>
    <row r="177" spans="1:11" ht="15">
      <c r="A177" s="153"/>
      <c r="B177" s="154"/>
      <c r="C177" s="154"/>
      <c r="D177" s="154"/>
      <c r="E177" s="154"/>
      <c r="F177" s="154"/>
      <c r="G177" s="154"/>
      <c r="H177" s="154"/>
      <c r="I177" s="154"/>
      <c r="J177" s="41"/>
      <c r="K177" s="42"/>
    </row>
    <row r="178" spans="1:11" ht="15">
      <c r="A178" s="153"/>
      <c r="B178" s="154"/>
      <c r="C178" s="154"/>
      <c r="D178" s="154"/>
      <c r="E178" s="154"/>
      <c r="F178" s="154"/>
      <c r="G178" s="154"/>
      <c r="H178" s="154"/>
      <c r="I178" s="154"/>
      <c r="J178" s="41"/>
      <c r="K178" s="42"/>
    </row>
    <row r="179" spans="1:11" ht="15">
      <c r="A179" s="40"/>
      <c r="B179" s="41"/>
      <c r="C179" s="41"/>
      <c r="D179" s="41"/>
      <c r="E179" s="41"/>
      <c r="F179" s="41"/>
      <c r="G179" s="41"/>
      <c r="H179" s="41"/>
      <c r="I179" s="41"/>
      <c r="J179" s="41"/>
      <c r="K179" s="42"/>
    </row>
    <row r="180" spans="1:11" ht="15">
      <c r="A180" s="153" t="s">
        <v>1027</v>
      </c>
      <c r="B180" s="154"/>
      <c r="C180" s="154"/>
      <c r="D180" s="154"/>
      <c r="E180" s="154"/>
      <c r="F180" s="154"/>
      <c r="G180" s="154"/>
      <c r="H180" s="154"/>
      <c r="I180" s="154"/>
      <c r="J180" s="41"/>
      <c r="K180" s="42"/>
    </row>
    <row r="181" spans="1:11" ht="15">
      <c r="A181" s="153"/>
      <c r="B181" s="154"/>
      <c r="C181" s="154"/>
      <c r="D181" s="154"/>
      <c r="E181" s="154"/>
      <c r="F181" s="154"/>
      <c r="G181" s="154"/>
      <c r="H181" s="154"/>
      <c r="I181" s="154"/>
      <c r="J181" s="41"/>
      <c r="K181" s="42"/>
    </row>
    <row r="182" spans="1:11" ht="15">
      <c r="A182" s="40"/>
      <c r="B182" s="41"/>
      <c r="C182" s="41"/>
      <c r="D182" s="41"/>
      <c r="E182" s="41"/>
      <c r="F182" s="41"/>
      <c r="G182" s="41"/>
      <c r="H182" s="41"/>
      <c r="I182" s="41"/>
      <c r="J182" s="41"/>
      <c r="K182" s="42"/>
    </row>
    <row r="183" spans="1:11" ht="15">
      <c r="A183" s="153" t="s">
        <v>1028</v>
      </c>
      <c r="B183" s="154"/>
      <c r="C183" s="154"/>
      <c r="D183" s="154"/>
      <c r="E183" s="154"/>
      <c r="F183" s="154"/>
      <c r="G183" s="154"/>
      <c r="H183" s="154"/>
      <c r="I183" s="154"/>
      <c r="J183" s="41"/>
      <c r="K183" s="42"/>
    </row>
    <row r="184" spans="1:11" ht="15">
      <c r="A184" s="153"/>
      <c r="B184" s="154"/>
      <c r="C184" s="154"/>
      <c r="D184" s="154"/>
      <c r="E184" s="154"/>
      <c r="F184" s="154"/>
      <c r="G184" s="154"/>
      <c r="H184" s="154"/>
      <c r="I184" s="154"/>
      <c r="J184" s="41"/>
      <c r="K184" s="42"/>
    </row>
    <row r="185" spans="1:11" ht="15">
      <c r="A185" s="40"/>
      <c r="B185" s="41"/>
      <c r="C185" s="41"/>
      <c r="D185" s="41"/>
      <c r="E185" s="41"/>
      <c r="F185" s="41"/>
      <c r="G185" s="41"/>
      <c r="H185" s="41"/>
      <c r="I185" s="41"/>
      <c r="J185" s="41"/>
      <c r="K185" s="42"/>
    </row>
    <row r="186" spans="1:11" ht="15">
      <c r="A186" s="153" t="s">
        <v>52</v>
      </c>
      <c r="B186" s="154"/>
      <c r="C186" s="154"/>
      <c r="D186" s="154"/>
      <c r="E186" s="154"/>
      <c r="F186" s="154"/>
      <c r="G186" s="154"/>
      <c r="H186" s="154"/>
      <c r="I186" s="154"/>
      <c r="J186" s="41"/>
      <c r="K186" s="42"/>
    </row>
    <row r="187" spans="1:11" ht="15">
      <c r="A187" s="153"/>
      <c r="B187" s="154"/>
      <c r="C187" s="154"/>
      <c r="D187" s="154"/>
      <c r="E187" s="154"/>
      <c r="F187" s="154"/>
      <c r="G187" s="154"/>
      <c r="H187" s="154"/>
      <c r="I187" s="154"/>
      <c r="J187" s="41"/>
      <c r="K187" s="42"/>
    </row>
    <row r="188" spans="1:11" ht="15">
      <c r="A188" s="153"/>
      <c r="B188" s="154"/>
      <c r="C188" s="154"/>
      <c r="D188" s="154"/>
      <c r="E188" s="154"/>
      <c r="F188" s="154"/>
      <c r="G188" s="154"/>
      <c r="H188" s="154"/>
      <c r="I188" s="154"/>
      <c r="J188" s="41"/>
      <c r="K188" s="42"/>
    </row>
    <row r="189" spans="1:11" ht="15">
      <c r="A189" s="40"/>
      <c r="B189" s="41"/>
      <c r="C189" s="41"/>
      <c r="D189" s="41"/>
      <c r="E189" s="41"/>
      <c r="F189" s="41"/>
      <c r="G189" s="41"/>
      <c r="H189" s="41"/>
      <c r="I189" s="41"/>
      <c r="J189" s="41"/>
      <c r="K189" s="42"/>
    </row>
    <row r="190" spans="1:11" ht="15.75">
      <c r="A190" s="43" t="s">
        <v>53</v>
      </c>
      <c r="B190" s="41"/>
      <c r="C190" s="41"/>
      <c r="D190" s="41"/>
      <c r="E190" s="41"/>
      <c r="F190" s="41"/>
      <c r="G190" s="41"/>
      <c r="H190" s="41"/>
      <c r="I190" s="41"/>
      <c r="J190" s="41"/>
      <c r="K190" s="42"/>
    </row>
    <row r="191" spans="1:11" ht="15">
      <c r="A191" s="40"/>
      <c r="B191" s="41"/>
      <c r="C191" s="41"/>
      <c r="D191" s="41"/>
      <c r="E191" s="41"/>
      <c r="F191" s="41"/>
      <c r="G191" s="41"/>
      <c r="H191" s="41"/>
      <c r="I191" s="41"/>
      <c r="J191" s="41"/>
      <c r="K191" s="42"/>
    </row>
    <row r="192" spans="1:11" ht="15">
      <c r="A192" s="153" t="s">
        <v>1029</v>
      </c>
      <c r="B192" s="154"/>
      <c r="C192" s="154"/>
      <c r="D192" s="154"/>
      <c r="E192" s="154"/>
      <c r="F192" s="154"/>
      <c r="G192" s="154"/>
      <c r="H192" s="154"/>
      <c r="I192" s="154"/>
      <c r="J192" s="41"/>
      <c r="K192" s="42"/>
    </row>
    <row r="193" spans="1:11" ht="15">
      <c r="A193" s="153"/>
      <c r="B193" s="154"/>
      <c r="C193" s="154"/>
      <c r="D193" s="154"/>
      <c r="E193" s="154"/>
      <c r="F193" s="154"/>
      <c r="G193" s="154"/>
      <c r="H193" s="154"/>
      <c r="I193" s="154"/>
      <c r="J193" s="41"/>
      <c r="K193" s="42"/>
    </row>
    <row r="194" spans="1:11" ht="15">
      <c r="A194" s="153"/>
      <c r="B194" s="154"/>
      <c r="C194" s="154"/>
      <c r="D194" s="154"/>
      <c r="E194" s="154"/>
      <c r="F194" s="154"/>
      <c r="G194" s="154"/>
      <c r="H194" s="154"/>
      <c r="I194" s="154"/>
      <c r="J194" s="41"/>
      <c r="K194" s="42"/>
    </row>
    <row r="195" spans="1:11" ht="15">
      <c r="A195" s="40"/>
      <c r="B195" s="41"/>
      <c r="C195" s="41"/>
      <c r="D195" s="41"/>
      <c r="E195" s="41"/>
      <c r="F195" s="41"/>
      <c r="G195" s="41"/>
      <c r="H195" s="41"/>
      <c r="I195" s="41"/>
      <c r="J195" s="41"/>
      <c r="K195" s="42"/>
    </row>
    <row r="196" spans="1:11" ht="15">
      <c r="A196" s="153" t="s">
        <v>1030</v>
      </c>
      <c r="B196" s="154"/>
      <c r="C196" s="154"/>
      <c r="D196" s="154"/>
      <c r="E196" s="154"/>
      <c r="F196" s="154"/>
      <c r="G196" s="154"/>
      <c r="H196" s="154"/>
      <c r="I196" s="154"/>
      <c r="J196" s="41"/>
      <c r="K196" s="42"/>
    </row>
    <row r="197" spans="1:11" ht="15">
      <c r="A197" s="153"/>
      <c r="B197" s="154"/>
      <c r="C197" s="154"/>
      <c r="D197" s="154"/>
      <c r="E197" s="154"/>
      <c r="F197" s="154"/>
      <c r="G197" s="154"/>
      <c r="H197" s="154"/>
      <c r="I197" s="154"/>
      <c r="J197" s="41"/>
      <c r="K197" s="42"/>
    </row>
    <row r="198" spans="1:11" ht="15">
      <c r="A198" s="153"/>
      <c r="B198" s="154"/>
      <c r="C198" s="154"/>
      <c r="D198" s="154"/>
      <c r="E198" s="154"/>
      <c r="F198" s="154"/>
      <c r="G198" s="154"/>
      <c r="H198" s="154"/>
      <c r="I198" s="154"/>
      <c r="J198" s="41"/>
      <c r="K198" s="42"/>
    </row>
    <row r="199" spans="1:11" ht="15">
      <c r="A199" s="153"/>
      <c r="B199" s="154"/>
      <c r="C199" s="154"/>
      <c r="D199" s="154"/>
      <c r="E199" s="154"/>
      <c r="F199" s="154"/>
      <c r="G199" s="154"/>
      <c r="H199" s="154"/>
      <c r="I199" s="154"/>
      <c r="J199" s="41"/>
      <c r="K199" s="42"/>
    </row>
    <row r="200" spans="1:11" ht="15">
      <c r="A200" s="40"/>
      <c r="B200" s="41"/>
      <c r="C200" s="41"/>
      <c r="D200" s="41"/>
      <c r="E200" s="41"/>
      <c r="F200" s="41"/>
      <c r="G200" s="41"/>
      <c r="H200" s="41"/>
      <c r="I200" s="41"/>
      <c r="J200" s="41"/>
      <c r="K200" s="42"/>
    </row>
    <row r="201" spans="1:11" ht="15">
      <c r="A201" s="153" t="s">
        <v>1031</v>
      </c>
      <c r="B201" s="154"/>
      <c r="C201" s="154"/>
      <c r="D201" s="154"/>
      <c r="E201" s="154"/>
      <c r="F201" s="154"/>
      <c r="G201" s="154"/>
      <c r="H201" s="154"/>
      <c r="I201" s="154"/>
      <c r="J201" s="41"/>
      <c r="K201" s="42"/>
    </row>
    <row r="202" spans="1:11" ht="15">
      <c r="A202" s="153"/>
      <c r="B202" s="154"/>
      <c r="C202" s="154"/>
      <c r="D202" s="154"/>
      <c r="E202" s="154"/>
      <c r="F202" s="154"/>
      <c r="G202" s="154"/>
      <c r="H202" s="154"/>
      <c r="I202" s="154"/>
      <c r="J202" s="41"/>
      <c r="K202" s="42"/>
    </row>
    <row r="203" spans="1:11" ht="15">
      <c r="A203" s="153"/>
      <c r="B203" s="154"/>
      <c r="C203" s="154"/>
      <c r="D203" s="154"/>
      <c r="E203" s="154"/>
      <c r="F203" s="154"/>
      <c r="G203" s="154"/>
      <c r="H203" s="154"/>
      <c r="I203" s="154"/>
      <c r="J203" s="41"/>
      <c r="K203" s="42"/>
    </row>
    <row r="204" spans="1:11" ht="15">
      <c r="A204" s="40"/>
      <c r="B204" s="41"/>
      <c r="C204" s="41"/>
      <c r="D204" s="41"/>
      <c r="E204" s="41"/>
      <c r="F204" s="41"/>
      <c r="G204" s="41"/>
      <c r="H204" s="41"/>
      <c r="I204" s="41"/>
      <c r="J204" s="41"/>
      <c r="K204" s="42"/>
    </row>
    <row r="205" spans="1:11" ht="15">
      <c r="A205" s="40"/>
      <c r="B205" s="41"/>
      <c r="C205" s="41"/>
      <c r="D205" s="41"/>
      <c r="E205" s="41"/>
      <c r="F205" s="41"/>
      <c r="G205" s="41"/>
      <c r="H205" s="41"/>
      <c r="I205" s="41"/>
      <c r="J205" s="41"/>
      <c r="K205" s="42"/>
    </row>
    <row r="206" spans="1:11" ht="15.75">
      <c r="A206" s="43" t="s">
        <v>54</v>
      </c>
      <c r="B206" s="41"/>
      <c r="C206" s="41"/>
      <c r="D206" s="41"/>
      <c r="E206" s="41"/>
      <c r="F206" s="41"/>
      <c r="G206" s="41"/>
      <c r="H206" s="41"/>
      <c r="I206" s="41"/>
      <c r="J206" s="41"/>
      <c r="K206" s="42"/>
    </row>
    <row r="207" spans="1:11" ht="15">
      <c r="A207" s="40"/>
      <c r="B207" s="41"/>
      <c r="C207" s="41"/>
      <c r="D207" s="41"/>
      <c r="E207" s="41"/>
      <c r="F207" s="41"/>
      <c r="G207" s="41"/>
      <c r="H207" s="41"/>
      <c r="I207" s="41"/>
      <c r="J207" s="41"/>
      <c r="K207" s="42"/>
    </row>
    <row r="208" spans="1:11" ht="15">
      <c r="A208" s="153" t="s">
        <v>1032</v>
      </c>
      <c r="B208" s="154"/>
      <c r="C208" s="154"/>
      <c r="D208" s="154"/>
      <c r="E208" s="154"/>
      <c r="F208" s="154"/>
      <c r="G208" s="154"/>
      <c r="H208" s="154"/>
      <c r="I208" s="154"/>
      <c r="J208" s="41"/>
      <c r="K208" s="42"/>
    </row>
    <row r="209" spans="1:11" ht="15">
      <c r="A209" s="153"/>
      <c r="B209" s="154"/>
      <c r="C209" s="154"/>
      <c r="D209" s="154"/>
      <c r="E209" s="154"/>
      <c r="F209" s="154"/>
      <c r="G209" s="154"/>
      <c r="H209" s="154"/>
      <c r="I209" s="154"/>
      <c r="J209" s="41"/>
      <c r="K209" s="42"/>
    </row>
    <row r="210" spans="1:11" ht="15">
      <c r="A210" s="153"/>
      <c r="B210" s="154"/>
      <c r="C210" s="154"/>
      <c r="D210" s="154"/>
      <c r="E210" s="154"/>
      <c r="F210" s="154"/>
      <c r="G210" s="154"/>
      <c r="H210" s="154"/>
      <c r="I210" s="154"/>
      <c r="J210" s="41"/>
      <c r="K210" s="42"/>
    </row>
    <row r="211" spans="1:11" ht="15">
      <c r="A211" s="153"/>
      <c r="B211" s="154"/>
      <c r="C211" s="154"/>
      <c r="D211" s="154"/>
      <c r="E211" s="154"/>
      <c r="F211" s="154"/>
      <c r="G211" s="154"/>
      <c r="H211" s="154"/>
      <c r="I211" s="154"/>
      <c r="J211" s="41"/>
      <c r="K211" s="42"/>
    </row>
    <row r="212" spans="1:11" ht="15.75" thickBot="1">
      <c r="A212" s="48"/>
      <c r="B212" s="49"/>
      <c r="C212" s="49"/>
      <c r="D212" s="49"/>
      <c r="E212" s="49"/>
      <c r="F212" s="49"/>
      <c r="G212" s="49"/>
      <c r="H212" s="49"/>
      <c r="I212" s="49"/>
      <c r="J212" s="49"/>
      <c r="K212" s="50"/>
    </row>
  </sheetData>
  <sheetProtection/>
  <mergeCells count="36">
    <mergeCell ref="A9:K9"/>
    <mergeCell ref="A12:K12"/>
    <mergeCell ref="A13:K13"/>
    <mergeCell ref="A14:K14"/>
    <mergeCell ref="A15:K15"/>
    <mergeCell ref="A5:K6"/>
    <mergeCell ref="A16:K16"/>
    <mergeCell ref="A21:I22"/>
    <mergeCell ref="A24:I25"/>
    <mergeCell ref="A27:I30"/>
    <mergeCell ref="A32:I33"/>
    <mergeCell ref="A48:I49"/>
    <mergeCell ref="A45:I46"/>
    <mergeCell ref="A167:I173"/>
    <mergeCell ref="A175:I178"/>
    <mergeCell ref="A53:I58"/>
    <mergeCell ref="E65:J65"/>
    <mergeCell ref="B68:I70"/>
    <mergeCell ref="B71:I72"/>
    <mergeCell ref="A76:I78"/>
    <mergeCell ref="A82:I84"/>
    <mergeCell ref="A118:I120"/>
    <mergeCell ref="A124:I128"/>
    <mergeCell ref="A132:I135"/>
    <mergeCell ref="A158:I160"/>
    <mergeCell ref="A88:I93"/>
    <mergeCell ref="A97:I99"/>
    <mergeCell ref="A103:I104"/>
    <mergeCell ref="A108:I114"/>
    <mergeCell ref="A208:I211"/>
    <mergeCell ref="A186:I188"/>
    <mergeCell ref="A192:I194"/>
    <mergeCell ref="A196:I199"/>
    <mergeCell ref="A201:I203"/>
    <mergeCell ref="A180:I181"/>
    <mergeCell ref="A183:I184"/>
  </mergeCells>
  <hyperlinks>
    <hyperlink ref="E65:J65" r:id="rId1" display="www.bankofengland.co.uk/pra/Pages/authorisations/banksbuildingsocietieslist.aspx"/>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Y482"/>
  <sheetViews>
    <sheetView tabSelected="1" zoomScalePageLayoutView="0" workbookViewId="0" topLeftCell="A1">
      <selection activeCell="P56" sqref="P56"/>
    </sheetView>
  </sheetViews>
  <sheetFormatPr defaultColWidth="8.88671875" defaultRowHeight="15"/>
  <cols>
    <col min="1" max="1" width="12.6640625" style="1" customWidth="1"/>
    <col min="2" max="2" width="13.77734375" style="1" customWidth="1"/>
    <col min="3" max="3" width="8.21484375" style="1" customWidth="1"/>
    <col min="4" max="4" width="2.3359375" style="1" bestFit="1" customWidth="1"/>
    <col min="5" max="5" width="9.88671875" style="1" bestFit="1" customWidth="1"/>
    <col min="6" max="6" width="8.88671875" style="1" customWidth="1"/>
    <col min="7" max="7" width="13.3359375" style="1" customWidth="1"/>
    <col min="8" max="9" width="8.88671875" style="1" customWidth="1"/>
    <col min="10" max="10" width="2.99609375" style="1" bestFit="1" customWidth="1"/>
    <col min="11" max="11" width="10.77734375" style="1" customWidth="1"/>
    <col min="12" max="13" width="8.88671875" style="1" customWidth="1"/>
    <col min="14" max="14" width="2.88671875" style="1" bestFit="1" customWidth="1"/>
    <col min="15" max="15" width="10.77734375" style="1" customWidth="1"/>
    <col min="16" max="16384" width="8.88671875" style="1" customWidth="1"/>
  </cols>
  <sheetData>
    <row r="1" spans="1:21" ht="15">
      <c r="A1" s="54"/>
      <c r="B1" s="38"/>
      <c r="C1" s="38"/>
      <c r="D1" s="38"/>
      <c r="E1" s="38"/>
      <c r="F1" s="38"/>
      <c r="G1" s="38"/>
      <c r="H1" s="38"/>
      <c r="I1" s="38"/>
      <c r="J1" s="100">
        <v>1</v>
      </c>
      <c r="K1" s="38"/>
      <c r="L1" s="38"/>
      <c r="M1" s="38"/>
      <c r="N1" s="38"/>
      <c r="O1" s="38"/>
      <c r="P1" s="39"/>
      <c r="U1" s="102" t="e">
        <f>SUM(accessdata!G2:G64)</f>
        <v>#N/A</v>
      </c>
    </row>
    <row r="2" spans="1:16" ht="15.75">
      <c r="A2" s="40"/>
      <c r="B2" s="41"/>
      <c r="C2" s="41"/>
      <c r="D2" s="41"/>
      <c r="E2" s="41"/>
      <c r="F2" s="41"/>
      <c r="G2" s="41"/>
      <c r="H2" s="41"/>
      <c r="I2" s="41"/>
      <c r="J2" s="41"/>
      <c r="K2" s="41"/>
      <c r="L2" s="55" t="str">
        <f>L140</f>
        <v>QUARTER 2 (JULY - SEPTEMBER) 2016</v>
      </c>
      <c r="M2" s="55"/>
      <c r="N2" s="55"/>
      <c r="O2" s="55"/>
      <c r="P2" s="42"/>
    </row>
    <row r="3" spans="1:16" ht="6" customHeight="1">
      <c r="A3" s="40"/>
      <c r="B3" s="41"/>
      <c r="C3" s="41"/>
      <c r="D3" s="41"/>
      <c r="E3" s="41"/>
      <c r="F3" s="41"/>
      <c r="G3" s="41"/>
      <c r="H3" s="41"/>
      <c r="I3" s="41"/>
      <c r="J3" s="41"/>
      <c r="K3" s="41"/>
      <c r="L3" s="41"/>
      <c r="M3" s="41"/>
      <c r="N3" s="41"/>
      <c r="O3" s="41"/>
      <c r="P3" s="42"/>
    </row>
    <row r="4" spans="1:16" ht="18">
      <c r="A4" s="40"/>
      <c r="B4" s="41"/>
      <c r="C4" s="41"/>
      <c r="D4" s="41"/>
      <c r="E4" s="41"/>
      <c r="F4" s="41"/>
      <c r="G4" s="97" t="s">
        <v>320</v>
      </c>
      <c r="H4" s="41"/>
      <c r="I4" s="41"/>
      <c r="J4" s="41"/>
      <c r="K4" s="41"/>
      <c r="L4" s="41"/>
      <c r="M4" s="41"/>
      <c r="N4" s="41"/>
      <c r="O4" s="41"/>
      <c r="P4" s="42"/>
    </row>
    <row r="5" spans="1:16" ht="18">
      <c r="A5" s="40"/>
      <c r="B5" s="41"/>
      <c r="C5" s="41"/>
      <c r="D5" s="41"/>
      <c r="E5" s="41"/>
      <c r="F5" s="41"/>
      <c r="G5" s="97" t="str">
        <f>LA_info!D2</f>
        <v>(Please use vertical scroll bar to find and select your authority)</v>
      </c>
      <c r="H5" s="41"/>
      <c r="I5" s="41"/>
      <c r="J5" s="41"/>
      <c r="K5" s="41"/>
      <c r="L5" s="41"/>
      <c r="M5" s="41"/>
      <c r="N5" s="41"/>
      <c r="O5" s="41"/>
      <c r="P5" s="42"/>
    </row>
    <row r="6" spans="1:16" ht="15">
      <c r="A6" s="40"/>
      <c r="B6" s="41"/>
      <c r="C6" s="41"/>
      <c r="D6" s="41"/>
      <c r="E6" s="41"/>
      <c r="F6" s="41"/>
      <c r="G6" s="41"/>
      <c r="H6" s="41"/>
      <c r="I6" s="41"/>
      <c r="J6" s="41"/>
      <c r="K6" s="41"/>
      <c r="L6" s="41"/>
      <c r="M6" s="41"/>
      <c r="N6" s="41"/>
      <c r="O6" s="41"/>
      <c r="P6" s="42"/>
    </row>
    <row r="7" spans="1:16" ht="15.75">
      <c r="A7" s="56"/>
      <c r="B7" s="41"/>
      <c r="C7" s="41"/>
      <c r="D7" s="41"/>
      <c r="E7" s="41"/>
      <c r="F7" s="41"/>
      <c r="G7" s="41"/>
      <c r="H7" s="41"/>
      <c r="I7" s="41"/>
      <c r="J7" s="41"/>
      <c r="K7" s="57" t="s">
        <v>95</v>
      </c>
      <c r="L7" s="41"/>
      <c r="M7" s="41"/>
      <c r="N7" s="41"/>
      <c r="O7" s="41"/>
      <c r="P7" s="42"/>
    </row>
    <row r="8" spans="1:16" ht="15">
      <c r="A8" s="174"/>
      <c r="B8" s="175"/>
      <c r="C8" s="175"/>
      <c r="D8" s="175"/>
      <c r="E8" s="175"/>
      <c r="F8" s="175"/>
      <c r="G8" s="175"/>
      <c r="H8" s="58"/>
      <c r="I8" s="58"/>
      <c r="J8" s="41"/>
      <c r="K8" s="183" t="s">
        <v>1084</v>
      </c>
      <c r="L8" s="183"/>
      <c r="M8" s="184"/>
      <c r="N8" s="184"/>
      <c r="O8" s="184"/>
      <c r="P8" s="185"/>
    </row>
    <row r="9" spans="1:25" ht="15">
      <c r="A9" s="40"/>
      <c r="B9" s="41"/>
      <c r="C9" s="41"/>
      <c r="D9" s="41"/>
      <c r="E9" s="41"/>
      <c r="F9" s="41"/>
      <c r="G9" s="41"/>
      <c r="H9" s="41"/>
      <c r="I9" s="41"/>
      <c r="J9" s="41"/>
      <c r="K9" s="41"/>
      <c r="L9" s="41"/>
      <c r="M9" s="41"/>
      <c r="N9" s="41"/>
      <c r="O9" s="41"/>
      <c r="P9" s="42"/>
      <c r="Y9" s="1">
        <f>IF(ISERROR(T38),"",IF(#REF!&gt;0,MAX(Y3:Y7),""))</f>
      </c>
    </row>
    <row r="10" spans="1:16" ht="15">
      <c r="A10" s="51" t="s">
        <v>96</v>
      </c>
      <c r="B10" s="41"/>
      <c r="C10" s="41"/>
      <c r="D10" s="41"/>
      <c r="E10" s="41"/>
      <c r="F10" s="41"/>
      <c r="G10" s="41"/>
      <c r="H10" s="41"/>
      <c r="I10" s="41"/>
      <c r="J10" s="41"/>
      <c r="K10" s="41"/>
      <c r="L10" s="41"/>
      <c r="M10" s="41"/>
      <c r="N10" s="52" t="s">
        <v>97</v>
      </c>
      <c r="O10" s="53" t="str">
        <f>O140</f>
        <v>Friday 7 October 2016</v>
      </c>
      <c r="P10" s="42"/>
    </row>
    <row r="11" spans="1:16" ht="15">
      <c r="A11" s="40"/>
      <c r="B11" s="41"/>
      <c r="C11" s="41"/>
      <c r="D11" s="41"/>
      <c r="E11" s="41"/>
      <c r="F11" s="41"/>
      <c r="G11" s="41"/>
      <c r="H11" s="41"/>
      <c r="I11" s="41"/>
      <c r="J11" s="41"/>
      <c r="K11" s="41"/>
      <c r="L11" s="41"/>
      <c r="M11" s="41"/>
      <c r="N11" s="41"/>
      <c r="O11" s="41"/>
      <c r="P11" s="42"/>
    </row>
    <row r="12" spans="1:16" ht="15">
      <c r="A12" s="45" t="s">
        <v>98</v>
      </c>
      <c r="B12" s="41"/>
      <c r="C12" s="41"/>
      <c r="D12" s="41"/>
      <c r="E12" s="41"/>
      <c r="F12" s="41"/>
      <c r="G12" s="41"/>
      <c r="H12" s="41"/>
      <c r="I12" s="41"/>
      <c r="J12" s="41"/>
      <c r="K12" s="41"/>
      <c r="L12" s="41"/>
      <c r="M12" s="41"/>
      <c r="N12" s="41"/>
      <c r="O12" s="41"/>
      <c r="P12" s="42"/>
    </row>
    <row r="13" spans="1:16" ht="15">
      <c r="A13" s="40"/>
      <c r="B13" s="41"/>
      <c r="C13" s="41"/>
      <c r="D13" s="41"/>
      <c r="E13" s="41"/>
      <c r="F13" s="41"/>
      <c r="G13" s="41"/>
      <c r="H13" s="41"/>
      <c r="I13" s="41"/>
      <c r="J13" s="41"/>
      <c r="K13" s="41"/>
      <c r="L13" s="41"/>
      <c r="M13" s="41"/>
      <c r="N13" s="41"/>
      <c r="O13" s="41"/>
      <c r="P13" s="42"/>
    </row>
    <row r="14" spans="1:16" ht="15">
      <c r="A14" s="59" t="s">
        <v>99</v>
      </c>
      <c r="B14" s="60"/>
      <c r="C14" s="60"/>
      <c r="D14" s="60"/>
      <c r="E14" s="60"/>
      <c r="F14" s="60"/>
      <c r="G14" s="176"/>
      <c r="H14" s="176"/>
      <c r="I14" s="176"/>
      <c r="J14" s="176"/>
      <c r="K14" s="176"/>
      <c r="L14" s="176"/>
      <c r="M14" s="176"/>
      <c r="N14" s="176"/>
      <c r="O14" s="176"/>
      <c r="P14" s="61"/>
    </row>
    <row r="15" spans="1:16" ht="15">
      <c r="A15" s="59" t="s">
        <v>100</v>
      </c>
      <c r="B15" s="60"/>
      <c r="C15" s="60"/>
      <c r="D15" s="60"/>
      <c r="E15" s="60"/>
      <c r="F15" s="60"/>
      <c r="G15" s="177"/>
      <c r="H15" s="178"/>
      <c r="I15" s="178"/>
      <c r="J15" s="178"/>
      <c r="K15" s="178"/>
      <c r="L15" s="178"/>
      <c r="M15" s="178"/>
      <c r="N15" s="178"/>
      <c r="O15" s="179"/>
      <c r="P15" s="61"/>
    </row>
    <row r="16" spans="1:16" ht="15">
      <c r="A16" s="59" t="s">
        <v>101</v>
      </c>
      <c r="B16" s="60"/>
      <c r="C16" s="60"/>
      <c r="D16" s="60"/>
      <c r="E16" s="60"/>
      <c r="F16" s="60"/>
      <c r="G16" s="176"/>
      <c r="H16" s="176"/>
      <c r="I16" s="176"/>
      <c r="J16" s="176"/>
      <c r="K16" s="176"/>
      <c r="L16" s="176"/>
      <c r="M16" s="176"/>
      <c r="N16" s="176"/>
      <c r="O16" s="176"/>
      <c r="P16" s="61"/>
    </row>
    <row r="17" spans="1:19" ht="15">
      <c r="A17" s="40"/>
      <c r="B17" s="41"/>
      <c r="C17" s="41"/>
      <c r="D17" s="41"/>
      <c r="E17" s="41"/>
      <c r="F17" s="41"/>
      <c r="G17" s="41"/>
      <c r="H17" s="41"/>
      <c r="I17" s="41"/>
      <c r="J17" s="41"/>
      <c r="K17" s="41"/>
      <c r="L17" s="41"/>
      <c r="M17" s="41"/>
      <c r="N17" s="41"/>
      <c r="O17" s="41"/>
      <c r="P17" s="42"/>
      <c r="S17" s="101"/>
    </row>
    <row r="18" spans="1:16" ht="15">
      <c r="A18" s="51" t="s">
        <v>301</v>
      </c>
      <c r="B18" s="41"/>
      <c r="C18" s="41"/>
      <c r="D18" s="41"/>
      <c r="E18" s="41"/>
      <c r="F18" s="41"/>
      <c r="G18" s="41"/>
      <c r="H18" s="41"/>
      <c r="I18" s="41"/>
      <c r="J18" s="41"/>
      <c r="K18" s="41"/>
      <c r="L18" s="41"/>
      <c r="M18" s="41"/>
      <c r="N18" s="41"/>
      <c r="O18" s="41"/>
      <c r="P18" s="42"/>
    </row>
    <row r="19" spans="1:16" ht="15.75" thickBot="1">
      <c r="A19" s="62" t="s">
        <v>102</v>
      </c>
      <c r="B19" s="49"/>
      <c r="C19" s="49"/>
      <c r="D19" s="49"/>
      <c r="E19" s="49"/>
      <c r="F19" s="49"/>
      <c r="G19" s="49"/>
      <c r="H19" s="49"/>
      <c r="I19" s="49"/>
      <c r="J19" s="49"/>
      <c r="K19" s="49"/>
      <c r="L19" s="49"/>
      <c r="M19" s="49"/>
      <c r="N19" s="49"/>
      <c r="O19" s="49"/>
      <c r="P19" s="50"/>
    </row>
    <row r="20" spans="1:16" ht="15">
      <c r="A20" s="66"/>
      <c r="B20" s="67"/>
      <c r="C20" s="67"/>
      <c r="D20" s="67"/>
      <c r="E20" s="67"/>
      <c r="F20" s="67"/>
      <c r="G20" s="67"/>
      <c r="H20" s="67"/>
      <c r="I20" s="67"/>
      <c r="J20" s="67"/>
      <c r="K20" s="67"/>
      <c r="L20" s="67"/>
      <c r="M20" s="67"/>
      <c r="N20" s="67"/>
      <c r="O20" s="67"/>
      <c r="P20" s="68"/>
    </row>
    <row r="21" spans="1:16" ht="15.75">
      <c r="A21" s="69" t="str">
        <f>CONCATENATE("BORROWING - AMOUNTS OUTSTANDING AT THE END OF ",L140)</f>
        <v>BORROWING - AMOUNTS OUTSTANDING AT THE END OF QUARTER 2 (JULY - SEPTEMBER) 2016</v>
      </c>
      <c r="B21" s="67"/>
      <c r="C21" s="67"/>
      <c r="D21" s="67"/>
      <c r="E21" s="67"/>
      <c r="F21" s="67"/>
      <c r="G21" s="67"/>
      <c r="H21" s="67"/>
      <c r="I21" s="67"/>
      <c r="J21" s="67"/>
      <c r="K21" s="67"/>
      <c r="L21" s="67"/>
      <c r="M21" s="67"/>
      <c r="N21" s="67"/>
      <c r="O21" s="67"/>
      <c r="P21" s="68"/>
    </row>
    <row r="22" spans="1:16" ht="15.75">
      <c r="A22" s="125"/>
      <c r="B22" s="67"/>
      <c r="C22" s="67"/>
      <c r="D22" s="67"/>
      <c r="E22" s="67"/>
      <c r="F22" s="67"/>
      <c r="G22" s="67"/>
      <c r="H22" s="67"/>
      <c r="I22" s="67"/>
      <c r="J22" s="67"/>
      <c r="K22" s="67"/>
      <c r="L22" s="67"/>
      <c r="M22" s="67"/>
      <c r="N22" s="67"/>
      <c r="O22" s="67"/>
      <c r="P22" s="68"/>
    </row>
    <row r="23" spans="1:16" ht="15">
      <c r="A23" s="66"/>
      <c r="B23" s="70">
        <f>IF(MIN(E25:E30)&gt;=0,"","ALL FIGURES SHOULD BE POSITIVE WHOLE NUMBERS")</f>
      </c>
      <c r="C23" s="70"/>
      <c r="D23" s="67"/>
      <c r="E23" s="128" t="s">
        <v>302</v>
      </c>
      <c r="F23" s="67"/>
      <c r="G23" s="67"/>
      <c r="H23" s="67"/>
      <c r="I23" s="67"/>
      <c r="J23" s="67"/>
      <c r="K23" s="67"/>
      <c r="L23" s="67"/>
      <c r="M23" s="67"/>
      <c r="N23" s="67"/>
      <c r="O23" s="67"/>
      <c r="P23" s="68"/>
    </row>
    <row r="24" spans="1:16" ht="15">
      <c r="A24" s="71" t="s">
        <v>135</v>
      </c>
      <c r="B24" s="67"/>
      <c r="C24" s="67"/>
      <c r="D24" s="67"/>
      <c r="E24" s="67"/>
      <c r="F24" s="67"/>
      <c r="G24" s="67"/>
      <c r="H24" s="67"/>
      <c r="I24" s="67"/>
      <c r="J24" s="67"/>
      <c r="K24" s="67"/>
      <c r="L24" s="67"/>
      <c r="M24" s="67"/>
      <c r="N24" s="67"/>
      <c r="O24" s="67"/>
      <c r="P24" s="68"/>
    </row>
    <row r="25" spans="1:16" ht="15">
      <c r="A25" s="72" t="s">
        <v>136</v>
      </c>
      <c r="B25" s="67"/>
      <c r="C25" s="98" t="e">
        <f>VLOOKUP(LA_info!$E$2,'Underlying Data'!$A$3:$AX$349,4,FALSE)</f>
        <v>#N/A</v>
      </c>
      <c r="D25" s="12" t="s">
        <v>139</v>
      </c>
      <c r="E25" s="13"/>
      <c r="F25" s="67">
        <f>IF(ISERR($U$1),"Please undo cut and paste as this corrupts the form","")</f>
      </c>
      <c r="G25" s="67"/>
      <c r="H25" s="67"/>
      <c r="I25" s="67"/>
      <c r="J25" s="67"/>
      <c r="K25" s="67"/>
      <c r="L25" s="67"/>
      <c r="M25" s="67"/>
      <c r="N25" s="67"/>
      <c r="O25" s="67"/>
      <c r="P25" s="68"/>
    </row>
    <row r="26" spans="1:16" ht="15">
      <c r="A26" s="72" t="s">
        <v>46</v>
      </c>
      <c r="B26" s="67"/>
      <c r="C26" s="98" t="e">
        <f>VLOOKUP(LA_info!$E$2,'Underlying Data'!$A$3:$AX$349,5,FALSE)</f>
        <v>#N/A</v>
      </c>
      <c r="D26" s="12" t="s">
        <v>140</v>
      </c>
      <c r="E26" s="13"/>
      <c r="F26" s="67">
        <f>IF(ISERR($U$1),"Please undo cut and paste as this corrupts the form","")</f>
      </c>
      <c r="G26" s="67"/>
      <c r="H26" s="67"/>
      <c r="I26" s="67"/>
      <c r="J26" s="67"/>
      <c r="K26" s="67"/>
      <c r="L26" s="67"/>
      <c r="M26" s="67"/>
      <c r="N26" s="67"/>
      <c r="O26" s="67"/>
      <c r="P26" s="68"/>
    </row>
    <row r="27" spans="1:16" ht="15">
      <c r="A27" s="72" t="s">
        <v>47</v>
      </c>
      <c r="B27" s="67"/>
      <c r="C27" s="98" t="e">
        <f>VLOOKUP(LA_info!$E$2,'Underlying Data'!$A$3:$AX$349,6,FALSE)</f>
        <v>#N/A</v>
      </c>
      <c r="D27" s="12" t="s">
        <v>141</v>
      </c>
      <c r="E27" s="13"/>
      <c r="F27" s="67">
        <f>IF(ISERR($U$1),"Please undo cut and paste as this corrupts the form","")</f>
      </c>
      <c r="G27" s="67"/>
      <c r="H27" s="67"/>
      <c r="I27" s="67"/>
      <c r="J27" s="67"/>
      <c r="K27" s="67"/>
      <c r="L27" s="67"/>
      <c r="M27" s="67"/>
      <c r="N27" s="67"/>
      <c r="O27" s="67"/>
      <c r="P27" s="68"/>
    </row>
    <row r="28" spans="1:16" ht="15">
      <c r="A28" s="72" t="s">
        <v>48</v>
      </c>
      <c r="B28" s="67"/>
      <c r="C28" s="98" t="e">
        <f>VLOOKUP(LA_info!$E$2,'Underlying Data'!$A$3:$AX$349,7,FALSE)</f>
        <v>#N/A</v>
      </c>
      <c r="D28" s="12" t="s">
        <v>142</v>
      </c>
      <c r="E28" s="13"/>
      <c r="F28" s="67">
        <f>IF(ISERR($U$1),"Please undo cut and paste as this corrupts the form","")</f>
      </c>
      <c r="G28" s="67"/>
      <c r="H28" s="67"/>
      <c r="I28" s="67"/>
      <c r="J28" s="67"/>
      <c r="K28" s="67"/>
      <c r="L28" s="67"/>
      <c r="M28" s="67"/>
      <c r="N28" s="67"/>
      <c r="O28" s="67"/>
      <c r="P28" s="68"/>
    </row>
    <row r="29" spans="1:16" ht="15">
      <c r="A29" s="72" t="s">
        <v>137</v>
      </c>
      <c r="B29" s="67"/>
      <c r="C29" s="98" t="e">
        <f>VLOOKUP(LA_info!$E$2,'Underlying Data'!$A$3:$AX$349,8,FALSE)</f>
        <v>#N/A</v>
      </c>
      <c r="D29" s="12" t="s">
        <v>143</v>
      </c>
      <c r="E29" s="13"/>
      <c r="F29" s="67">
        <f>IF(ISERR($U$1),"Please undo cut and paste as this corrupts the form","")</f>
      </c>
      <c r="G29" s="67"/>
      <c r="H29" s="67"/>
      <c r="I29" s="67"/>
      <c r="J29" s="67"/>
      <c r="K29" s="67"/>
      <c r="L29" s="67"/>
      <c r="M29" s="67"/>
      <c r="N29" s="67"/>
      <c r="O29" s="67"/>
      <c r="P29" s="68"/>
    </row>
    <row r="30" spans="1:19" ht="15">
      <c r="A30" s="71" t="s">
        <v>138</v>
      </c>
      <c r="B30" s="67"/>
      <c r="C30" s="99" t="e">
        <f>VLOOKUP(LA_info!$E$2,'Underlying Data'!$A$3:$AX$349,9,FALSE)</f>
        <v>#N/A</v>
      </c>
      <c r="D30" s="25" t="s">
        <v>144</v>
      </c>
      <c r="E30" s="26">
        <f>SUM(E25:E29)</f>
        <v>0</v>
      </c>
      <c r="F30" s="67"/>
      <c r="G30" s="67"/>
      <c r="H30" s="67"/>
      <c r="I30" s="67"/>
      <c r="J30" s="67"/>
      <c r="K30" s="67"/>
      <c r="L30" s="67"/>
      <c r="M30" s="67"/>
      <c r="N30" s="67"/>
      <c r="O30" s="67"/>
      <c r="P30" s="68"/>
      <c r="S30" s="102">
        <f>SUM(E30,E48,I48,E75,O75,E79,E80)</f>
        <v>0</v>
      </c>
    </row>
    <row r="31" spans="1:16" ht="15">
      <c r="A31" s="66"/>
      <c r="B31" s="67"/>
      <c r="C31" s="67"/>
      <c r="D31" s="67"/>
      <c r="E31" s="67"/>
      <c r="F31" s="67"/>
      <c r="G31" s="67"/>
      <c r="H31" s="67"/>
      <c r="I31" s="67"/>
      <c r="J31" s="67"/>
      <c r="K31" s="67"/>
      <c r="L31" s="67"/>
      <c r="M31" s="67"/>
      <c r="N31" s="67"/>
      <c r="O31" s="67"/>
      <c r="P31" s="68"/>
    </row>
    <row r="32" spans="1:16" ht="15">
      <c r="A32" s="66"/>
      <c r="B32" s="67"/>
      <c r="C32" s="67"/>
      <c r="D32" s="67"/>
      <c r="E32" s="67"/>
      <c r="F32" s="67"/>
      <c r="G32" s="78"/>
      <c r="H32" s="67"/>
      <c r="I32" s="67"/>
      <c r="J32" s="67"/>
      <c r="K32" s="67"/>
      <c r="L32" s="67"/>
      <c r="M32" s="67"/>
      <c r="N32" s="67"/>
      <c r="O32" s="67"/>
      <c r="P32" s="68"/>
    </row>
    <row r="33" spans="1:16" ht="15">
      <c r="A33" s="66"/>
      <c r="B33" s="67"/>
      <c r="C33" s="67"/>
      <c r="D33" s="67"/>
      <c r="E33" s="67"/>
      <c r="F33" s="67"/>
      <c r="G33" s="126"/>
      <c r="H33" s="127"/>
      <c r="I33" s="67"/>
      <c r="J33" s="67"/>
      <c r="K33" s="67"/>
      <c r="L33" s="67"/>
      <c r="M33" s="67"/>
      <c r="N33" s="67"/>
      <c r="O33" s="67"/>
      <c r="P33" s="68"/>
    </row>
    <row r="34" spans="1:16" ht="15">
      <c r="A34" s="66"/>
      <c r="B34" s="67"/>
      <c r="C34" s="67"/>
      <c r="D34" s="67"/>
      <c r="E34" s="128" t="s">
        <v>302</v>
      </c>
      <c r="F34" s="67"/>
      <c r="G34" s="67"/>
      <c r="H34" s="67"/>
      <c r="I34" s="128" t="s">
        <v>302</v>
      </c>
      <c r="J34" s="67"/>
      <c r="K34" s="67"/>
      <c r="L34" s="67"/>
      <c r="M34" s="67"/>
      <c r="N34" s="67"/>
      <c r="O34" s="67"/>
      <c r="P34" s="68"/>
    </row>
    <row r="35" spans="1:16" ht="15">
      <c r="A35" s="66"/>
      <c r="B35" s="67"/>
      <c r="C35" s="67"/>
      <c r="D35" s="67"/>
      <c r="E35" s="77" t="s">
        <v>103</v>
      </c>
      <c r="F35" s="67"/>
      <c r="G35" s="67"/>
      <c r="H35" s="67"/>
      <c r="I35" s="77" t="s">
        <v>104</v>
      </c>
      <c r="J35" s="67"/>
      <c r="K35" s="67"/>
      <c r="L35" s="67"/>
      <c r="M35" s="67"/>
      <c r="N35" s="67"/>
      <c r="O35" s="67"/>
      <c r="P35" s="68"/>
    </row>
    <row r="36" spans="1:16" ht="15">
      <c r="A36" s="71" t="s">
        <v>105</v>
      </c>
      <c r="B36" s="67"/>
      <c r="C36" s="67"/>
      <c r="D36" s="67"/>
      <c r="E36" s="67"/>
      <c r="F36" s="67"/>
      <c r="G36" s="67"/>
      <c r="H36" s="67"/>
      <c r="I36" s="67"/>
      <c r="J36" s="67"/>
      <c r="K36" s="67"/>
      <c r="L36" s="67"/>
      <c r="M36" s="67"/>
      <c r="N36" s="67"/>
      <c r="O36" s="67"/>
      <c r="P36" s="68"/>
    </row>
    <row r="37" spans="1:16" ht="15">
      <c r="A37" s="72" t="s">
        <v>106</v>
      </c>
      <c r="B37" s="67"/>
      <c r="C37" s="67"/>
      <c r="D37" s="67"/>
      <c r="E37" s="67"/>
      <c r="F37" s="67"/>
      <c r="G37" s="98" t="e">
        <f>VLOOKUP(LA_info!$E$2,'Underlying Data'!$A$3:$AX$349,21,FALSE)</f>
        <v>#N/A</v>
      </c>
      <c r="H37" s="12" t="s">
        <v>123</v>
      </c>
      <c r="I37" s="13"/>
      <c r="J37" s="67">
        <f aca="true" t="shared" si="0" ref="J37:J47">IF(ISERR($U$1),"Please undo cut and paste as this corrupts the form","")</f>
      </c>
      <c r="K37" s="67"/>
      <c r="L37" s="67"/>
      <c r="M37" s="67"/>
      <c r="N37" s="67"/>
      <c r="O37" s="67"/>
      <c r="P37" s="68"/>
    </row>
    <row r="38" spans="1:22" ht="15">
      <c r="A38" s="72" t="s">
        <v>107</v>
      </c>
      <c r="B38" s="67"/>
      <c r="C38" s="98" t="e">
        <f>VLOOKUP(LA_info!$E$2,'Underlying Data'!$A$3:$AX$349,10,FALSE)</f>
        <v>#N/A</v>
      </c>
      <c r="D38" s="12" t="s">
        <v>112</v>
      </c>
      <c r="E38" s="13"/>
      <c r="F38" s="67"/>
      <c r="G38" s="98" t="e">
        <f>VLOOKUP(LA_info!$E$2,'Underlying Data'!$A$3:$AX$349,22,FALSE)</f>
        <v>#N/A</v>
      </c>
      <c r="H38" s="12" t="s">
        <v>124</v>
      </c>
      <c r="I38" s="13"/>
      <c r="J38" s="67">
        <f t="shared" si="0"/>
      </c>
      <c r="K38" s="67"/>
      <c r="L38" s="67"/>
      <c r="M38" s="67"/>
      <c r="N38" s="67"/>
      <c r="O38" s="67"/>
      <c r="P38" s="68"/>
      <c r="S38" s="103" t="e">
        <f>(I38-G38)*0.9</f>
        <v>#N/A</v>
      </c>
      <c r="T38" s="104" t="e">
        <f>S38/G38</f>
        <v>#N/A</v>
      </c>
      <c r="U38" s="103" t="e">
        <f>IF(T38&gt;20%,1,0)</f>
        <v>#N/A</v>
      </c>
      <c r="V38" s="103" t="e">
        <f>IF(T38&lt;-20%,1,0)</f>
        <v>#N/A</v>
      </c>
    </row>
    <row r="39" spans="1:16" ht="15">
      <c r="A39" s="72" t="s">
        <v>35</v>
      </c>
      <c r="B39" s="67"/>
      <c r="C39" s="98" t="e">
        <f>VLOOKUP(LA_info!$E$2,'Underlying Data'!$A$3:$AX$349,11,FALSE)</f>
        <v>#N/A</v>
      </c>
      <c r="D39" s="12" t="s">
        <v>113</v>
      </c>
      <c r="E39" s="13"/>
      <c r="F39" s="67"/>
      <c r="G39" s="98" t="e">
        <f>VLOOKUP(LA_info!$E$2,'Underlying Data'!$A$3:$AX$349,23,FALSE)</f>
        <v>#N/A</v>
      </c>
      <c r="H39" s="12" t="s">
        <v>125</v>
      </c>
      <c r="I39" s="13"/>
      <c r="J39" s="67">
        <f t="shared" si="0"/>
      </c>
      <c r="K39" s="67"/>
      <c r="L39" s="67"/>
      <c r="M39" s="67"/>
      <c r="N39" s="67"/>
      <c r="O39" s="67"/>
      <c r="P39" s="68"/>
    </row>
    <row r="40" spans="1:16" ht="15">
      <c r="A40" s="72" t="s">
        <v>36</v>
      </c>
      <c r="B40" s="67"/>
      <c r="C40" s="98" t="e">
        <f>VLOOKUP(LA_info!$E$2,'Underlying Data'!$A$3:$AX$349,12,FALSE)</f>
        <v>#N/A</v>
      </c>
      <c r="D40" s="12" t="s">
        <v>114</v>
      </c>
      <c r="E40" s="13"/>
      <c r="F40" s="67"/>
      <c r="G40" s="98" t="e">
        <f>VLOOKUP(LA_info!$E$2,'Underlying Data'!$A$3:$AX$349,24,FALSE)</f>
        <v>#N/A</v>
      </c>
      <c r="H40" s="12" t="s">
        <v>126</v>
      </c>
      <c r="I40" s="13"/>
      <c r="J40" s="67">
        <f t="shared" si="0"/>
      </c>
      <c r="K40" s="67"/>
      <c r="L40" s="67"/>
      <c r="M40" s="67"/>
      <c r="N40" s="67"/>
      <c r="O40" s="67"/>
      <c r="P40" s="68"/>
    </row>
    <row r="41" spans="1:16" ht="15">
      <c r="A41" s="72" t="s">
        <v>108</v>
      </c>
      <c r="B41" s="67"/>
      <c r="C41" s="98" t="e">
        <f>VLOOKUP(LA_info!$E$2,'Underlying Data'!$A$3:$AX$349,13,FALSE)</f>
        <v>#N/A</v>
      </c>
      <c r="D41" s="12" t="s">
        <v>115</v>
      </c>
      <c r="E41" s="13"/>
      <c r="F41" s="67"/>
      <c r="G41" s="98" t="e">
        <f>VLOOKUP(LA_info!$E$2,'Underlying Data'!$A$3:$AX$349,25,FALSE)</f>
        <v>#N/A</v>
      </c>
      <c r="H41" s="12" t="s">
        <v>127</v>
      </c>
      <c r="I41" s="13"/>
      <c r="J41" s="67">
        <f t="shared" si="0"/>
      </c>
      <c r="K41" s="67"/>
      <c r="L41" s="67"/>
      <c r="M41" s="67"/>
      <c r="N41" s="67"/>
      <c r="O41" s="67"/>
      <c r="P41" s="68"/>
    </row>
    <row r="42" spans="1:16" ht="15">
      <c r="A42" s="72" t="s">
        <v>38</v>
      </c>
      <c r="B42" s="67"/>
      <c r="C42" s="98" t="e">
        <f>VLOOKUP(LA_info!$E$2,'Underlying Data'!$A$3:$AX$349,14,FALSE)</f>
        <v>#N/A</v>
      </c>
      <c r="D42" s="12" t="s">
        <v>116</v>
      </c>
      <c r="E42" s="13"/>
      <c r="F42" s="67"/>
      <c r="G42" s="98" t="e">
        <f>VLOOKUP(LA_info!$E$2,'Underlying Data'!$A$3:$AX$349,26,FALSE)</f>
        <v>#N/A</v>
      </c>
      <c r="H42" s="12" t="s">
        <v>128</v>
      </c>
      <c r="I42" s="13"/>
      <c r="J42" s="67">
        <f t="shared" si="0"/>
      </c>
      <c r="K42" s="67"/>
      <c r="L42" s="67"/>
      <c r="M42" s="67"/>
      <c r="N42" s="67"/>
      <c r="O42" s="67"/>
      <c r="P42" s="68"/>
    </row>
    <row r="43" spans="1:16" ht="15">
      <c r="A43" s="72" t="s">
        <v>39</v>
      </c>
      <c r="B43" s="67"/>
      <c r="C43" s="98" t="e">
        <f>VLOOKUP(LA_info!$E$2,'Underlying Data'!$A$3:$AX$349,15,FALSE)</f>
        <v>#N/A</v>
      </c>
      <c r="D43" s="12" t="s">
        <v>117</v>
      </c>
      <c r="E43" s="13"/>
      <c r="F43" s="67"/>
      <c r="G43" s="98" t="e">
        <f>VLOOKUP(LA_info!$E$2,'Underlying Data'!$A$3:$AX$349,27,FALSE)</f>
        <v>#N/A</v>
      </c>
      <c r="H43" s="12" t="s">
        <v>129</v>
      </c>
      <c r="I43" s="13"/>
      <c r="J43" s="67">
        <f t="shared" si="0"/>
      </c>
      <c r="K43" s="67"/>
      <c r="L43" s="67"/>
      <c r="M43" s="67"/>
      <c r="N43" s="67"/>
      <c r="O43" s="67"/>
      <c r="P43" s="68"/>
    </row>
    <row r="44" spans="1:16" ht="15">
      <c r="A44" s="72" t="s">
        <v>109</v>
      </c>
      <c r="B44" s="67"/>
      <c r="C44" s="98" t="e">
        <f>VLOOKUP(LA_info!$E$2,'Underlying Data'!$A$3:$AX$349,16,FALSE)</f>
        <v>#N/A</v>
      </c>
      <c r="D44" s="12" t="s">
        <v>118</v>
      </c>
      <c r="E44" s="13"/>
      <c r="F44" s="67"/>
      <c r="G44" s="98" t="e">
        <f>VLOOKUP(LA_info!$E$2,'Underlying Data'!$A$3:$AX$349,28,FALSE)</f>
        <v>#N/A</v>
      </c>
      <c r="H44" s="12" t="s">
        <v>130</v>
      </c>
      <c r="I44" s="13"/>
      <c r="J44" s="67">
        <f t="shared" si="0"/>
      </c>
      <c r="K44" s="67"/>
      <c r="L44" s="67"/>
      <c r="M44" s="67"/>
      <c r="N44" s="67"/>
      <c r="O44" s="67"/>
      <c r="P44" s="68"/>
    </row>
    <row r="45" spans="1:16" ht="15">
      <c r="A45" s="72" t="s">
        <v>110</v>
      </c>
      <c r="B45" s="67"/>
      <c r="C45" s="98" t="e">
        <f>VLOOKUP(LA_info!$E$2,'Underlying Data'!$A$3:$AX$349,17,FALSE)</f>
        <v>#N/A</v>
      </c>
      <c r="D45" s="12" t="s">
        <v>119</v>
      </c>
      <c r="E45" s="13"/>
      <c r="F45" s="67"/>
      <c r="G45" s="98" t="e">
        <f>VLOOKUP(LA_info!$E$2,'Underlying Data'!$A$3:$AX$349,29,FALSE)</f>
        <v>#N/A</v>
      </c>
      <c r="H45" s="12" t="s">
        <v>131</v>
      </c>
      <c r="I45" s="13"/>
      <c r="J45" s="67">
        <f t="shared" si="0"/>
      </c>
      <c r="K45" s="67"/>
      <c r="L45" s="67"/>
      <c r="M45" s="67"/>
      <c r="N45" s="67"/>
      <c r="O45" s="67"/>
      <c r="P45" s="68"/>
    </row>
    <row r="46" spans="1:24" ht="15">
      <c r="A46" s="72" t="s">
        <v>42</v>
      </c>
      <c r="B46" s="67"/>
      <c r="C46" s="98" t="e">
        <f>VLOOKUP(LA_info!$E$2,'Underlying Data'!$A$3:$AX$349,18,FALSE)</f>
        <v>#N/A</v>
      </c>
      <c r="D46" s="12" t="s">
        <v>120</v>
      </c>
      <c r="E46" s="13"/>
      <c r="F46" s="67"/>
      <c r="G46" s="98" t="e">
        <f>VLOOKUP(LA_info!$E$2,'Underlying Data'!$A$3:$AX$349,30,FALSE)</f>
        <v>#N/A</v>
      </c>
      <c r="H46" s="12" t="s">
        <v>132</v>
      </c>
      <c r="I46" s="13"/>
      <c r="J46" s="67">
        <f t="shared" si="0"/>
      </c>
      <c r="K46" s="67"/>
      <c r="L46" s="67"/>
      <c r="M46" s="67"/>
      <c r="N46" s="67"/>
      <c r="O46" s="67"/>
      <c r="P46" s="68"/>
      <c r="U46" s="103" t="e">
        <f>IF(I46&lt;(G46-S38),1,0)</f>
        <v>#N/A</v>
      </c>
      <c r="V46" s="103" t="e">
        <f>IF(I46&gt;(G46-S38),1,0)</f>
        <v>#N/A</v>
      </c>
      <c r="W46" s="103" t="e">
        <f>U46+U38</f>
        <v>#N/A</v>
      </c>
      <c r="X46" s="103" t="e">
        <f>V46+V38</f>
        <v>#N/A</v>
      </c>
    </row>
    <row r="47" spans="1:24" ht="15">
      <c r="A47" s="72" t="s">
        <v>43</v>
      </c>
      <c r="B47" s="67"/>
      <c r="C47" s="98" t="e">
        <f>VLOOKUP(LA_info!$E$2,'Underlying Data'!$A$3:$AX$349,19,FALSE)</f>
        <v>#N/A</v>
      </c>
      <c r="D47" s="12" t="s">
        <v>121</v>
      </c>
      <c r="E47" s="13"/>
      <c r="F47" s="67"/>
      <c r="G47" s="98" t="e">
        <f>VLOOKUP(LA_info!$E$2,'Underlying Data'!$A$3:$AX$349,31,FALSE)</f>
        <v>#N/A</v>
      </c>
      <c r="H47" s="12" t="s">
        <v>133</v>
      </c>
      <c r="I47" s="13"/>
      <c r="J47" s="67">
        <f t="shared" si="0"/>
      </c>
      <c r="K47" s="67"/>
      <c r="L47" s="67"/>
      <c r="M47" s="67"/>
      <c r="N47" s="67"/>
      <c r="O47" s="67"/>
      <c r="P47" s="68"/>
      <c r="U47" s="103" t="e">
        <f>IF(I47&lt;(G47-S38),1,0)</f>
        <v>#N/A</v>
      </c>
      <c r="V47" s="103" t="e">
        <f>IF(I47&gt;(G47-S38),1,0)</f>
        <v>#N/A</v>
      </c>
      <c r="W47" s="103" t="e">
        <f>U47+U38</f>
        <v>#N/A</v>
      </c>
      <c r="X47" s="103" t="e">
        <f>V47+V38</f>
        <v>#N/A</v>
      </c>
    </row>
    <row r="48" spans="1:16" ht="15">
      <c r="A48" s="71" t="s">
        <v>111</v>
      </c>
      <c r="B48" s="67"/>
      <c r="C48" s="99" t="e">
        <f>VLOOKUP(LA_info!$E$2,'Underlying Data'!$A$3:$AX$349,20,FALSE)</f>
        <v>#N/A</v>
      </c>
      <c r="D48" s="25" t="s">
        <v>122</v>
      </c>
      <c r="E48" s="27">
        <f>SUM(E38:E47)</f>
        <v>0</v>
      </c>
      <c r="F48" s="67"/>
      <c r="G48" s="99" t="e">
        <f>VLOOKUP(LA_info!$E$2,'Underlying Data'!$A$3:$AX$349,32,FALSE)</f>
        <v>#N/A</v>
      </c>
      <c r="H48" s="25" t="s">
        <v>134</v>
      </c>
      <c r="I48" s="27">
        <f>SUM(I37:I47)</f>
        <v>0</v>
      </c>
      <c r="J48" s="67"/>
      <c r="K48" s="67"/>
      <c r="L48" s="67"/>
      <c r="M48" s="67"/>
      <c r="N48" s="67"/>
      <c r="O48" s="67"/>
      <c r="P48" s="68"/>
    </row>
    <row r="49" spans="1:16" ht="15">
      <c r="A49" s="73"/>
      <c r="B49" s="67"/>
      <c r="C49" s="67"/>
      <c r="D49" s="67"/>
      <c r="E49" s="67"/>
      <c r="F49" s="67"/>
      <c r="G49" s="67"/>
      <c r="H49" s="67"/>
      <c r="I49" s="67"/>
      <c r="J49" s="67"/>
      <c r="K49" s="67"/>
      <c r="L49" s="67"/>
      <c r="M49" s="67"/>
      <c r="N49" s="67"/>
      <c r="O49" s="67"/>
      <c r="P49" s="68"/>
    </row>
    <row r="50" spans="1:16" ht="15">
      <c r="A50" s="66"/>
      <c r="B50" s="67"/>
      <c r="C50" s="67"/>
      <c r="D50" s="67"/>
      <c r="E50" s="67"/>
      <c r="F50" s="67"/>
      <c r="G50" s="78"/>
      <c r="H50" s="67"/>
      <c r="I50" s="67"/>
      <c r="J50" s="67"/>
      <c r="K50" s="67"/>
      <c r="L50" s="67"/>
      <c r="M50" s="67"/>
      <c r="N50" s="67"/>
      <c r="O50" s="67"/>
      <c r="P50" s="68"/>
    </row>
    <row r="51" spans="1:16" ht="15">
      <c r="A51" s="66"/>
      <c r="B51" s="67"/>
      <c r="C51" s="67"/>
      <c r="D51" s="67"/>
      <c r="E51" s="67"/>
      <c r="F51" s="67"/>
      <c r="G51" s="78"/>
      <c r="H51" s="67"/>
      <c r="I51" s="67"/>
      <c r="J51" s="67"/>
      <c r="K51" s="67"/>
      <c r="L51" s="67"/>
      <c r="M51" s="67"/>
      <c r="N51" s="67"/>
      <c r="O51" s="67"/>
      <c r="P51" s="68"/>
    </row>
    <row r="52" spans="1:16" ht="15.75">
      <c r="A52" s="69" t="s">
        <v>145</v>
      </c>
      <c r="B52" s="67"/>
      <c r="C52" s="67"/>
      <c r="D52" s="67"/>
      <c r="E52" s="67"/>
      <c r="F52" s="67"/>
      <c r="G52" s="67"/>
      <c r="H52" s="79" t="s">
        <v>1004</v>
      </c>
      <c r="I52" s="67"/>
      <c r="J52" s="67"/>
      <c r="K52" s="67"/>
      <c r="L52" s="67"/>
      <c r="M52" s="67"/>
      <c r="N52" s="67"/>
      <c r="O52" s="67"/>
      <c r="P52" s="68"/>
    </row>
    <row r="53" spans="1:16" ht="15">
      <c r="A53" s="74" t="str">
        <f>CONCATENATE("INTERNALLY MANAGED INVESTMENTS - END OF ",L140)</f>
        <v>INTERNALLY MANAGED INVESTMENTS - END OF QUARTER 2 (JULY - SEPTEMBER) 2016</v>
      </c>
      <c r="B53" s="67"/>
      <c r="C53" s="67"/>
      <c r="D53" s="67"/>
      <c r="E53" s="67"/>
      <c r="F53" s="67"/>
      <c r="G53" s="79"/>
      <c r="H53" s="79" t="str">
        <f>CONCATENATE("ANALYSIS OF INVESTMENTS IN THE FUNDS AT END OF",L140)</f>
        <v>ANALYSIS OF INVESTMENTS IN THE FUNDS AT END OFQUARTER 2 (JULY - SEPTEMBER) 2016</v>
      </c>
      <c r="I53" s="67"/>
      <c r="J53" s="67"/>
      <c r="K53" s="67"/>
      <c r="L53" s="67"/>
      <c r="M53" s="83"/>
      <c r="N53" s="67"/>
      <c r="O53" s="67"/>
      <c r="P53" s="68"/>
    </row>
    <row r="54" spans="1:16" ht="15">
      <c r="A54" s="66"/>
      <c r="B54" s="67"/>
      <c r="C54" s="67"/>
      <c r="D54" s="67"/>
      <c r="E54" s="67"/>
      <c r="F54" s="67"/>
      <c r="G54" s="79"/>
      <c r="H54" s="67"/>
      <c r="I54" s="67"/>
      <c r="J54" s="67"/>
      <c r="K54" s="67"/>
      <c r="L54" s="67"/>
      <c r="M54" s="67"/>
      <c r="N54" s="67"/>
      <c r="O54" s="67"/>
      <c r="P54" s="68"/>
    </row>
    <row r="55" spans="1:16" ht="15">
      <c r="A55" s="66"/>
      <c r="B55" s="67">
        <f>IF(MIN(E57:E80,O57:O75)&gt;=0,"","ALL FIGURES SHOULD BE POSITIVE WHOLE NUMBERS")</f>
      </c>
      <c r="C55" s="67"/>
      <c r="D55" s="67"/>
      <c r="E55" s="128" t="s">
        <v>302</v>
      </c>
      <c r="F55" s="67"/>
      <c r="G55" s="79"/>
      <c r="H55" s="67"/>
      <c r="I55" s="67"/>
      <c r="J55" s="67"/>
      <c r="K55" s="67"/>
      <c r="L55" s="67"/>
      <c r="M55" s="67"/>
      <c r="N55" s="67"/>
      <c r="O55" s="128" t="s">
        <v>302</v>
      </c>
      <c r="P55" s="68"/>
    </row>
    <row r="56" spans="1:16" ht="15">
      <c r="A56" s="71" t="s">
        <v>146</v>
      </c>
      <c r="B56" s="67"/>
      <c r="C56" s="67"/>
      <c r="D56" s="67"/>
      <c r="E56" s="67"/>
      <c r="F56" s="67"/>
      <c r="G56" s="83"/>
      <c r="H56" s="83" t="s">
        <v>146</v>
      </c>
      <c r="I56" s="67"/>
      <c r="J56" s="67"/>
      <c r="K56" s="67"/>
      <c r="L56" s="67"/>
      <c r="M56" s="67"/>
      <c r="N56" s="67"/>
      <c r="O56" s="67"/>
      <c r="P56" s="68"/>
    </row>
    <row r="57" spans="1:16" ht="15">
      <c r="A57" s="72" t="s">
        <v>107</v>
      </c>
      <c r="B57" s="67"/>
      <c r="C57" s="98" t="e">
        <f>VLOOKUP(LA_info!$E$2,'Underlying Data'!$A$3:$AX$349,33,FALSE)</f>
        <v>#N/A</v>
      </c>
      <c r="D57" s="12">
        <v>30</v>
      </c>
      <c r="E57" s="13"/>
      <c r="F57" s="67">
        <f>IF(ISERR($U$1),"Please undo cut and paste as this corrupts the form","")</f>
      </c>
      <c r="G57" s="84"/>
      <c r="H57" s="84" t="s">
        <v>107</v>
      </c>
      <c r="I57" s="67"/>
      <c r="J57" s="67"/>
      <c r="K57" s="67"/>
      <c r="L57" s="67"/>
      <c r="M57" s="98" t="e">
        <f>VLOOKUP(LA_info!$E$2,'Underlying Data'!$A$3:$BK$349,51,FALSE)</f>
        <v>#N/A</v>
      </c>
      <c r="N57" s="28" t="s">
        <v>162</v>
      </c>
      <c r="O57" s="13"/>
      <c r="P57" s="68">
        <f>IF(ISERR($U$1),"Please undo cut and paste as this corrupts the form","")</f>
      </c>
    </row>
    <row r="58" spans="1:16" ht="15">
      <c r="A58" s="72" t="s">
        <v>35</v>
      </c>
      <c r="B58" s="67"/>
      <c r="C58" s="98" t="e">
        <f>VLOOKUP(LA_info!$E$2,'Underlying Data'!$A$3:$AX$349,34,FALSE)</f>
        <v>#N/A</v>
      </c>
      <c r="D58" s="12">
        <v>31</v>
      </c>
      <c r="E58" s="13"/>
      <c r="F58" s="67">
        <f>IF(ISERR($U$1),"Please undo cut and paste as this corrupts the form","")</f>
      </c>
      <c r="G58" s="84"/>
      <c r="H58" s="84" t="s">
        <v>35</v>
      </c>
      <c r="I58" s="67"/>
      <c r="J58" s="67"/>
      <c r="K58" s="67"/>
      <c r="L58" s="67"/>
      <c r="M58" s="98" t="e">
        <f>VLOOKUP(LA_info!$E$2,'Underlying Data'!$A$3:$BK$349,52,FALSE)</f>
        <v>#N/A</v>
      </c>
      <c r="N58" s="28" t="s">
        <v>163</v>
      </c>
      <c r="O58" s="13"/>
      <c r="P58" s="68">
        <f>IF(ISERR($U$1),"Please undo cut and paste as this corrupts the form","")</f>
      </c>
    </row>
    <row r="59" spans="1:16" ht="15">
      <c r="A59" s="72" t="s">
        <v>147</v>
      </c>
      <c r="B59" s="67"/>
      <c r="C59" s="98" t="e">
        <f>VLOOKUP(LA_info!$E$2,'Underlying Data'!$A$3:$AX$349,35,FALSE)</f>
        <v>#N/A</v>
      </c>
      <c r="D59" s="12">
        <v>32</v>
      </c>
      <c r="E59" s="13"/>
      <c r="F59" s="67">
        <f>IF(ISERR($U$1),"Please undo cut and paste as this corrupts the form","")</f>
      </c>
      <c r="G59" s="84"/>
      <c r="H59" s="84" t="s">
        <v>42</v>
      </c>
      <c r="I59" s="67"/>
      <c r="J59" s="67"/>
      <c r="K59" s="67"/>
      <c r="L59" s="67"/>
      <c r="M59" s="98" t="e">
        <f>VLOOKUP(LA_info!$E$2,'Underlying Data'!$A$3:$BK$349,53,FALSE)</f>
        <v>#N/A</v>
      </c>
      <c r="N59" s="28" t="s">
        <v>164</v>
      </c>
      <c r="O59" s="13"/>
      <c r="P59" s="68">
        <f>IF(ISERR($U$1),"Please undo cut and paste as this corrupts the form","")</f>
      </c>
    </row>
    <row r="60" spans="1:16" ht="15">
      <c r="A60" s="72" t="s">
        <v>42</v>
      </c>
      <c r="B60" s="67"/>
      <c r="C60" s="98" t="e">
        <f>VLOOKUP(LA_info!$E$2,'Underlying Data'!$A$3:$AX$349,36,FALSE)</f>
        <v>#N/A</v>
      </c>
      <c r="D60" s="12">
        <v>33</v>
      </c>
      <c r="E60" s="13"/>
      <c r="F60" s="67">
        <f>IF(ISERR($U$1),"Please undo cut and paste as this corrupts the form","")</f>
      </c>
      <c r="G60" s="84"/>
      <c r="H60" s="67"/>
      <c r="I60" s="67"/>
      <c r="J60" s="67"/>
      <c r="K60" s="67"/>
      <c r="L60" s="67"/>
      <c r="M60" s="67"/>
      <c r="N60" s="67"/>
      <c r="O60" s="67"/>
      <c r="P60" s="68"/>
    </row>
    <row r="61" spans="1:16" ht="15">
      <c r="A61" s="66"/>
      <c r="B61" s="67"/>
      <c r="C61" s="67"/>
      <c r="D61" s="67"/>
      <c r="E61" s="67"/>
      <c r="F61" s="67"/>
      <c r="G61" s="67"/>
      <c r="H61" s="67"/>
      <c r="I61" s="67"/>
      <c r="J61" s="67"/>
      <c r="K61" s="67"/>
      <c r="L61" s="67"/>
      <c r="M61" s="67"/>
      <c r="N61" s="67"/>
      <c r="O61" s="128" t="s">
        <v>302</v>
      </c>
      <c r="P61" s="68"/>
    </row>
    <row r="62" spans="1:16" ht="15">
      <c r="A62" s="71" t="s">
        <v>135</v>
      </c>
      <c r="B62" s="67"/>
      <c r="C62" s="67"/>
      <c r="D62" s="67"/>
      <c r="E62" s="128" t="s">
        <v>302</v>
      </c>
      <c r="F62" s="67"/>
      <c r="G62" s="83"/>
      <c r="H62" s="83" t="s">
        <v>135</v>
      </c>
      <c r="I62" s="67"/>
      <c r="J62" s="67"/>
      <c r="K62" s="67"/>
      <c r="L62" s="67"/>
      <c r="M62" s="67"/>
      <c r="N62" s="67"/>
      <c r="O62" s="67"/>
      <c r="P62" s="68"/>
    </row>
    <row r="63" spans="1:16" ht="15">
      <c r="A63" s="72" t="s">
        <v>148</v>
      </c>
      <c r="B63" s="67"/>
      <c r="C63" s="98" t="e">
        <f>VLOOKUP(LA_info!$E$2,'Underlying Data'!$A$3:$AX$349,37,FALSE)</f>
        <v>#N/A</v>
      </c>
      <c r="D63" s="12">
        <v>34</v>
      </c>
      <c r="E63" s="13"/>
      <c r="F63" s="67">
        <f>IF(ISERR($U$1),"Please undo cut and paste as this corrupts the form","")</f>
      </c>
      <c r="G63" s="84"/>
      <c r="H63" s="84" t="s">
        <v>148</v>
      </c>
      <c r="I63" s="67"/>
      <c r="J63" s="67"/>
      <c r="K63" s="67"/>
      <c r="L63" s="67"/>
      <c r="M63" s="98" t="e">
        <f>VLOOKUP(LA_info!$E$2,'Underlying Data'!$A$3:$BK$349,54,FALSE)</f>
        <v>#N/A</v>
      </c>
      <c r="N63" s="28">
        <v>51</v>
      </c>
      <c r="O63" s="13"/>
      <c r="P63" s="68">
        <f>IF(ISERR($U$1),"Please undo cut and paste as this corrupts the form","")</f>
      </c>
    </row>
    <row r="64" spans="1:16" ht="15">
      <c r="A64" s="72" t="s">
        <v>149</v>
      </c>
      <c r="B64" s="67"/>
      <c r="C64" s="98" t="e">
        <f>VLOOKUP(LA_info!$E$2,'Underlying Data'!$A$3:$AX$349,38,FALSE)</f>
        <v>#N/A</v>
      </c>
      <c r="D64" s="12" t="s">
        <v>159</v>
      </c>
      <c r="E64" s="13"/>
      <c r="F64" s="67">
        <f>IF(ISERR($U$1),"Please undo cut and paste as this corrupts the form","")</f>
      </c>
      <c r="G64" s="84"/>
      <c r="H64" s="84" t="s">
        <v>149</v>
      </c>
      <c r="I64" s="67"/>
      <c r="J64" s="67"/>
      <c r="K64" s="67"/>
      <c r="L64" s="67"/>
      <c r="M64" s="98" t="e">
        <f>VLOOKUP(LA_info!$E$2,'Underlying Data'!$A$3:$BK$349,55,FALSE)</f>
        <v>#N/A</v>
      </c>
      <c r="N64" s="28" t="s">
        <v>165</v>
      </c>
      <c r="O64" s="13"/>
      <c r="P64" s="68">
        <f>IF(ISERR($U$1),"Please undo cut and paste as this corrupts the form","")</f>
      </c>
    </row>
    <row r="65" spans="1:16" ht="15">
      <c r="A65" s="72" t="s">
        <v>150</v>
      </c>
      <c r="B65" s="67"/>
      <c r="C65" s="98" t="e">
        <f>VLOOKUP(LA_info!$E$2,'Underlying Data'!$A$3:$AX$349,39,FALSE)</f>
        <v>#N/A</v>
      </c>
      <c r="D65" s="12" t="s">
        <v>160</v>
      </c>
      <c r="E65" s="13"/>
      <c r="F65" s="67">
        <f>IF(ISERR($U$1),"Please undo cut and paste as this corrupts the form","")</f>
      </c>
      <c r="G65" s="84"/>
      <c r="H65" s="84" t="s">
        <v>150</v>
      </c>
      <c r="I65" s="67"/>
      <c r="J65" s="67"/>
      <c r="K65" s="67"/>
      <c r="L65" s="67"/>
      <c r="M65" s="98" t="e">
        <f>VLOOKUP(LA_info!$E$2,'Underlying Data'!$A$3:$BK$349,56,FALSE)</f>
        <v>#N/A</v>
      </c>
      <c r="N65" s="28" t="s">
        <v>166</v>
      </c>
      <c r="O65" s="13"/>
      <c r="P65" s="68">
        <f>IF(ISERR($U$1),"Please undo cut and paste as this corrupts the form","")</f>
      </c>
    </row>
    <row r="66" spans="1:16" ht="15">
      <c r="A66" s="72" t="s">
        <v>151</v>
      </c>
      <c r="B66" s="67"/>
      <c r="C66" s="98" t="e">
        <f>VLOOKUP(LA_info!$E$2,'Underlying Data'!$A$3:$AX$349,40,FALSE)</f>
        <v>#N/A</v>
      </c>
      <c r="D66" s="12" t="s">
        <v>161</v>
      </c>
      <c r="E66" s="13"/>
      <c r="F66" s="67">
        <f>IF(ISERR($U$1),"Please undo cut and paste as this corrupts the form","")</f>
      </c>
      <c r="G66" s="84"/>
      <c r="H66" s="84" t="s">
        <v>151</v>
      </c>
      <c r="I66" s="67"/>
      <c r="J66" s="67"/>
      <c r="K66" s="67"/>
      <c r="L66" s="67"/>
      <c r="M66" s="98" t="e">
        <f>VLOOKUP(LA_info!$E$2,'Underlying Data'!$A$3:$BK$349,57,FALSE)</f>
        <v>#N/A</v>
      </c>
      <c r="N66" s="28" t="s">
        <v>167</v>
      </c>
      <c r="O66" s="13"/>
      <c r="P66" s="68">
        <f>IF(ISERR($U$1),"Please undo cut and paste as this corrupts the form","")</f>
      </c>
    </row>
    <row r="67" spans="1:16" ht="15">
      <c r="A67" s="72" t="s">
        <v>49</v>
      </c>
      <c r="B67" s="67"/>
      <c r="C67" s="98" t="e">
        <f>VLOOKUP(LA_info!$E$2,'Underlying Data'!$A$3:$AX$349,41,FALSE)</f>
        <v>#N/A</v>
      </c>
      <c r="D67" s="12">
        <v>38</v>
      </c>
      <c r="E67" s="13"/>
      <c r="F67" s="67">
        <f>IF(ISERR($U$1),"Please undo cut and paste as this corrupts the form","")</f>
      </c>
      <c r="G67" s="84"/>
      <c r="H67" s="84" t="s">
        <v>49</v>
      </c>
      <c r="I67" s="67"/>
      <c r="J67" s="67"/>
      <c r="K67" s="67"/>
      <c r="L67" s="67"/>
      <c r="M67" s="98" t="e">
        <f>VLOOKUP(LA_info!$E$2,'Underlying Data'!$A$3:$BK$349,58,FALSE)</f>
        <v>#N/A</v>
      </c>
      <c r="N67" s="28" t="s">
        <v>168</v>
      </c>
      <c r="O67" s="13"/>
      <c r="P67" s="68">
        <f>IF(ISERR($U$1),"Please undo cut and paste as this corrupts the form","")</f>
      </c>
    </row>
    <row r="68" spans="1:16" ht="15">
      <c r="A68" s="72"/>
      <c r="B68" s="67"/>
      <c r="C68" s="67"/>
      <c r="D68" s="67"/>
      <c r="E68" s="67"/>
      <c r="F68" s="67"/>
      <c r="G68" s="84"/>
      <c r="H68" s="67"/>
      <c r="I68" s="67"/>
      <c r="J68" s="67"/>
      <c r="K68" s="67"/>
      <c r="L68" s="67"/>
      <c r="M68" s="67"/>
      <c r="N68" s="67"/>
      <c r="O68" s="67"/>
      <c r="P68" s="68"/>
    </row>
    <row r="69" spans="1:16" ht="15">
      <c r="A69" s="71" t="s">
        <v>105</v>
      </c>
      <c r="B69" s="67"/>
      <c r="C69" s="67"/>
      <c r="D69" s="67"/>
      <c r="E69" s="128" t="s">
        <v>302</v>
      </c>
      <c r="F69" s="67"/>
      <c r="G69" s="83"/>
      <c r="H69" s="83" t="s">
        <v>105</v>
      </c>
      <c r="I69" s="67"/>
      <c r="J69" s="67"/>
      <c r="K69" s="67"/>
      <c r="L69" s="67"/>
      <c r="M69" s="67"/>
      <c r="N69" s="67"/>
      <c r="O69" s="128" t="s">
        <v>302</v>
      </c>
      <c r="P69" s="68"/>
    </row>
    <row r="70" spans="1:16" ht="15">
      <c r="A70" s="72" t="s">
        <v>36</v>
      </c>
      <c r="B70" s="67"/>
      <c r="C70" s="98" t="e">
        <f>VLOOKUP(LA_info!$E$2,'Underlying Data'!$A$3:$AX$349,42,FALSE)</f>
        <v>#N/A</v>
      </c>
      <c r="D70" s="12">
        <v>39</v>
      </c>
      <c r="E70" s="13"/>
      <c r="F70" s="67">
        <f>IF(ISERR($U$1),"Please undo cut and paste as this corrupts the form","")</f>
      </c>
      <c r="G70" s="84"/>
      <c r="H70" s="84" t="s">
        <v>36</v>
      </c>
      <c r="I70" s="67"/>
      <c r="J70" s="67"/>
      <c r="K70" s="67"/>
      <c r="L70" s="67"/>
      <c r="M70" s="98" t="e">
        <f>VLOOKUP(LA_info!$E$2,'Underlying Data'!$A$3:$BK$349,59,FALSE)</f>
        <v>#N/A</v>
      </c>
      <c r="N70" s="28" t="s">
        <v>169</v>
      </c>
      <c r="O70" s="13"/>
      <c r="P70" s="68">
        <f>IF(ISERR($U$1),"Please undo cut and paste as this corrupts the form","")</f>
      </c>
    </row>
    <row r="71" spans="1:16" ht="15">
      <c r="A71" s="72" t="s">
        <v>108</v>
      </c>
      <c r="B71" s="67"/>
      <c r="C71" s="98" t="e">
        <f>VLOOKUP(LA_info!$E$2,'Underlying Data'!$A$3:$AX$349,43,FALSE)</f>
        <v>#N/A</v>
      </c>
      <c r="D71" s="12">
        <v>40</v>
      </c>
      <c r="E71" s="13"/>
      <c r="F71" s="67">
        <f>IF(ISERR($U$1),"Please undo cut and paste as this corrupts the form","")</f>
      </c>
      <c r="G71" s="84"/>
      <c r="H71" s="84" t="s">
        <v>108</v>
      </c>
      <c r="I71" s="67"/>
      <c r="J71" s="67"/>
      <c r="K71" s="67"/>
      <c r="L71" s="67"/>
      <c r="M71" s="98" t="e">
        <f>VLOOKUP(LA_info!$E$2,'Underlying Data'!$A$3:$BK$349,60,FALSE)</f>
        <v>#N/A</v>
      </c>
      <c r="N71" s="28" t="s">
        <v>170</v>
      </c>
      <c r="O71" s="13"/>
      <c r="P71" s="68">
        <f>IF(ISERR($U$1),"Please undo cut and paste as this corrupts the form","")</f>
      </c>
    </row>
    <row r="72" spans="1:16" ht="15">
      <c r="A72" s="72" t="s">
        <v>109</v>
      </c>
      <c r="B72" s="67"/>
      <c r="C72" s="98" t="e">
        <f>VLOOKUP(LA_info!$E$2,'Underlying Data'!$A$3:$AX$349,44,FALSE)</f>
        <v>#N/A</v>
      </c>
      <c r="D72" s="12">
        <v>41</v>
      </c>
      <c r="E72" s="13"/>
      <c r="F72" s="67">
        <f>IF(ISERR($U$1),"Please undo cut and paste as this corrupts the form","")</f>
      </c>
      <c r="G72" s="84"/>
      <c r="H72" s="84" t="s">
        <v>109</v>
      </c>
      <c r="I72" s="67"/>
      <c r="J72" s="67"/>
      <c r="K72" s="67"/>
      <c r="L72" s="67"/>
      <c r="M72" s="98" t="e">
        <f>VLOOKUP(LA_info!$E$2,'Underlying Data'!$A$3:$BK$349,61,FALSE)</f>
        <v>#N/A</v>
      </c>
      <c r="N72" s="28" t="s">
        <v>171</v>
      </c>
      <c r="O72" s="13"/>
      <c r="P72" s="68">
        <f>IF(ISERR($U$1),"Please undo cut and paste as this corrupts the form","")</f>
      </c>
    </row>
    <row r="73" spans="1:16" ht="15">
      <c r="A73" s="72" t="s">
        <v>152</v>
      </c>
      <c r="B73" s="67"/>
      <c r="C73" s="98" t="e">
        <f>VLOOKUP(LA_info!$E$2,'Underlying Data'!$A$3:$AX$349,45,FALSE)</f>
        <v>#N/A</v>
      </c>
      <c r="D73" s="12">
        <v>42</v>
      </c>
      <c r="E73" s="13"/>
      <c r="F73" s="67">
        <f>IF(ISERR($U$1),"Please undo cut and paste as this corrupts the form","")</f>
      </c>
      <c r="G73" s="84"/>
      <c r="H73" s="84" t="s">
        <v>152</v>
      </c>
      <c r="I73" s="67"/>
      <c r="J73" s="67"/>
      <c r="K73" s="67"/>
      <c r="L73" s="67"/>
      <c r="M73" s="98" t="e">
        <f>VLOOKUP(LA_info!$E$2,'Underlying Data'!$A$3:$BK$349,62,FALSE)</f>
        <v>#N/A</v>
      </c>
      <c r="N73" s="28" t="s">
        <v>172</v>
      </c>
      <c r="O73" s="13"/>
      <c r="P73" s="68">
        <f>IF(ISERR($U$1),"Please undo cut and paste as this corrupts the form","")</f>
      </c>
    </row>
    <row r="74" spans="1:16" ht="15">
      <c r="A74" s="72"/>
      <c r="B74" s="67"/>
      <c r="C74" s="67"/>
      <c r="D74" s="67"/>
      <c r="E74" s="67"/>
      <c r="F74" s="67"/>
      <c r="G74" s="67"/>
      <c r="H74" s="67"/>
      <c r="I74" s="67"/>
      <c r="J74" s="67"/>
      <c r="K74" s="67"/>
      <c r="L74" s="67"/>
      <c r="M74" s="67"/>
      <c r="N74" s="67"/>
      <c r="O74" s="67"/>
      <c r="P74" s="68"/>
    </row>
    <row r="75" spans="1:16" ht="15">
      <c r="A75" s="71" t="s">
        <v>153</v>
      </c>
      <c r="B75" s="67"/>
      <c r="C75" s="99" t="e">
        <f>VLOOKUP(LA_info!$E$2,'Underlying Data'!$A$3:$AX$349,46,FALSE)</f>
        <v>#N/A</v>
      </c>
      <c r="D75" s="25">
        <v>43</v>
      </c>
      <c r="E75" s="27">
        <f>SUM(E57:E60,E63:E67,E70:E73)</f>
        <v>0</v>
      </c>
      <c r="F75" s="67"/>
      <c r="G75" s="83"/>
      <c r="H75" s="83" t="s">
        <v>1003</v>
      </c>
      <c r="I75" s="67"/>
      <c r="J75" s="67"/>
      <c r="K75" s="67"/>
      <c r="L75" s="67"/>
      <c r="M75" s="98" t="e">
        <f>VLOOKUP(LA_info!$E$2,'Underlying Data'!$A$3:$BK$349,63,FALSE)</f>
        <v>#N/A</v>
      </c>
      <c r="N75" s="29" t="s">
        <v>173</v>
      </c>
      <c r="O75" s="27">
        <f>SUM(O57:O59,O63:O67,O70:O73)</f>
        <v>0</v>
      </c>
      <c r="P75" s="68">
        <f>IF(ISERR($U$1),"Please undo cut and paste as this corrupts the form","")</f>
      </c>
    </row>
    <row r="76" spans="1:16" ht="25.5" customHeight="1">
      <c r="A76" s="72"/>
      <c r="B76" s="67"/>
      <c r="C76" s="67"/>
      <c r="D76" s="67"/>
      <c r="E76" s="67"/>
      <c r="F76" s="67"/>
      <c r="G76" s="67"/>
      <c r="H76" s="67"/>
      <c r="I76" s="67"/>
      <c r="J76" s="67"/>
      <c r="K76" s="67"/>
      <c r="L76" s="67"/>
      <c r="M76" s="67"/>
      <c r="N76" s="67"/>
      <c r="O76" s="180">
        <f>IF(RIGHT(L2,5)="funds",IF(O75=E80,"","Please ensure this figure matches that provided in cell 45. Or provide a reason below."),"")</f>
      </c>
      <c r="P76" s="181"/>
    </row>
    <row r="77" spans="1:16" ht="15">
      <c r="A77" s="74" t="str">
        <f>CONCATENATE("EXTERNALLY MANAGED INVESTMENTS - END OF ",L140)</f>
        <v>EXTERNALLY MANAGED INVESTMENTS - END OF QUARTER 2 (JULY - SEPTEMBER) 2016</v>
      </c>
      <c r="B77" s="67"/>
      <c r="C77" s="67"/>
      <c r="D77" s="67"/>
      <c r="E77" s="67"/>
      <c r="F77" s="67"/>
      <c r="G77" s="83"/>
      <c r="H77" s="67"/>
      <c r="I77" s="67"/>
      <c r="J77" s="67">
        <f>IF($G$56="","",IF(O78*102%&lt;S79,"PLEASE ENSURE ABOVE SECTION IS COMPLETED IN LINE WITH LAST MONTH'S FORM",IF(O78&gt;S79*102%,"PLEASE ENSURE ABOVE SECTION IS COMPLETED IN LINE WITH LAST MONTH'S FORM","")))</f>
      </c>
      <c r="K77" s="67"/>
      <c r="L77" s="67"/>
      <c r="M77" s="67"/>
      <c r="N77" s="67"/>
      <c r="O77" s="67"/>
      <c r="P77" s="68"/>
    </row>
    <row r="78" spans="1:16" ht="15">
      <c r="A78" s="72"/>
      <c r="B78" s="67"/>
      <c r="C78" s="67"/>
      <c r="D78" s="67"/>
      <c r="E78" s="128" t="s">
        <v>302</v>
      </c>
      <c r="F78" s="67"/>
      <c r="G78" s="67"/>
      <c r="H78" s="85" t="s">
        <v>174</v>
      </c>
      <c r="I78" s="67"/>
      <c r="J78" s="67"/>
      <c r="K78" s="67"/>
      <c r="L78" s="67"/>
      <c r="M78" s="67"/>
      <c r="N78" s="67"/>
      <c r="O78" s="128"/>
      <c r="P78" s="68"/>
    </row>
    <row r="79" spans="1:16" ht="24.75" customHeight="1">
      <c r="A79" s="186" t="s">
        <v>316</v>
      </c>
      <c r="B79" s="187"/>
      <c r="C79" s="98" t="e">
        <f>VLOOKUP(LA_info!$E$2,'Underlying Data'!$A$3:$AX$349,47,FALSE)</f>
        <v>#N/A</v>
      </c>
      <c r="D79" s="12">
        <v>44</v>
      </c>
      <c r="E79" s="13"/>
      <c r="F79" s="67">
        <f>IF(ISERR($U$1),"Please undo cut and paste as this corrupts the form","")</f>
      </c>
      <c r="G79" s="83"/>
      <c r="H79" s="84" t="s">
        <v>175</v>
      </c>
      <c r="I79" s="67"/>
      <c r="J79" s="86" t="s">
        <v>176</v>
      </c>
      <c r="K79" s="67"/>
      <c r="L79" s="67"/>
      <c r="M79" s="67"/>
      <c r="N79" s="172">
        <f>IF(SUM(E30,E48,I48,E75,E79,E85,E86)=0,"",Validation!I49)</f>
      </c>
      <c r="O79" s="173"/>
      <c r="P79" s="68"/>
    </row>
    <row r="80" spans="1:16" ht="15">
      <c r="A80" s="72" t="s">
        <v>155</v>
      </c>
      <c r="B80" s="67"/>
      <c r="C80" s="98" t="e">
        <f>VLOOKUP(LA_info!$E$2,'Underlying Data'!$A$3:$AX$349,48,FALSE)</f>
        <v>#N/A</v>
      </c>
      <c r="D80" s="12">
        <v>45</v>
      </c>
      <c r="E80" s="13"/>
      <c r="F80" s="78">
        <f>IF(E80&lt;&gt;O75,"Please complete breakdown in boxes 48-59","")</f>
      </c>
      <c r="G80" s="67"/>
      <c r="H80" s="67"/>
      <c r="I80" s="67"/>
      <c r="J80" s="67"/>
      <c r="K80" s="67"/>
      <c r="L80" s="67"/>
      <c r="M80" s="67"/>
      <c r="N80" s="67"/>
      <c r="O80" s="67"/>
      <c r="P80" s="68"/>
    </row>
    <row r="81" spans="1:16" ht="41.25" customHeight="1">
      <c r="A81" s="72"/>
      <c r="B81" s="67"/>
      <c r="C81" s="67"/>
      <c r="D81" s="67"/>
      <c r="E81" s="67"/>
      <c r="F81" s="67"/>
      <c r="G81" s="182" t="s">
        <v>307</v>
      </c>
      <c r="H81" s="182"/>
      <c r="I81" s="182"/>
      <c r="J81" s="182"/>
      <c r="K81" s="182"/>
      <c r="L81" s="182"/>
      <c r="M81" s="182"/>
      <c r="N81" s="182"/>
      <c r="O81" s="182"/>
      <c r="P81" s="68"/>
    </row>
    <row r="82" spans="1:16" ht="15">
      <c r="A82" s="74" t="s">
        <v>156</v>
      </c>
      <c r="B82" s="67"/>
      <c r="C82" s="67"/>
      <c r="D82" s="67"/>
      <c r="E82" s="67"/>
      <c r="F82" s="67"/>
      <c r="G82" s="67"/>
      <c r="H82" s="67"/>
      <c r="I82" s="67"/>
      <c r="J82" s="67"/>
      <c r="K82" s="67"/>
      <c r="L82" s="67"/>
      <c r="M82" s="67"/>
      <c r="N82" s="67"/>
      <c r="O82" s="67"/>
      <c r="P82" s="68"/>
    </row>
    <row r="83" spans="1:16" ht="15">
      <c r="A83" s="74" t="str">
        <f>CONCATENATE("TRANSACTIONS IN ",L140)</f>
        <v>TRANSACTIONS IN QUARTER 2 (JULY - SEPTEMBER) 2016</v>
      </c>
      <c r="B83" s="67"/>
      <c r="C83" s="67"/>
      <c r="D83" s="67"/>
      <c r="E83" s="67"/>
      <c r="F83" s="67"/>
      <c r="G83" s="163"/>
      <c r="H83" s="164"/>
      <c r="I83" s="164"/>
      <c r="J83" s="164"/>
      <c r="K83" s="164"/>
      <c r="L83" s="164"/>
      <c r="M83" s="164"/>
      <c r="N83" s="164"/>
      <c r="O83" s="165"/>
      <c r="P83" s="68"/>
    </row>
    <row r="84" spans="1:16" ht="15">
      <c r="A84" s="72"/>
      <c r="B84" s="67"/>
      <c r="C84" s="67"/>
      <c r="D84" s="67"/>
      <c r="E84" s="128" t="s">
        <v>302</v>
      </c>
      <c r="F84" s="67"/>
      <c r="G84" s="166"/>
      <c r="H84" s="167"/>
      <c r="I84" s="167"/>
      <c r="J84" s="167"/>
      <c r="K84" s="167"/>
      <c r="L84" s="167"/>
      <c r="M84" s="167"/>
      <c r="N84" s="167"/>
      <c r="O84" s="168"/>
      <c r="P84" s="68"/>
    </row>
    <row r="85" spans="1:16" ht="15">
      <c r="A85" s="72" t="s">
        <v>157</v>
      </c>
      <c r="B85" s="67"/>
      <c r="C85" s="98" t="e">
        <f>VLOOKUP(LA_info!$E$2,'Underlying Data'!$A$3:$AX$349,49,FALSE)</f>
        <v>#N/A</v>
      </c>
      <c r="D85" s="12">
        <v>46</v>
      </c>
      <c r="E85" s="13"/>
      <c r="F85" s="67"/>
      <c r="G85" s="166"/>
      <c r="H85" s="167"/>
      <c r="I85" s="167"/>
      <c r="J85" s="167"/>
      <c r="K85" s="167"/>
      <c r="L85" s="167"/>
      <c r="M85" s="167"/>
      <c r="N85" s="167"/>
      <c r="O85" s="168"/>
      <c r="P85" s="68"/>
    </row>
    <row r="86" spans="1:16" ht="15">
      <c r="A86" s="72" t="s">
        <v>158</v>
      </c>
      <c r="B86" s="67"/>
      <c r="C86" s="98" t="e">
        <f>VLOOKUP(LA_info!$E$2,'Underlying Data'!$A$3:$AX$349,50,FALSE)</f>
        <v>#N/A</v>
      </c>
      <c r="D86" s="12">
        <v>47</v>
      </c>
      <c r="E86" s="13"/>
      <c r="F86" s="67"/>
      <c r="G86" s="166"/>
      <c r="H86" s="167"/>
      <c r="I86" s="167"/>
      <c r="J86" s="167"/>
      <c r="K86" s="167"/>
      <c r="L86" s="167"/>
      <c r="M86" s="167"/>
      <c r="N86" s="167"/>
      <c r="O86" s="168"/>
      <c r="P86" s="68"/>
    </row>
    <row r="87" spans="1:16" ht="15">
      <c r="A87" s="72"/>
      <c r="B87" s="67"/>
      <c r="C87" s="80"/>
      <c r="D87" s="81"/>
      <c r="E87" s="82"/>
      <c r="F87" s="67"/>
      <c r="G87" s="169"/>
      <c r="H87" s="170"/>
      <c r="I87" s="170"/>
      <c r="J87" s="170"/>
      <c r="K87" s="170"/>
      <c r="L87" s="170"/>
      <c r="M87" s="170"/>
      <c r="N87" s="170"/>
      <c r="O87" s="171"/>
      <c r="P87" s="68"/>
    </row>
    <row r="88" spans="1:16" ht="15.75" thickBot="1">
      <c r="A88" s="75"/>
      <c r="B88" s="76"/>
      <c r="C88" s="76"/>
      <c r="D88" s="76"/>
      <c r="E88" s="76"/>
      <c r="F88" s="76"/>
      <c r="G88" s="76"/>
      <c r="H88" s="76"/>
      <c r="I88" s="76"/>
      <c r="J88" s="76"/>
      <c r="K88" s="76"/>
      <c r="L88" s="76"/>
      <c r="M88" s="76"/>
      <c r="N88" s="76"/>
      <c r="O88" s="76"/>
      <c r="P88" s="88"/>
    </row>
    <row r="89" spans="1:19" ht="15">
      <c r="A89" s="103"/>
      <c r="B89" s="103"/>
      <c r="C89" s="103"/>
      <c r="D89" s="103"/>
      <c r="E89" s="103"/>
      <c r="F89" s="103"/>
      <c r="G89" s="103"/>
      <c r="H89" s="103"/>
      <c r="I89" s="103"/>
      <c r="J89" s="103"/>
      <c r="K89" s="103"/>
      <c r="L89" s="103"/>
      <c r="M89" s="103"/>
      <c r="N89" s="103"/>
      <c r="O89" s="103"/>
      <c r="P89" s="103"/>
      <c r="Q89" s="103"/>
      <c r="R89" s="103"/>
      <c r="S89" s="103"/>
    </row>
    <row r="90" spans="1:19" ht="15">
      <c r="A90" s="103"/>
      <c r="B90" s="103"/>
      <c r="C90" s="103"/>
      <c r="D90" s="103"/>
      <c r="E90" s="103"/>
      <c r="F90" s="103"/>
      <c r="G90" s="103"/>
      <c r="H90" s="103"/>
      <c r="I90" s="103"/>
      <c r="J90" s="103"/>
      <c r="K90" s="103"/>
      <c r="L90" s="103"/>
      <c r="M90" s="103"/>
      <c r="N90" s="103"/>
      <c r="O90" s="103"/>
      <c r="P90" s="103"/>
      <c r="Q90" s="103"/>
      <c r="R90" s="103"/>
      <c r="S90" s="103"/>
    </row>
    <row r="91" spans="1:19" ht="15">
      <c r="A91" s="103"/>
      <c r="B91" s="103"/>
      <c r="C91" s="103"/>
      <c r="D91" s="103"/>
      <c r="E91" s="103"/>
      <c r="F91" s="103"/>
      <c r="G91" s="103"/>
      <c r="H91" s="103"/>
      <c r="I91" s="103"/>
      <c r="J91" s="103"/>
      <c r="K91" s="103"/>
      <c r="L91" s="103"/>
      <c r="M91" s="103"/>
      <c r="N91" s="103"/>
      <c r="O91" s="103"/>
      <c r="P91" s="103"/>
      <c r="Q91" s="103"/>
      <c r="R91" s="103"/>
      <c r="S91" s="103"/>
    </row>
    <row r="92" spans="1:19" ht="15">
      <c r="A92" s="103"/>
      <c r="B92" s="103"/>
      <c r="C92" s="103"/>
      <c r="D92" s="103"/>
      <c r="E92" s="103"/>
      <c r="F92" s="103"/>
      <c r="G92" s="103"/>
      <c r="H92" s="103"/>
      <c r="I92" s="103"/>
      <c r="J92" s="103"/>
      <c r="K92" s="103"/>
      <c r="L92" s="103"/>
      <c r="M92" s="103"/>
      <c r="N92" s="103"/>
      <c r="O92" s="103"/>
      <c r="P92" s="103"/>
      <c r="Q92" s="103"/>
      <c r="R92" s="103"/>
      <c r="S92" s="103"/>
    </row>
    <row r="93" spans="1:19" ht="15">
      <c r="A93" s="103"/>
      <c r="B93" s="103"/>
      <c r="C93" s="103"/>
      <c r="D93" s="103"/>
      <c r="E93" s="103"/>
      <c r="F93" s="103"/>
      <c r="G93" s="103"/>
      <c r="H93" s="103"/>
      <c r="I93" s="103"/>
      <c r="J93" s="103"/>
      <c r="K93" s="103"/>
      <c r="L93" s="103"/>
      <c r="M93" s="103"/>
      <c r="N93" s="103"/>
      <c r="O93" s="103"/>
      <c r="P93" s="103"/>
      <c r="Q93" s="103"/>
      <c r="R93" s="103"/>
      <c r="S93" s="103"/>
    </row>
    <row r="94" spans="1:19" ht="15">
      <c r="A94" s="103"/>
      <c r="B94" s="103"/>
      <c r="C94" s="103"/>
      <c r="D94" s="103"/>
      <c r="E94" s="103"/>
      <c r="F94" s="103"/>
      <c r="G94" s="103"/>
      <c r="H94" s="103"/>
      <c r="I94" s="103"/>
      <c r="J94" s="103"/>
      <c r="K94" s="103"/>
      <c r="L94" s="103"/>
      <c r="M94" s="103"/>
      <c r="N94" s="103"/>
      <c r="O94" s="103"/>
      <c r="P94" s="103"/>
      <c r="Q94" s="103"/>
      <c r="R94" s="103"/>
      <c r="S94" s="103"/>
    </row>
    <row r="95" spans="1:19" ht="15">
      <c r="A95" s="103"/>
      <c r="B95" s="103"/>
      <c r="C95" s="103"/>
      <c r="D95" s="103"/>
      <c r="E95" s="103"/>
      <c r="F95" s="103"/>
      <c r="G95" s="103"/>
      <c r="H95" s="103"/>
      <c r="I95" s="103"/>
      <c r="J95" s="103"/>
      <c r="K95" s="103"/>
      <c r="L95" s="103"/>
      <c r="M95" s="103"/>
      <c r="N95" s="103"/>
      <c r="O95" s="103"/>
      <c r="P95" s="103"/>
      <c r="Q95" s="103"/>
      <c r="R95" s="103"/>
      <c r="S95" s="103"/>
    </row>
    <row r="96" spans="1:19" ht="15">
      <c r="A96" s="103"/>
      <c r="B96" s="103"/>
      <c r="C96" s="103"/>
      <c r="D96" s="103"/>
      <c r="E96" s="103"/>
      <c r="F96" s="103"/>
      <c r="G96" s="103"/>
      <c r="H96" s="103"/>
      <c r="I96" s="103"/>
      <c r="J96" s="103"/>
      <c r="K96" s="103"/>
      <c r="L96" s="103"/>
      <c r="M96" s="103"/>
      <c r="N96" s="103"/>
      <c r="O96" s="103"/>
      <c r="P96" s="103"/>
      <c r="Q96" s="103"/>
      <c r="R96" s="103"/>
      <c r="S96" s="103"/>
    </row>
    <row r="97" spans="1:19" ht="15">
      <c r="A97" s="103"/>
      <c r="B97" s="103"/>
      <c r="C97" s="103"/>
      <c r="D97" s="103"/>
      <c r="E97" s="103"/>
      <c r="F97" s="103"/>
      <c r="G97" s="103"/>
      <c r="H97" s="103"/>
      <c r="I97" s="103"/>
      <c r="J97" s="103"/>
      <c r="K97" s="103"/>
      <c r="L97" s="103"/>
      <c r="M97" s="103"/>
      <c r="N97" s="103"/>
      <c r="O97" s="103"/>
      <c r="P97" s="103"/>
      <c r="Q97" s="103"/>
      <c r="R97" s="103"/>
      <c r="S97" s="103"/>
    </row>
    <row r="98" spans="1:19" ht="15">
      <c r="A98" s="103"/>
      <c r="B98" s="103"/>
      <c r="C98" s="103"/>
      <c r="D98" s="103"/>
      <c r="E98" s="103"/>
      <c r="F98" s="103"/>
      <c r="G98" s="103"/>
      <c r="H98" s="103"/>
      <c r="I98" s="103"/>
      <c r="J98" s="103"/>
      <c r="K98" s="103"/>
      <c r="L98" s="103"/>
      <c r="M98" s="103"/>
      <c r="N98" s="103"/>
      <c r="O98" s="103"/>
      <c r="P98" s="103"/>
      <c r="Q98" s="103"/>
      <c r="R98" s="103"/>
      <c r="S98" s="103"/>
    </row>
    <row r="99" spans="1:19" ht="15">
      <c r="A99" s="103"/>
      <c r="B99" s="103"/>
      <c r="C99" s="103"/>
      <c r="D99" s="103"/>
      <c r="E99" s="103"/>
      <c r="F99" s="103"/>
      <c r="G99" s="103"/>
      <c r="H99" s="103"/>
      <c r="I99" s="103"/>
      <c r="J99" s="103"/>
      <c r="K99" s="103"/>
      <c r="L99" s="103"/>
      <c r="M99" s="103"/>
      <c r="N99" s="103"/>
      <c r="O99" s="103"/>
      <c r="P99" s="103"/>
      <c r="Q99" s="103"/>
      <c r="R99" s="103"/>
      <c r="S99" s="103"/>
    </row>
    <row r="100" spans="1:19" ht="15">
      <c r="A100" s="103"/>
      <c r="B100" s="103"/>
      <c r="C100" s="103"/>
      <c r="D100" s="103"/>
      <c r="E100" s="103"/>
      <c r="F100" s="103"/>
      <c r="G100" s="103"/>
      <c r="H100" s="103"/>
      <c r="I100" s="103"/>
      <c r="J100" s="103"/>
      <c r="K100" s="103"/>
      <c r="L100" s="103"/>
      <c r="M100" s="103"/>
      <c r="N100" s="103"/>
      <c r="O100" s="103"/>
      <c r="P100" s="103"/>
      <c r="Q100" s="103"/>
      <c r="R100" s="103"/>
      <c r="S100" s="103"/>
    </row>
    <row r="101" spans="1:19" ht="15">
      <c r="A101" s="103"/>
      <c r="B101" s="103"/>
      <c r="C101" s="103"/>
      <c r="D101" s="103"/>
      <c r="E101" s="103"/>
      <c r="F101" s="103"/>
      <c r="G101" s="103"/>
      <c r="H101" s="103"/>
      <c r="I101" s="103"/>
      <c r="J101" s="103"/>
      <c r="K101" s="103"/>
      <c r="L101" s="103"/>
      <c r="M101" s="103"/>
      <c r="N101" s="103"/>
      <c r="O101" s="103"/>
      <c r="P101" s="103"/>
      <c r="Q101" s="103"/>
      <c r="R101" s="103"/>
      <c r="S101" s="103"/>
    </row>
    <row r="102" spans="1:19" ht="15">
      <c r="A102" s="103"/>
      <c r="B102" s="103"/>
      <c r="C102" s="103"/>
      <c r="D102" s="103"/>
      <c r="E102" s="103"/>
      <c r="F102" s="103"/>
      <c r="G102" s="103"/>
      <c r="H102" s="103"/>
      <c r="I102" s="103"/>
      <c r="J102" s="103"/>
      <c r="K102" s="103"/>
      <c r="L102" s="103"/>
      <c r="M102" s="103"/>
      <c r="N102" s="103"/>
      <c r="O102" s="103"/>
      <c r="P102" s="103"/>
      <c r="Q102" s="103"/>
      <c r="R102" s="103"/>
      <c r="S102" s="103"/>
    </row>
    <row r="103" spans="1:19" ht="15">
      <c r="A103" s="103"/>
      <c r="B103" s="103"/>
      <c r="C103" s="103"/>
      <c r="D103" s="103"/>
      <c r="E103" s="103"/>
      <c r="F103" s="103"/>
      <c r="G103" s="103"/>
      <c r="H103" s="103"/>
      <c r="I103" s="103"/>
      <c r="J103" s="103"/>
      <c r="K103" s="103"/>
      <c r="L103" s="103"/>
      <c r="M103" s="103"/>
      <c r="N103" s="103"/>
      <c r="O103" s="103"/>
      <c r="P103" s="103"/>
      <c r="Q103" s="103"/>
      <c r="R103" s="103"/>
      <c r="S103" s="103"/>
    </row>
    <row r="104" spans="1:19" ht="15">
      <c r="A104" s="103"/>
      <c r="B104" s="103"/>
      <c r="C104" s="103"/>
      <c r="D104" s="103"/>
      <c r="E104" s="103"/>
      <c r="F104" s="103"/>
      <c r="G104" s="103"/>
      <c r="H104" s="103"/>
      <c r="I104" s="103"/>
      <c r="J104" s="103"/>
      <c r="K104" s="103"/>
      <c r="L104" s="103"/>
      <c r="M104" s="103"/>
      <c r="N104" s="103"/>
      <c r="O104" s="103"/>
      <c r="P104" s="103"/>
      <c r="Q104" s="103"/>
      <c r="R104" s="103"/>
      <c r="S104" s="103"/>
    </row>
    <row r="105" spans="1:19" ht="15">
      <c r="A105" s="103"/>
      <c r="B105" s="103"/>
      <c r="C105" s="103"/>
      <c r="D105" s="103"/>
      <c r="E105" s="103"/>
      <c r="F105" s="103"/>
      <c r="G105" s="103"/>
      <c r="H105" s="103"/>
      <c r="I105" s="103"/>
      <c r="J105" s="103"/>
      <c r="K105" s="103"/>
      <c r="L105" s="103"/>
      <c r="M105" s="103"/>
      <c r="N105" s="103"/>
      <c r="O105" s="103"/>
      <c r="P105" s="103"/>
      <c r="Q105" s="103"/>
      <c r="R105" s="103"/>
      <c r="S105" s="103"/>
    </row>
    <row r="106" spans="1:19" ht="15">
      <c r="A106" s="103"/>
      <c r="B106" s="103"/>
      <c r="C106" s="103"/>
      <c r="D106" s="103"/>
      <c r="E106" s="103"/>
      <c r="F106" s="103"/>
      <c r="G106" s="103"/>
      <c r="H106" s="103"/>
      <c r="I106" s="103"/>
      <c r="J106" s="103"/>
      <c r="K106" s="103"/>
      <c r="L106" s="103"/>
      <c r="M106" s="103"/>
      <c r="N106" s="103"/>
      <c r="O106" s="103"/>
      <c r="P106" s="103"/>
      <c r="Q106" s="103"/>
      <c r="R106" s="103"/>
      <c r="S106" s="103"/>
    </row>
    <row r="107" spans="1:19" ht="15">
      <c r="A107" s="103"/>
      <c r="B107" s="103"/>
      <c r="C107" s="103"/>
      <c r="D107" s="103"/>
      <c r="E107" s="103"/>
      <c r="F107" s="103"/>
      <c r="G107" s="103"/>
      <c r="H107" s="103"/>
      <c r="I107" s="103"/>
      <c r="J107" s="103"/>
      <c r="K107" s="103"/>
      <c r="L107" s="103"/>
      <c r="M107" s="103"/>
      <c r="N107" s="103"/>
      <c r="O107" s="103"/>
      <c r="P107" s="103"/>
      <c r="Q107" s="103"/>
      <c r="R107" s="103"/>
      <c r="S107" s="103"/>
    </row>
    <row r="108" spans="1:19" ht="15">
      <c r="A108" s="103"/>
      <c r="B108" s="103"/>
      <c r="C108" s="103"/>
      <c r="D108" s="103"/>
      <c r="E108" s="103"/>
      <c r="F108" s="103"/>
      <c r="G108" s="103"/>
      <c r="H108" s="103"/>
      <c r="I108" s="103"/>
      <c r="J108" s="103"/>
      <c r="K108" s="103"/>
      <c r="L108" s="103"/>
      <c r="M108" s="103"/>
      <c r="N108" s="103"/>
      <c r="O108" s="103"/>
      <c r="P108" s="103"/>
      <c r="Q108" s="103"/>
      <c r="R108" s="103"/>
      <c r="S108" s="103"/>
    </row>
    <row r="109" spans="1:19" ht="15">
      <c r="A109" s="103"/>
      <c r="B109" s="103"/>
      <c r="C109" s="103"/>
      <c r="D109" s="103"/>
      <c r="E109" s="103"/>
      <c r="F109" s="103"/>
      <c r="G109" s="103"/>
      <c r="H109" s="103"/>
      <c r="I109" s="103"/>
      <c r="J109" s="103"/>
      <c r="K109" s="103"/>
      <c r="L109" s="103"/>
      <c r="M109" s="103"/>
      <c r="N109" s="103"/>
      <c r="O109" s="103"/>
      <c r="P109" s="103"/>
      <c r="Q109" s="103"/>
      <c r="R109" s="103"/>
      <c r="S109" s="103"/>
    </row>
    <row r="110" spans="1:19" ht="15">
      <c r="A110" s="103"/>
      <c r="B110" s="103"/>
      <c r="C110" s="103"/>
      <c r="D110" s="103"/>
      <c r="E110" s="103"/>
      <c r="F110" s="103"/>
      <c r="G110" s="103"/>
      <c r="H110" s="103"/>
      <c r="I110" s="103"/>
      <c r="J110" s="103"/>
      <c r="K110" s="103"/>
      <c r="L110" s="103"/>
      <c r="M110" s="103"/>
      <c r="N110" s="103"/>
      <c r="O110" s="103"/>
      <c r="P110" s="103"/>
      <c r="Q110" s="103"/>
      <c r="R110" s="103"/>
      <c r="S110" s="103"/>
    </row>
    <row r="111" spans="1:19" ht="15">
      <c r="A111" s="103"/>
      <c r="B111" s="103"/>
      <c r="C111" s="103"/>
      <c r="D111" s="103"/>
      <c r="E111" s="103"/>
      <c r="F111" s="103"/>
      <c r="G111" s="103"/>
      <c r="H111" s="103"/>
      <c r="I111" s="103"/>
      <c r="J111" s="103"/>
      <c r="K111" s="103"/>
      <c r="L111" s="103"/>
      <c r="M111" s="103"/>
      <c r="N111" s="103"/>
      <c r="O111" s="103"/>
      <c r="P111" s="103"/>
      <c r="Q111" s="103"/>
      <c r="R111" s="103"/>
      <c r="S111" s="103"/>
    </row>
    <row r="112" spans="1:19" ht="15">
      <c r="A112" s="103"/>
      <c r="B112" s="103"/>
      <c r="C112" s="103"/>
      <c r="D112" s="103"/>
      <c r="E112" s="103"/>
      <c r="F112" s="103"/>
      <c r="G112" s="103"/>
      <c r="H112" s="103"/>
      <c r="I112" s="103"/>
      <c r="J112" s="103"/>
      <c r="K112" s="103"/>
      <c r="L112" s="103"/>
      <c r="M112" s="103"/>
      <c r="N112" s="103"/>
      <c r="O112" s="103"/>
      <c r="P112" s="103"/>
      <c r="Q112" s="103"/>
      <c r="R112" s="103"/>
      <c r="S112" s="103"/>
    </row>
    <row r="113" spans="1:19" ht="15">
      <c r="A113" s="103"/>
      <c r="B113" s="103"/>
      <c r="C113" s="103"/>
      <c r="D113" s="103"/>
      <c r="E113" s="103"/>
      <c r="F113" s="103"/>
      <c r="G113" s="103"/>
      <c r="H113" s="103"/>
      <c r="I113" s="103"/>
      <c r="J113" s="103"/>
      <c r="K113" s="103"/>
      <c r="L113" s="103"/>
      <c r="M113" s="103"/>
      <c r="N113" s="103"/>
      <c r="O113" s="103"/>
      <c r="P113" s="103"/>
      <c r="Q113" s="103"/>
      <c r="R113" s="103"/>
      <c r="S113" s="103"/>
    </row>
    <row r="114" spans="1:19" ht="15">
      <c r="A114" s="103"/>
      <c r="B114" s="103"/>
      <c r="C114" s="103"/>
      <c r="D114" s="103"/>
      <c r="E114" s="103"/>
      <c r="F114" s="103"/>
      <c r="G114" s="103"/>
      <c r="H114" s="103"/>
      <c r="I114" s="103"/>
      <c r="J114" s="103"/>
      <c r="K114" s="103"/>
      <c r="L114" s="103"/>
      <c r="M114" s="103"/>
      <c r="N114" s="103"/>
      <c r="O114" s="103"/>
      <c r="P114" s="103"/>
      <c r="Q114" s="103"/>
      <c r="R114" s="103"/>
      <c r="S114" s="103"/>
    </row>
    <row r="115" spans="1:8" s="103" customFormat="1" ht="15">
      <c r="A115" s="103" t="e">
        <f>LA_info!E2</f>
        <v>#N/A</v>
      </c>
      <c r="B115" s="103" t="str">
        <f>LA_info!D2</f>
        <v>(Please use vertical scroll bar to find and select your authority)</v>
      </c>
      <c r="D115" s="103" t="str">
        <f>LA_info!J2</f>
        <v>APRIL 2016</v>
      </c>
      <c r="E115" s="105">
        <f ca="1">TODAY()</f>
        <v>42634</v>
      </c>
      <c r="F115" s="103">
        <f>G14</f>
        <v>0</v>
      </c>
      <c r="G115" s="103">
        <f>G15</f>
        <v>0</v>
      </c>
      <c r="H115" s="103">
        <f>G16</f>
        <v>0</v>
      </c>
    </row>
    <row r="116" s="103" customFormat="1" ht="15"/>
    <row r="117" s="103" customFormat="1" ht="15"/>
    <row r="118" s="103" customFormat="1" ht="15.75">
      <c r="A118" s="106" t="s">
        <v>204</v>
      </c>
    </row>
    <row r="119" s="103" customFormat="1" ht="15">
      <c r="A119" s="103" t="e">
        <f>CONCATENATE("000",LA_info!$E$2,LA_info!$I$2,"XX",",",LA_info!$B$3,",",LA_info!$B$4,",",LA_info!$B$5,",",LA_info!$B$6,",",LA_info!$B$7,",",LA_info!$B$8,",",LA_info!$B$9,",",LA_info!$B$10,",",LA_info!$B$11,",",LA_info!$B$12,",")</f>
        <v>#N/A</v>
      </c>
    </row>
    <row r="120" s="103" customFormat="1" ht="15">
      <c r="A120" s="103" t="e">
        <f>CONCATENATE("000",LA_info!$E$2,LA_info!$I$2,"XX",",",LA_info!$B$13,",",LA_info!$B$14,",",LA_info!$B$15,",",LA_info!$B$16,",",LA_info!$B$17,",",LA_info!$B$18,",",LA_info!$B$19,",",LA_info!$B$20,",",LA_info!$B$21,",",LA_info!$B$22,",")</f>
        <v>#N/A</v>
      </c>
    </row>
    <row r="121" s="103" customFormat="1" ht="15">
      <c r="A121" s="103" t="e">
        <f>CONCATENATE("000",LA_info!$E$2,LA_info!$I$2,"XX",",",LA_info!$B$23,",",LA_info!$B$24,",",LA_info!$B$25,",",LA_info!$B$26,",",LA_info!$B$27,",",LA_info!$B$28,",",LA_info!$B$29,",",LA_info!$B$30,",",LA_info!$B$31,",",LA_info!$B$32,",")</f>
        <v>#N/A</v>
      </c>
    </row>
    <row r="122" s="103" customFormat="1" ht="15">
      <c r="A122" s="103" t="e">
        <f>CONCATENATE("000",LA_info!E$2,LA_info!I$2,"XX",",",LA_info!$B$33,",",LA_info!$B$34,",",LA_info!$B$35,",",LA_info!$B$36,",",LA_info!$B$37,",",LA_info!$B$38,",",LA_info!$B$39,",",LA_info!$B$40,",",LA_info!$B$41,",",LA_info!$B$42,",")</f>
        <v>#N/A</v>
      </c>
    </row>
    <row r="123" s="103" customFormat="1" ht="15">
      <c r="A123" s="103" t="e">
        <f>CONCATENATE("000",LA_info!$E$2,LA_info!$I$2,"XX",",",LA_info!$B$43,",",LA_info!$B$44,",",LA_info!$B$45,",",LA_info!$B$46,",",LA_info!$B$47,",",LA_info!$B$48,",",LA_info!$B$49,",",LA_info!$B$50,",",LA_info!$B$51,",",LA_info!$B$52,",")</f>
        <v>#N/A</v>
      </c>
    </row>
    <row r="124" s="103" customFormat="1" ht="15">
      <c r="A124" s="103" t="e">
        <f>CONCATENATE("000",LA_info!$E$2,LA_info!$I$2,"XX",",",LA_info!$B$53,",",LA_info!$B$54,",",LA_info!$B$55,",",LA_info!$B$56,",",LA_info!$B$57,",",,LA_info!$B$58,",",LA_info!$B$59,",",LA_info!$B$60,",",LA_info!$B$61,",",LA_info!$B$62,",")</f>
        <v>#N/A</v>
      </c>
    </row>
    <row r="125" s="103" customFormat="1" ht="15"/>
    <row r="126" s="103" customFormat="1" ht="15"/>
    <row r="127" s="103" customFormat="1" ht="15"/>
    <row r="128" s="103" customFormat="1" ht="15.75">
      <c r="A128" s="106" t="s">
        <v>205</v>
      </c>
    </row>
    <row r="129" s="103" customFormat="1" ht="15">
      <c r="A129" s="103" t="e">
        <f>A119</f>
        <v>#N/A</v>
      </c>
    </row>
    <row r="130" s="103" customFormat="1" ht="15">
      <c r="A130" s="103" t="e">
        <f>A120</f>
        <v>#N/A</v>
      </c>
    </row>
    <row r="131" s="103" customFormat="1" ht="15">
      <c r="A131" s="103" t="e">
        <f>A121</f>
        <v>#N/A</v>
      </c>
    </row>
    <row r="132" s="103" customFormat="1" ht="15">
      <c r="A132" s="103" t="e">
        <f>A122</f>
        <v>#N/A</v>
      </c>
    </row>
    <row r="133" s="103" customFormat="1" ht="15">
      <c r="A133" s="103" t="e">
        <f>CONCATENATE("000",LA_info!$E$2,LA_info!$I$2,"XX",",",LA_info!$B$43,",",LA_info!$B$44,",",LA_info!$B$45,",",LA_info!$B$46,",",LA_info!$B$47,",",LA_info!$B$48,",",LA_info!$B$49,",")</f>
        <v>#N/A</v>
      </c>
    </row>
    <row r="134" s="103" customFormat="1" ht="15"/>
    <row r="135" s="103" customFormat="1" ht="15">
      <c r="A135" s="103" t="str">
        <f>LA_info!D2</f>
        <v>(Please use vertical scroll bar to find and select your authority)</v>
      </c>
    </row>
    <row r="136" s="103" customFormat="1" ht="15">
      <c r="A136" s="103" t="str">
        <f>LA_info!J2</f>
        <v>APRIL 2016</v>
      </c>
    </row>
    <row r="137" spans="1:19" ht="15">
      <c r="A137" s="103"/>
      <c r="B137" s="103"/>
      <c r="C137" s="103"/>
      <c r="D137" s="103"/>
      <c r="E137" s="103"/>
      <c r="F137" s="103"/>
      <c r="G137" s="103"/>
      <c r="H137" s="103"/>
      <c r="I137" s="103"/>
      <c r="J137" s="103"/>
      <c r="K137" s="103"/>
      <c r="L137" s="103"/>
      <c r="M137" s="103"/>
      <c r="N137" s="103"/>
      <c r="O137" s="103"/>
      <c r="P137" s="103"/>
      <c r="Q137" s="103"/>
      <c r="R137" s="103"/>
      <c r="S137" s="103"/>
    </row>
    <row r="138" spans="1:19" ht="15">
      <c r="A138" s="103"/>
      <c r="B138" s="103"/>
      <c r="C138" s="103"/>
      <c r="D138" s="103"/>
      <c r="E138" s="103"/>
      <c r="F138" s="103"/>
      <c r="G138" s="103"/>
      <c r="H138" s="103"/>
      <c r="I138" s="103"/>
      <c r="J138" s="103"/>
      <c r="K138" s="103"/>
      <c r="L138" s="103"/>
      <c r="M138" s="103"/>
      <c r="N138" s="103"/>
      <c r="O138" s="103"/>
      <c r="P138" s="103"/>
      <c r="Q138" s="103"/>
      <c r="R138" s="103"/>
      <c r="S138" s="103"/>
    </row>
    <row r="139" spans="1:19" ht="15">
      <c r="A139" s="103"/>
      <c r="B139" s="103"/>
      <c r="C139" s="103"/>
      <c r="D139" s="103"/>
      <c r="E139" s="103"/>
      <c r="F139" s="103"/>
      <c r="G139" s="103"/>
      <c r="H139" s="103"/>
      <c r="I139" s="103"/>
      <c r="J139" s="103"/>
      <c r="K139" s="103"/>
      <c r="L139" s="103"/>
      <c r="M139" s="103"/>
      <c r="N139" s="103"/>
      <c r="O139" s="103"/>
      <c r="P139" s="103"/>
      <c r="Q139" s="103"/>
      <c r="R139" s="103"/>
      <c r="S139" s="103"/>
    </row>
    <row r="140" spans="1:19" ht="15">
      <c r="A140" s="103">
        <v>1</v>
      </c>
      <c r="B140" s="107" t="s">
        <v>308</v>
      </c>
      <c r="C140" s="103"/>
      <c r="D140" s="103"/>
      <c r="E140" s="103"/>
      <c r="F140" s="103"/>
      <c r="G140" s="103"/>
      <c r="H140" s="103"/>
      <c r="I140" s="103"/>
      <c r="J140" s="103"/>
      <c r="K140" s="103"/>
      <c r="L140" s="103" t="str">
        <f>VLOOKUP(K8,E141:K152,7,FALSE)</f>
        <v>QUARTER 2 (JULY - SEPTEMBER) 2016</v>
      </c>
      <c r="M140" s="103"/>
      <c r="N140" s="103"/>
      <c r="O140" s="103" t="str">
        <f>VLOOKUP(K8,E141:N152,10,FALSE)</f>
        <v>Friday 7 October 2016</v>
      </c>
      <c r="P140" s="103"/>
      <c r="Q140" s="103"/>
      <c r="R140" s="103"/>
      <c r="S140" s="103"/>
    </row>
    <row r="141" spans="1:19" ht="15">
      <c r="A141" s="103">
        <v>2</v>
      </c>
      <c r="B141" s="108" t="s">
        <v>321</v>
      </c>
      <c r="C141" s="108" t="s">
        <v>322</v>
      </c>
      <c r="D141" s="103"/>
      <c r="E141" s="109" t="s">
        <v>1081</v>
      </c>
      <c r="F141" s="103"/>
      <c r="G141" s="103"/>
      <c r="H141" s="103"/>
      <c r="I141" s="103"/>
      <c r="J141" s="110" t="s">
        <v>1082</v>
      </c>
      <c r="K141" s="109" t="s">
        <v>1083</v>
      </c>
      <c r="L141" s="109" t="s">
        <v>82</v>
      </c>
      <c r="M141" s="111">
        <v>1</v>
      </c>
      <c r="N141" s="109" t="s">
        <v>1089</v>
      </c>
      <c r="O141" s="103"/>
      <c r="P141" s="103"/>
      <c r="Q141" s="103"/>
      <c r="R141" s="103"/>
      <c r="S141" s="103"/>
    </row>
    <row r="142" spans="1:19" ht="15">
      <c r="A142" s="103">
        <v>3</v>
      </c>
      <c r="B142" s="108" t="s">
        <v>323</v>
      </c>
      <c r="C142" s="108" t="s">
        <v>324</v>
      </c>
      <c r="D142" s="103"/>
      <c r="E142" s="109" t="s">
        <v>1084</v>
      </c>
      <c r="F142" s="103"/>
      <c r="G142" s="103"/>
      <c r="H142" s="103"/>
      <c r="I142" s="103"/>
      <c r="J142" s="110" t="s">
        <v>1085</v>
      </c>
      <c r="K142" s="109" t="s">
        <v>1086</v>
      </c>
      <c r="L142" s="109" t="s">
        <v>1087</v>
      </c>
      <c r="M142" s="111">
        <v>2</v>
      </c>
      <c r="N142" s="109" t="s">
        <v>1088</v>
      </c>
      <c r="O142" s="103"/>
      <c r="P142" s="103"/>
      <c r="Q142" s="103"/>
      <c r="R142" s="103"/>
      <c r="S142" s="103"/>
    </row>
    <row r="143" spans="1:19" ht="15">
      <c r="A143" s="103">
        <v>4</v>
      </c>
      <c r="B143" s="108" t="s">
        <v>325</v>
      </c>
      <c r="C143" s="108" t="s">
        <v>326</v>
      </c>
      <c r="D143" s="103"/>
      <c r="E143" s="109" t="s">
        <v>1090</v>
      </c>
      <c r="F143" s="103"/>
      <c r="G143" s="103"/>
      <c r="H143" s="103"/>
      <c r="I143" s="103"/>
      <c r="J143" s="110" t="s">
        <v>1091</v>
      </c>
      <c r="K143" s="109" t="s">
        <v>1092</v>
      </c>
      <c r="L143" s="109" t="s">
        <v>1093</v>
      </c>
      <c r="M143" s="111">
        <v>3</v>
      </c>
      <c r="N143" s="109" t="s">
        <v>1094</v>
      </c>
      <c r="O143" s="103"/>
      <c r="P143" s="103"/>
      <c r="Q143" s="103"/>
      <c r="R143" s="103"/>
      <c r="S143" s="103"/>
    </row>
    <row r="144" spans="1:19" ht="15">
      <c r="A144" s="103">
        <v>5</v>
      </c>
      <c r="B144" s="108" t="s">
        <v>327</v>
      </c>
      <c r="C144" s="108" t="s">
        <v>328</v>
      </c>
      <c r="D144" s="103"/>
      <c r="E144" s="112" t="s">
        <v>1095</v>
      </c>
      <c r="F144" s="103"/>
      <c r="G144" s="103"/>
      <c r="H144" s="103"/>
      <c r="I144" s="103"/>
      <c r="J144" s="110" t="s">
        <v>1096</v>
      </c>
      <c r="K144" s="109" t="s">
        <v>1097</v>
      </c>
      <c r="L144" s="109" t="s">
        <v>1098</v>
      </c>
      <c r="M144" s="111">
        <v>4</v>
      </c>
      <c r="N144" s="109" t="s">
        <v>1099</v>
      </c>
      <c r="O144" s="103"/>
      <c r="P144" s="103"/>
      <c r="Q144" s="103"/>
      <c r="R144" s="103"/>
      <c r="S144" s="103"/>
    </row>
    <row r="145" spans="1:19" ht="15">
      <c r="A145" s="103">
        <v>6</v>
      </c>
      <c r="B145" s="108" t="s">
        <v>329</v>
      </c>
      <c r="C145" s="108" t="s">
        <v>330</v>
      </c>
      <c r="D145" s="103"/>
      <c r="E145" s="109"/>
      <c r="F145" s="103"/>
      <c r="G145" s="103"/>
      <c r="H145" s="103"/>
      <c r="I145" s="103"/>
      <c r="J145" s="110"/>
      <c r="K145" s="109"/>
      <c r="L145" s="109"/>
      <c r="M145" s="111"/>
      <c r="N145" s="109"/>
      <c r="O145" s="103"/>
      <c r="P145" s="103"/>
      <c r="Q145" s="103"/>
      <c r="R145" s="103"/>
      <c r="S145" s="103"/>
    </row>
    <row r="146" spans="1:19" ht="15">
      <c r="A146" s="103">
        <v>7</v>
      </c>
      <c r="B146" s="108" t="s">
        <v>331</v>
      </c>
      <c r="C146" s="108" t="s">
        <v>332</v>
      </c>
      <c r="D146" s="103"/>
      <c r="E146" s="109"/>
      <c r="F146" s="103"/>
      <c r="G146" s="103"/>
      <c r="H146" s="103"/>
      <c r="I146" s="103"/>
      <c r="J146" s="110"/>
      <c r="K146" s="109"/>
      <c r="L146" s="109"/>
      <c r="M146" s="111"/>
      <c r="N146" s="109"/>
      <c r="O146" s="103"/>
      <c r="P146" s="103"/>
      <c r="Q146" s="103"/>
      <c r="R146" s="103"/>
      <c r="S146" s="103"/>
    </row>
    <row r="147" spans="1:19" ht="15">
      <c r="A147" s="103">
        <v>8</v>
      </c>
      <c r="B147" s="108" t="s">
        <v>333</v>
      </c>
      <c r="C147" s="108" t="s">
        <v>334</v>
      </c>
      <c r="D147" s="103"/>
      <c r="E147" s="112"/>
      <c r="F147" s="103"/>
      <c r="G147" s="103"/>
      <c r="H147" s="103"/>
      <c r="I147" s="103"/>
      <c r="J147" s="110"/>
      <c r="K147" s="109"/>
      <c r="L147" s="109"/>
      <c r="M147" s="111"/>
      <c r="N147" s="109"/>
      <c r="O147" s="103"/>
      <c r="P147" s="103"/>
      <c r="Q147" s="103"/>
      <c r="R147" s="103"/>
      <c r="S147" s="103"/>
    </row>
    <row r="148" spans="1:19" ht="15">
      <c r="A148" s="103">
        <v>9</v>
      </c>
      <c r="B148" s="108" t="s">
        <v>335</v>
      </c>
      <c r="C148" s="108" t="s">
        <v>336</v>
      </c>
      <c r="D148" s="103"/>
      <c r="E148" s="109"/>
      <c r="F148" s="103"/>
      <c r="G148" s="103"/>
      <c r="H148" s="103"/>
      <c r="I148" s="103"/>
      <c r="J148" s="110"/>
      <c r="K148" s="109"/>
      <c r="L148" s="109"/>
      <c r="M148" s="111"/>
      <c r="N148" s="109"/>
      <c r="O148" s="103"/>
      <c r="P148" s="103"/>
      <c r="Q148" s="103"/>
      <c r="R148" s="103"/>
      <c r="S148" s="103"/>
    </row>
    <row r="149" spans="1:19" ht="15">
      <c r="A149" s="103">
        <v>10</v>
      </c>
      <c r="B149" s="108" t="s">
        <v>337</v>
      </c>
      <c r="C149" s="108" t="s">
        <v>338</v>
      </c>
      <c r="D149" s="103"/>
      <c r="E149" s="113"/>
      <c r="F149" s="103"/>
      <c r="G149" s="103"/>
      <c r="H149" s="103"/>
      <c r="I149" s="103"/>
      <c r="J149" s="110"/>
      <c r="K149" s="109"/>
      <c r="L149" s="109"/>
      <c r="M149" s="111"/>
      <c r="N149" s="109"/>
      <c r="O149" s="103"/>
      <c r="P149" s="103"/>
      <c r="Q149" s="103"/>
      <c r="R149" s="103"/>
      <c r="S149" s="103"/>
    </row>
    <row r="150" spans="1:19" ht="15">
      <c r="A150" s="103">
        <v>11</v>
      </c>
      <c r="B150" s="108" t="s">
        <v>339</v>
      </c>
      <c r="C150" s="108" t="s">
        <v>340</v>
      </c>
      <c r="D150" s="103"/>
      <c r="E150" s="112"/>
      <c r="F150" s="103"/>
      <c r="G150" s="103"/>
      <c r="H150" s="103"/>
      <c r="I150" s="103"/>
      <c r="J150" s="110"/>
      <c r="K150" s="109"/>
      <c r="L150" s="109"/>
      <c r="M150" s="111"/>
      <c r="N150" s="114"/>
      <c r="O150" s="103"/>
      <c r="P150" s="103"/>
      <c r="Q150" s="103"/>
      <c r="R150" s="103"/>
      <c r="S150" s="103"/>
    </row>
    <row r="151" spans="1:19" ht="15">
      <c r="A151" s="103">
        <v>12</v>
      </c>
      <c r="B151" s="108" t="s">
        <v>341</v>
      </c>
      <c r="C151" s="108" t="s">
        <v>342</v>
      </c>
      <c r="D151" s="103"/>
      <c r="E151" s="113"/>
      <c r="F151" s="103"/>
      <c r="G151" s="103"/>
      <c r="H151" s="103"/>
      <c r="I151" s="103"/>
      <c r="J151" s="110"/>
      <c r="K151" s="109"/>
      <c r="L151" s="109"/>
      <c r="M151" s="111"/>
      <c r="N151" s="109"/>
      <c r="O151" s="103"/>
      <c r="P151" s="103"/>
      <c r="Q151" s="103"/>
      <c r="R151" s="103"/>
      <c r="S151" s="103"/>
    </row>
    <row r="152" spans="1:19" ht="15">
      <c r="A152" s="103">
        <v>13</v>
      </c>
      <c r="B152" s="108" t="s">
        <v>343</v>
      </c>
      <c r="C152" s="108" t="s">
        <v>344</v>
      </c>
      <c r="D152" s="103"/>
      <c r="E152" s="109"/>
      <c r="F152" s="103"/>
      <c r="G152" s="103"/>
      <c r="H152" s="103"/>
      <c r="I152" s="103"/>
      <c r="J152" s="110"/>
      <c r="K152" s="109"/>
      <c r="L152" s="109"/>
      <c r="M152" s="111"/>
      <c r="N152" s="109"/>
      <c r="O152" s="103"/>
      <c r="P152" s="103"/>
      <c r="Q152" s="103"/>
      <c r="R152" s="103"/>
      <c r="S152" s="103"/>
    </row>
    <row r="153" spans="1:19" ht="15">
      <c r="A153" s="103">
        <v>14</v>
      </c>
      <c r="B153" s="108" t="s">
        <v>345</v>
      </c>
      <c r="C153" s="108" t="s">
        <v>346</v>
      </c>
      <c r="D153" s="103"/>
      <c r="E153" s="103"/>
      <c r="F153" s="103"/>
      <c r="G153" s="103"/>
      <c r="H153" s="103"/>
      <c r="I153" s="103"/>
      <c r="J153" s="103"/>
      <c r="K153" s="103"/>
      <c r="L153" s="103"/>
      <c r="M153" s="103"/>
      <c r="N153" s="103"/>
      <c r="O153" s="103"/>
      <c r="P153" s="103"/>
      <c r="Q153" s="103"/>
      <c r="R153" s="103"/>
      <c r="S153" s="103"/>
    </row>
    <row r="154" spans="1:19" ht="15">
      <c r="A154" s="103">
        <v>15</v>
      </c>
      <c r="B154" s="108" t="s">
        <v>347</v>
      </c>
      <c r="C154" s="108" t="s">
        <v>348</v>
      </c>
      <c r="D154" s="103"/>
      <c r="E154" s="103"/>
      <c r="F154" s="103"/>
      <c r="G154" s="103"/>
      <c r="H154" s="103"/>
      <c r="I154" s="103"/>
      <c r="J154" s="103"/>
      <c r="K154" s="103"/>
      <c r="L154" s="103"/>
      <c r="M154" s="103"/>
      <c r="N154" s="103"/>
      <c r="O154" s="103"/>
      <c r="P154" s="103"/>
      <c r="Q154" s="103"/>
      <c r="R154" s="103"/>
      <c r="S154" s="103"/>
    </row>
    <row r="155" spans="1:19" ht="15">
      <c r="A155" s="103">
        <v>16</v>
      </c>
      <c r="B155" s="108" t="s">
        <v>349</v>
      </c>
      <c r="C155" s="108" t="s">
        <v>350</v>
      </c>
      <c r="D155" s="103"/>
      <c r="E155" s="103"/>
      <c r="F155" s="103"/>
      <c r="G155" s="103"/>
      <c r="H155" s="103"/>
      <c r="I155" s="103"/>
      <c r="J155" s="103"/>
      <c r="K155" s="103"/>
      <c r="L155" s="103"/>
      <c r="M155" s="103"/>
      <c r="N155" s="103"/>
      <c r="O155" s="103"/>
      <c r="P155" s="103"/>
      <c r="Q155" s="103"/>
      <c r="R155" s="103"/>
      <c r="S155" s="103"/>
    </row>
    <row r="156" spans="1:19" ht="15">
      <c r="A156" s="103">
        <v>17</v>
      </c>
      <c r="B156" s="108" t="s">
        <v>351</v>
      </c>
      <c r="C156" s="108" t="s">
        <v>352</v>
      </c>
      <c r="D156" s="103"/>
      <c r="E156" s="103"/>
      <c r="F156" s="103"/>
      <c r="G156" s="103"/>
      <c r="H156" s="103"/>
      <c r="I156" s="103"/>
      <c r="J156" s="103"/>
      <c r="K156" s="103"/>
      <c r="L156" s="103"/>
      <c r="M156" s="103"/>
      <c r="N156" s="103"/>
      <c r="O156" s="103"/>
      <c r="P156" s="103"/>
      <c r="Q156" s="103"/>
      <c r="R156" s="103"/>
      <c r="S156" s="103"/>
    </row>
    <row r="157" spans="1:19" ht="15">
      <c r="A157" s="103">
        <v>18</v>
      </c>
      <c r="B157" s="108" t="s">
        <v>353</v>
      </c>
      <c r="C157" s="108" t="s">
        <v>354</v>
      </c>
      <c r="D157" s="103"/>
      <c r="E157" s="103"/>
      <c r="F157" s="103"/>
      <c r="G157" s="103"/>
      <c r="H157" s="103"/>
      <c r="I157" s="103"/>
      <c r="J157" s="103"/>
      <c r="K157" s="103"/>
      <c r="L157" s="103"/>
      <c r="M157" s="103"/>
      <c r="N157" s="103"/>
      <c r="O157" s="103"/>
      <c r="P157" s="103"/>
      <c r="Q157" s="103"/>
      <c r="R157" s="103"/>
      <c r="S157" s="103"/>
    </row>
    <row r="158" spans="1:19" ht="15">
      <c r="A158" s="103">
        <v>19</v>
      </c>
      <c r="B158" s="108" t="s">
        <v>355</v>
      </c>
      <c r="C158" s="108" t="s">
        <v>356</v>
      </c>
      <c r="D158" s="103"/>
      <c r="E158" s="103"/>
      <c r="F158" s="103"/>
      <c r="G158" s="103"/>
      <c r="H158" s="103"/>
      <c r="I158" s="103"/>
      <c r="J158" s="103"/>
      <c r="K158" s="103"/>
      <c r="L158" s="103"/>
      <c r="M158" s="103"/>
      <c r="N158" s="103"/>
      <c r="O158" s="103"/>
      <c r="P158" s="103"/>
      <c r="Q158" s="103"/>
      <c r="R158" s="103"/>
      <c r="S158" s="103"/>
    </row>
    <row r="159" spans="1:19" ht="15">
      <c r="A159" s="103">
        <v>20</v>
      </c>
      <c r="B159" s="108" t="s">
        <v>357</v>
      </c>
      <c r="C159" s="108" t="s">
        <v>358</v>
      </c>
      <c r="D159" s="103"/>
      <c r="E159" s="103"/>
      <c r="F159" s="103"/>
      <c r="G159" s="103"/>
      <c r="H159" s="103"/>
      <c r="I159" s="103"/>
      <c r="J159" s="103"/>
      <c r="K159" s="103"/>
      <c r="L159" s="103"/>
      <c r="M159" s="103"/>
      <c r="N159" s="103"/>
      <c r="O159" s="103"/>
      <c r="P159" s="103"/>
      <c r="Q159" s="103"/>
      <c r="R159" s="103"/>
      <c r="S159" s="103"/>
    </row>
    <row r="160" spans="1:19" ht="15">
      <c r="A160" s="103">
        <v>21</v>
      </c>
      <c r="B160" s="108" t="s">
        <v>359</v>
      </c>
      <c r="C160" s="108" t="s">
        <v>360</v>
      </c>
      <c r="D160" s="103"/>
      <c r="E160" s="103"/>
      <c r="F160" s="103"/>
      <c r="G160" s="103"/>
      <c r="H160" s="103"/>
      <c r="I160" s="103"/>
      <c r="J160" s="103"/>
      <c r="K160" s="103"/>
      <c r="L160" s="103"/>
      <c r="M160" s="103"/>
      <c r="N160" s="103"/>
      <c r="O160" s="103"/>
      <c r="P160" s="103"/>
      <c r="Q160" s="103"/>
      <c r="R160" s="103"/>
      <c r="S160" s="103"/>
    </row>
    <row r="161" spans="1:19" ht="15">
      <c r="A161" s="103">
        <v>22</v>
      </c>
      <c r="B161" s="108" t="s">
        <v>361</v>
      </c>
      <c r="C161" s="108" t="s">
        <v>362</v>
      </c>
      <c r="D161" s="103"/>
      <c r="E161" s="103"/>
      <c r="F161" s="103"/>
      <c r="G161" s="103"/>
      <c r="H161" s="103"/>
      <c r="I161" s="103"/>
      <c r="J161" s="103"/>
      <c r="K161" s="103"/>
      <c r="L161" s="103"/>
      <c r="M161" s="103"/>
      <c r="N161" s="103"/>
      <c r="O161" s="103"/>
      <c r="P161" s="103"/>
      <c r="Q161" s="103"/>
      <c r="R161" s="103"/>
      <c r="S161" s="103"/>
    </row>
    <row r="162" spans="1:19" ht="15">
      <c r="A162" s="103">
        <v>23</v>
      </c>
      <c r="B162" s="108" t="s">
        <v>363</v>
      </c>
      <c r="C162" s="108" t="s">
        <v>364</v>
      </c>
      <c r="D162" s="103"/>
      <c r="E162" s="103"/>
      <c r="F162" s="103"/>
      <c r="G162" s="103"/>
      <c r="H162" s="103"/>
      <c r="I162" s="103"/>
      <c r="J162" s="103"/>
      <c r="K162" s="103"/>
      <c r="L162" s="103"/>
      <c r="M162" s="103"/>
      <c r="N162" s="103"/>
      <c r="O162" s="103"/>
      <c r="P162" s="103"/>
      <c r="Q162" s="103"/>
      <c r="R162" s="103"/>
      <c r="S162" s="103"/>
    </row>
    <row r="163" spans="1:19" ht="15">
      <c r="A163" s="103">
        <v>24</v>
      </c>
      <c r="B163" s="108" t="s">
        <v>365</v>
      </c>
      <c r="C163" s="108" t="s">
        <v>366</v>
      </c>
      <c r="D163" s="103"/>
      <c r="E163" s="103"/>
      <c r="F163" s="103"/>
      <c r="G163" s="103"/>
      <c r="H163" s="103"/>
      <c r="I163" s="103"/>
      <c r="J163" s="103"/>
      <c r="K163" s="103"/>
      <c r="L163" s="103"/>
      <c r="M163" s="103"/>
      <c r="N163" s="103"/>
      <c r="O163" s="103"/>
      <c r="P163" s="103"/>
      <c r="Q163" s="103"/>
      <c r="R163" s="103"/>
      <c r="S163" s="103"/>
    </row>
    <row r="164" spans="1:19" ht="15">
      <c r="A164" s="103">
        <v>25</v>
      </c>
      <c r="B164" s="108" t="s">
        <v>367</v>
      </c>
      <c r="C164" s="108" t="s">
        <v>368</v>
      </c>
      <c r="D164" s="103"/>
      <c r="E164" s="103"/>
      <c r="F164" s="103"/>
      <c r="G164" s="103"/>
      <c r="H164" s="103"/>
      <c r="I164" s="103"/>
      <c r="J164" s="103"/>
      <c r="K164" s="103"/>
      <c r="L164" s="103"/>
      <c r="M164" s="103"/>
      <c r="N164" s="103"/>
      <c r="O164" s="103"/>
      <c r="P164" s="103"/>
      <c r="Q164" s="103"/>
      <c r="R164" s="103"/>
      <c r="S164" s="103"/>
    </row>
    <row r="165" spans="1:19" ht="15">
      <c r="A165" s="103">
        <v>26</v>
      </c>
      <c r="B165" s="108" t="s">
        <v>369</v>
      </c>
      <c r="C165" s="108" t="s">
        <v>370</v>
      </c>
      <c r="D165" s="103"/>
      <c r="E165" s="103"/>
      <c r="F165" s="103"/>
      <c r="G165" s="103"/>
      <c r="H165" s="103"/>
      <c r="I165" s="103"/>
      <c r="J165" s="103"/>
      <c r="K165" s="103"/>
      <c r="L165" s="103"/>
      <c r="M165" s="103"/>
      <c r="N165" s="103"/>
      <c r="O165" s="103"/>
      <c r="P165" s="103"/>
      <c r="Q165" s="103"/>
      <c r="R165" s="103"/>
      <c r="S165" s="103"/>
    </row>
    <row r="166" spans="1:19" ht="15">
      <c r="A166" s="103">
        <v>27</v>
      </c>
      <c r="B166" s="108" t="s">
        <v>371</v>
      </c>
      <c r="C166" s="108" t="s">
        <v>372</v>
      </c>
      <c r="D166" s="103"/>
      <c r="E166" s="103"/>
      <c r="F166" s="103"/>
      <c r="G166" s="103"/>
      <c r="H166" s="103"/>
      <c r="I166" s="103"/>
      <c r="J166" s="103"/>
      <c r="K166" s="103"/>
      <c r="L166" s="103"/>
      <c r="M166" s="103"/>
      <c r="N166" s="103"/>
      <c r="O166" s="103"/>
      <c r="P166" s="103"/>
      <c r="Q166" s="103"/>
      <c r="R166" s="103"/>
      <c r="S166" s="103"/>
    </row>
    <row r="167" spans="1:19" ht="15">
      <c r="A167" s="103">
        <v>28</v>
      </c>
      <c r="B167" s="108" t="s">
        <v>373</v>
      </c>
      <c r="C167" s="108" t="s">
        <v>374</v>
      </c>
      <c r="D167" s="103"/>
      <c r="E167" s="103"/>
      <c r="F167" s="103"/>
      <c r="G167" s="103"/>
      <c r="H167" s="103"/>
      <c r="I167" s="103"/>
      <c r="J167" s="103"/>
      <c r="K167" s="103"/>
      <c r="L167" s="103"/>
      <c r="M167" s="103"/>
      <c r="N167" s="103"/>
      <c r="O167" s="103"/>
      <c r="P167" s="103"/>
      <c r="Q167" s="103"/>
      <c r="R167" s="103"/>
      <c r="S167" s="103"/>
    </row>
    <row r="168" spans="1:19" ht="15">
      <c r="A168" s="103">
        <v>29</v>
      </c>
      <c r="B168" s="108" t="s">
        <v>375</v>
      </c>
      <c r="C168" s="108" t="s">
        <v>376</v>
      </c>
      <c r="D168" s="103"/>
      <c r="E168" s="103"/>
      <c r="F168" s="103"/>
      <c r="G168" s="103"/>
      <c r="H168" s="103"/>
      <c r="I168" s="103"/>
      <c r="J168" s="103"/>
      <c r="K168" s="103"/>
      <c r="L168" s="103"/>
      <c r="M168" s="103"/>
      <c r="N168" s="103"/>
      <c r="O168" s="103"/>
      <c r="P168" s="103"/>
      <c r="Q168" s="103"/>
      <c r="R168" s="103"/>
      <c r="S168" s="103"/>
    </row>
    <row r="169" spans="1:19" ht="15">
      <c r="A169" s="103">
        <v>30</v>
      </c>
      <c r="B169" s="108" t="s">
        <v>377</v>
      </c>
      <c r="C169" s="108" t="s">
        <v>378</v>
      </c>
      <c r="D169" s="103"/>
      <c r="E169" s="103"/>
      <c r="F169" s="103"/>
      <c r="G169" s="103"/>
      <c r="H169" s="103"/>
      <c r="I169" s="103"/>
      <c r="J169" s="103"/>
      <c r="K169" s="103"/>
      <c r="L169" s="103"/>
      <c r="M169" s="103"/>
      <c r="N169" s="103"/>
      <c r="O169" s="103"/>
      <c r="P169" s="103"/>
      <c r="Q169" s="103"/>
      <c r="R169" s="103"/>
      <c r="S169" s="103"/>
    </row>
    <row r="170" spans="1:19" ht="15">
      <c r="A170" s="103">
        <v>31</v>
      </c>
      <c r="B170" s="108" t="s">
        <v>379</v>
      </c>
      <c r="C170" s="108" t="s">
        <v>380</v>
      </c>
      <c r="D170" s="103"/>
      <c r="E170" s="103"/>
      <c r="F170" s="103"/>
      <c r="G170" s="103"/>
      <c r="H170" s="103"/>
      <c r="I170" s="103"/>
      <c r="J170" s="103"/>
      <c r="K170" s="103"/>
      <c r="L170" s="103"/>
      <c r="M170" s="103"/>
      <c r="N170" s="103"/>
      <c r="O170" s="103"/>
      <c r="P170" s="103"/>
      <c r="Q170" s="103"/>
      <c r="R170" s="103"/>
      <c r="S170" s="103"/>
    </row>
    <row r="171" spans="1:19" ht="15">
      <c r="A171" s="103">
        <v>32</v>
      </c>
      <c r="B171" s="108" t="s">
        <v>381</v>
      </c>
      <c r="C171" s="108" t="s">
        <v>382</v>
      </c>
      <c r="D171" s="103"/>
      <c r="E171" s="103"/>
      <c r="F171" s="103"/>
      <c r="G171" s="103"/>
      <c r="H171" s="103"/>
      <c r="I171" s="103"/>
      <c r="J171" s="103"/>
      <c r="K171" s="103"/>
      <c r="L171" s="103"/>
      <c r="M171" s="103"/>
      <c r="N171" s="103"/>
      <c r="O171" s="103"/>
      <c r="P171" s="103"/>
      <c r="Q171" s="103"/>
      <c r="R171" s="103"/>
      <c r="S171" s="103"/>
    </row>
    <row r="172" spans="1:19" ht="15">
      <c r="A172" s="103">
        <v>33</v>
      </c>
      <c r="B172" s="108" t="s">
        <v>383</v>
      </c>
      <c r="C172" s="108" t="s">
        <v>384</v>
      </c>
      <c r="D172" s="103"/>
      <c r="E172" s="103"/>
      <c r="F172" s="103"/>
      <c r="G172" s="103"/>
      <c r="H172" s="103"/>
      <c r="I172" s="103"/>
      <c r="J172" s="103"/>
      <c r="K172" s="103"/>
      <c r="L172" s="103"/>
      <c r="M172" s="103"/>
      <c r="N172" s="103"/>
      <c r="O172" s="103"/>
      <c r="P172" s="103"/>
      <c r="Q172" s="103"/>
      <c r="R172" s="103"/>
      <c r="S172" s="103"/>
    </row>
    <row r="173" spans="1:19" ht="15">
      <c r="A173" s="103">
        <v>34</v>
      </c>
      <c r="B173" s="108" t="s">
        <v>385</v>
      </c>
      <c r="C173" s="108" t="s">
        <v>386</v>
      </c>
      <c r="D173" s="103"/>
      <c r="E173" s="103"/>
      <c r="F173" s="103"/>
      <c r="G173" s="103"/>
      <c r="H173" s="103"/>
      <c r="I173" s="103"/>
      <c r="J173" s="103"/>
      <c r="K173" s="103"/>
      <c r="L173" s="103"/>
      <c r="M173" s="103"/>
      <c r="N173" s="103"/>
      <c r="O173" s="103"/>
      <c r="P173" s="103"/>
      <c r="Q173" s="103"/>
      <c r="R173" s="103"/>
      <c r="S173" s="103"/>
    </row>
    <row r="174" spans="1:19" ht="15">
      <c r="A174" s="103">
        <v>35</v>
      </c>
      <c r="B174" s="108" t="s">
        <v>387</v>
      </c>
      <c r="C174" s="108" t="s">
        <v>388</v>
      </c>
      <c r="D174" s="103"/>
      <c r="E174" s="103"/>
      <c r="F174" s="103"/>
      <c r="G174" s="103"/>
      <c r="H174" s="103"/>
      <c r="I174" s="103"/>
      <c r="J174" s="103"/>
      <c r="K174" s="103"/>
      <c r="L174" s="103"/>
      <c r="M174" s="103"/>
      <c r="N174" s="103"/>
      <c r="O174" s="103"/>
      <c r="P174" s="103"/>
      <c r="Q174" s="103"/>
      <c r="R174" s="103"/>
      <c r="S174" s="103"/>
    </row>
    <row r="175" spans="1:19" ht="15">
      <c r="A175" s="103">
        <v>36</v>
      </c>
      <c r="B175" s="108" t="s">
        <v>389</v>
      </c>
      <c r="C175" s="108" t="s">
        <v>390</v>
      </c>
      <c r="D175" s="103"/>
      <c r="E175" s="103"/>
      <c r="F175" s="103"/>
      <c r="G175" s="103"/>
      <c r="H175" s="103"/>
      <c r="I175" s="103"/>
      <c r="J175" s="103"/>
      <c r="K175" s="103"/>
      <c r="L175" s="103"/>
      <c r="M175" s="103"/>
      <c r="N175" s="103"/>
      <c r="O175" s="103"/>
      <c r="P175" s="103"/>
      <c r="Q175" s="103"/>
      <c r="R175" s="103"/>
      <c r="S175" s="103"/>
    </row>
    <row r="176" spans="1:19" ht="15">
      <c r="A176" s="103">
        <v>37</v>
      </c>
      <c r="B176" s="108" t="s">
        <v>391</v>
      </c>
      <c r="C176" s="108" t="s">
        <v>392</v>
      </c>
      <c r="D176" s="103"/>
      <c r="E176" s="103"/>
      <c r="F176" s="103"/>
      <c r="G176" s="103"/>
      <c r="H176" s="103"/>
      <c r="I176" s="103"/>
      <c r="J176" s="103"/>
      <c r="K176" s="103"/>
      <c r="L176" s="103"/>
      <c r="M176" s="103"/>
      <c r="N176" s="103"/>
      <c r="O176" s="103"/>
      <c r="P176" s="103"/>
      <c r="Q176" s="103"/>
      <c r="R176" s="103"/>
      <c r="S176" s="103"/>
    </row>
    <row r="177" spans="1:19" ht="15">
      <c r="A177" s="103">
        <v>38</v>
      </c>
      <c r="B177" s="108" t="s">
        <v>393</v>
      </c>
      <c r="C177" s="108" t="s">
        <v>394</v>
      </c>
      <c r="D177" s="103"/>
      <c r="E177" s="103"/>
      <c r="F177" s="103"/>
      <c r="G177" s="103"/>
      <c r="H177" s="103"/>
      <c r="I177" s="103"/>
      <c r="J177" s="103"/>
      <c r="K177" s="103"/>
      <c r="L177" s="103"/>
      <c r="M177" s="103"/>
      <c r="N177" s="103"/>
      <c r="O177" s="103"/>
      <c r="P177" s="103"/>
      <c r="Q177" s="103"/>
      <c r="R177" s="103"/>
      <c r="S177" s="103"/>
    </row>
    <row r="178" spans="1:19" ht="15">
      <c r="A178" s="103">
        <v>39</v>
      </c>
      <c r="B178" s="108" t="s">
        <v>395</v>
      </c>
      <c r="C178" s="108" t="s">
        <v>396</v>
      </c>
      <c r="D178" s="103"/>
      <c r="E178" s="103"/>
      <c r="F178" s="103"/>
      <c r="G178" s="103"/>
      <c r="H178" s="103"/>
      <c r="I178" s="103"/>
      <c r="J178" s="103"/>
      <c r="K178" s="103"/>
      <c r="L178" s="103"/>
      <c r="M178" s="103"/>
      <c r="N178" s="103"/>
      <c r="O178" s="103"/>
      <c r="P178" s="103"/>
      <c r="Q178" s="103"/>
      <c r="R178" s="103"/>
      <c r="S178" s="103"/>
    </row>
    <row r="179" spans="1:19" ht="15">
      <c r="A179" s="103">
        <v>40</v>
      </c>
      <c r="B179" s="108" t="s">
        <v>397</v>
      </c>
      <c r="C179" s="108" t="s">
        <v>398</v>
      </c>
      <c r="D179" s="103"/>
      <c r="E179" s="103"/>
      <c r="F179" s="103"/>
      <c r="G179" s="103"/>
      <c r="H179" s="103"/>
      <c r="I179" s="103"/>
      <c r="J179" s="103"/>
      <c r="K179" s="103"/>
      <c r="L179" s="103"/>
      <c r="M179" s="103"/>
      <c r="N179" s="103"/>
      <c r="O179" s="103"/>
      <c r="P179" s="103"/>
      <c r="Q179" s="103"/>
      <c r="R179" s="103"/>
      <c r="S179" s="103"/>
    </row>
    <row r="180" spans="1:19" ht="15">
      <c r="A180" s="103">
        <v>41</v>
      </c>
      <c r="B180" s="108" t="s">
        <v>399</v>
      </c>
      <c r="C180" s="108" t="s">
        <v>400</v>
      </c>
      <c r="D180" s="103"/>
      <c r="E180" s="103"/>
      <c r="F180" s="103"/>
      <c r="G180" s="103"/>
      <c r="H180" s="103"/>
      <c r="I180" s="103"/>
      <c r="J180" s="103"/>
      <c r="K180" s="103"/>
      <c r="L180" s="103"/>
      <c r="M180" s="103"/>
      <c r="N180" s="103"/>
      <c r="O180" s="103"/>
      <c r="P180" s="103"/>
      <c r="Q180" s="103"/>
      <c r="R180" s="103"/>
      <c r="S180" s="103"/>
    </row>
    <row r="181" spans="1:19" ht="15">
      <c r="A181" s="103">
        <v>42</v>
      </c>
      <c r="B181" s="108" t="s">
        <v>401</v>
      </c>
      <c r="C181" s="108" t="s">
        <v>402</v>
      </c>
      <c r="D181" s="103"/>
      <c r="E181" s="103"/>
      <c r="F181" s="103"/>
      <c r="G181" s="103"/>
      <c r="H181" s="103"/>
      <c r="I181" s="103"/>
      <c r="J181" s="103"/>
      <c r="K181" s="103"/>
      <c r="L181" s="103"/>
      <c r="M181" s="103"/>
      <c r="N181" s="103"/>
      <c r="O181" s="103"/>
      <c r="P181" s="103"/>
      <c r="Q181" s="103"/>
      <c r="R181" s="103"/>
      <c r="S181" s="103"/>
    </row>
    <row r="182" spans="1:19" ht="15">
      <c r="A182" s="103">
        <v>43</v>
      </c>
      <c r="B182" s="108" t="s">
        <v>403</v>
      </c>
      <c r="C182" s="108" t="s">
        <v>404</v>
      </c>
      <c r="D182" s="103"/>
      <c r="E182" s="103"/>
      <c r="F182" s="103"/>
      <c r="G182" s="103"/>
      <c r="H182" s="103"/>
      <c r="I182" s="103"/>
      <c r="J182" s="103"/>
      <c r="K182" s="103"/>
      <c r="L182" s="103"/>
      <c r="M182" s="103"/>
      <c r="N182" s="103"/>
      <c r="O182" s="103"/>
      <c r="P182" s="103"/>
      <c r="Q182" s="103"/>
      <c r="R182" s="103"/>
      <c r="S182" s="103"/>
    </row>
    <row r="183" spans="1:19" ht="15">
      <c r="A183" s="103">
        <v>44</v>
      </c>
      <c r="B183" s="108" t="s">
        <v>405</v>
      </c>
      <c r="C183" s="108" t="s">
        <v>406</v>
      </c>
      <c r="D183" s="103"/>
      <c r="E183" s="103"/>
      <c r="F183" s="103"/>
      <c r="G183" s="103"/>
      <c r="H183" s="103"/>
      <c r="I183" s="103"/>
      <c r="J183" s="103"/>
      <c r="K183" s="103"/>
      <c r="L183" s="103"/>
      <c r="M183" s="103"/>
      <c r="N183" s="103"/>
      <c r="O183" s="103"/>
      <c r="P183" s="103"/>
      <c r="Q183" s="103"/>
      <c r="R183" s="103"/>
      <c r="S183" s="103"/>
    </row>
    <row r="184" spans="1:19" ht="15">
      <c r="A184" s="103">
        <v>45</v>
      </c>
      <c r="B184" s="109" t="s">
        <v>407</v>
      </c>
      <c r="C184" s="108" t="s">
        <v>408</v>
      </c>
      <c r="D184" s="103"/>
      <c r="E184" s="103"/>
      <c r="F184" s="103"/>
      <c r="G184" s="103"/>
      <c r="H184" s="103"/>
      <c r="I184" s="103"/>
      <c r="J184" s="103"/>
      <c r="K184" s="103"/>
      <c r="L184" s="103"/>
      <c r="M184" s="103"/>
      <c r="N184" s="103"/>
      <c r="O184" s="103"/>
      <c r="P184" s="103"/>
      <c r="Q184" s="103"/>
      <c r="R184" s="103"/>
      <c r="S184" s="103"/>
    </row>
    <row r="185" spans="1:19" ht="15">
      <c r="A185" s="103">
        <v>46</v>
      </c>
      <c r="B185" s="108" t="s">
        <v>409</v>
      </c>
      <c r="C185" s="108" t="s">
        <v>410</v>
      </c>
      <c r="D185" s="103"/>
      <c r="E185" s="103"/>
      <c r="F185" s="103"/>
      <c r="G185" s="103"/>
      <c r="H185" s="103"/>
      <c r="I185" s="103"/>
      <c r="J185" s="103"/>
      <c r="K185" s="103"/>
      <c r="L185" s="103"/>
      <c r="M185" s="103"/>
      <c r="N185" s="103"/>
      <c r="O185" s="103"/>
      <c r="P185" s="103"/>
      <c r="Q185" s="103"/>
      <c r="R185" s="103"/>
      <c r="S185" s="103"/>
    </row>
    <row r="186" spans="1:19" ht="15">
      <c r="A186" s="103">
        <v>47</v>
      </c>
      <c r="B186" s="108" t="s">
        <v>411</v>
      </c>
      <c r="C186" s="108" t="s">
        <v>412</v>
      </c>
      <c r="D186" s="103"/>
      <c r="E186" s="103"/>
      <c r="F186" s="103"/>
      <c r="G186" s="103"/>
      <c r="H186" s="103"/>
      <c r="I186" s="103"/>
      <c r="J186" s="103"/>
      <c r="K186" s="103"/>
      <c r="L186" s="103"/>
      <c r="M186" s="103"/>
      <c r="N186" s="103"/>
      <c r="O186" s="103"/>
      <c r="P186" s="103"/>
      <c r="Q186" s="103"/>
      <c r="R186" s="103"/>
      <c r="S186" s="103"/>
    </row>
    <row r="187" spans="1:19" ht="15">
      <c r="A187" s="103">
        <v>48</v>
      </c>
      <c r="B187" s="109" t="s">
        <v>413</v>
      </c>
      <c r="C187" s="108" t="s">
        <v>414</v>
      </c>
      <c r="D187" s="103"/>
      <c r="E187" s="103"/>
      <c r="F187" s="103"/>
      <c r="G187" s="103"/>
      <c r="H187" s="103"/>
      <c r="I187" s="103"/>
      <c r="J187" s="103"/>
      <c r="K187" s="103"/>
      <c r="L187" s="103"/>
      <c r="M187" s="103"/>
      <c r="N187" s="103"/>
      <c r="O187" s="103"/>
      <c r="P187" s="103"/>
      <c r="Q187" s="103"/>
      <c r="R187" s="103"/>
      <c r="S187" s="103"/>
    </row>
    <row r="188" spans="1:19" ht="15">
      <c r="A188" s="103">
        <v>49</v>
      </c>
      <c r="B188" s="108" t="s">
        <v>415</v>
      </c>
      <c r="C188" s="108" t="s">
        <v>416</v>
      </c>
      <c r="D188" s="103"/>
      <c r="E188" s="103"/>
      <c r="F188" s="103"/>
      <c r="G188" s="103"/>
      <c r="H188" s="103"/>
      <c r="I188" s="103"/>
      <c r="J188" s="103"/>
      <c r="K188" s="103"/>
      <c r="L188" s="103"/>
      <c r="M188" s="103"/>
      <c r="N188" s="103"/>
      <c r="O188" s="103"/>
      <c r="P188" s="103"/>
      <c r="Q188" s="103"/>
      <c r="R188" s="103"/>
      <c r="S188" s="103"/>
    </row>
    <row r="189" spans="1:19" ht="15">
      <c r="A189" s="103">
        <v>50</v>
      </c>
      <c r="B189" s="108" t="s">
        <v>417</v>
      </c>
      <c r="C189" s="108" t="s">
        <v>418</v>
      </c>
      <c r="D189" s="103"/>
      <c r="E189" s="103"/>
      <c r="F189" s="103"/>
      <c r="G189" s="103"/>
      <c r="H189" s="103"/>
      <c r="I189" s="103"/>
      <c r="J189" s="103"/>
      <c r="K189" s="103"/>
      <c r="L189" s="103"/>
      <c r="M189" s="103"/>
      <c r="N189" s="103"/>
      <c r="O189" s="103"/>
      <c r="P189" s="103"/>
      <c r="Q189" s="103"/>
      <c r="R189" s="103"/>
      <c r="S189" s="103"/>
    </row>
    <row r="190" spans="1:19" ht="15">
      <c r="A190" s="103">
        <v>51</v>
      </c>
      <c r="B190" s="108" t="s">
        <v>419</v>
      </c>
      <c r="C190" s="108" t="s">
        <v>420</v>
      </c>
      <c r="D190" s="103"/>
      <c r="E190" s="103"/>
      <c r="F190" s="103"/>
      <c r="G190" s="103"/>
      <c r="H190" s="103"/>
      <c r="I190" s="103"/>
      <c r="J190" s="103"/>
      <c r="K190" s="103"/>
      <c r="L190" s="103"/>
      <c r="M190" s="103"/>
      <c r="N190" s="103"/>
      <c r="O190" s="103"/>
      <c r="P190" s="103"/>
      <c r="Q190" s="103"/>
      <c r="R190" s="103"/>
      <c r="S190" s="103"/>
    </row>
    <row r="191" spans="1:19" ht="15">
      <c r="A191" s="103">
        <v>52</v>
      </c>
      <c r="B191" s="108" t="s">
        <v>421</v>
      </c>
      <c r="C191" s="108" t="s">
        <v>422</v>
      </c>
      <c r="D191" s="103"/>
      <c r="E191" s="103"/>
      <c r="F191" s="103"/>
      <c r="G191" s="103"/>
      <c r="H191" s="103"/>
      <c r="I191" s="103"/>
      <c r="J191" s="103"/>
      <c r="K191" s="103"/>
      <c r="L191" s="103"/>
      <c r="M191" s="103"/>
      <c r="N191" s="103"/>
      <c r="O191" s="103"/>
      <c r="P191" s="103"/>
      <c r="Q191" s="103"/>
      <c r="R191" s="103"/>
      <c r="S191" s="103"/>
    </row>
    <row r="192" spans="1:19" ht="15">
      <c r="A192" s="103">
        <v>53</v>
      </c>
      <c r="B192" s="108" t="s">
        <v>423</v>
      </c>
      <c r="C192" s="108" t="s">
        <v>424</v>
      </c>
      <c r="D192" s="103"/>
      <c r="E192" s="103"/>
      <c r="F192" s="103"/>
      <c r="G192" s="103"/>
      <c r="H192" s="103"/>
      <c r="I192" s="103"/>
      <c r="J192" s="103"/>
      <c r="K192" s="103"/>
      <c r="L192" s="103"/>
      <c r="M192" s="103"/>
      <c r="N192" s="103"/>
      <c r="O192" s="103"/>
      <c r="P192" s="103"/>
      <c r="Q192" s="103"/>
      <c r="R192" s="103"/>
      <c r="S192" s="103"/>
    </row>
    <row r="193" spans="1:19" ht="15">
      <c r="A193" s="103">
        <v>54</v>
      </c>
      <c r="B193" s="108" t="s">
        <v>425</v>
      </c>
      <c r="C193" s="108" t="s">
        <v>426</v>
      </c>
      <c r="D193" s="103"/>
      <c r="E193" s="103"/>
      <c r="F193" s="103"/>
      <c r="G193" s="103"/>
      <c r="H193" s="103"/>
      <c r="I193" s="103"/>
      <c r="J193" s="103"/>
      <c r="K193" s="103"/>
      <c r="L193" s="103"/>
      <c r="M193" s="103"/>
      <c r="N193" s="103"/>
      <c r="O193" s="103"/>
      <c r="P193" s="103"/>
      <c r="Q193" s="103"/>
      <c r="R193" s="103"/>
      <c r="S193" s="103"/>
    </row>
    <row r="194" spans="1:19" ht="15">
      <c r="A194" s="103">
        <v>55</v>
      </c>
      <c r="B194" s="108" t="s">
        <v>427</v>
      </c>
      <c r="C194" s="108" t="s">
        <v>428</v>
      </c>
      <c r="D194" s="103"/>
      <c r="E194" s="103"/>
      <c r="F194" s="103"/>
      <c r="G194" s="103"/>
      <c r="H194" s="103"/>
      <c r="I194" s="103"/>
      <c r="J194" s="103"/>
      <c r="K194" s="103"/>
      <c r="L194" s="103"/>
      <c r="M194" s="103"/>
      <c r="N194" s="103"/>
      <c r="O194" s="103"/>
      <c r="P194" s="103"/>
      <c r="Q194" s="103"/>
      <c r="R194" s="103"/>
      <c r="S194" s="103"/>
    </row>
    <row r="195" spans="1:19" ht="15">
      <c r="A195" s="103">
        <v>56</v>
      </c>
      <c r="B195" s="108" t="s">
        <v>429</v>
      </c>
      <c r="C195" s="108" t="s">
        <v>430</v>
      </c>
      <c r="D195" s="103"/>
      <c r="E195" s="103"/>
      <c r="F195" s="103"/>
      <c r="G195" s="103"/>
      <c r="H195" s="103"/>
      <c r="I195" s="103"/>
      <c r="J195" s="103"/>
      <c r="K195" s="103"/>
      <c r="L195" s="103"/>
      <c r="M195" s="103"/>
      <c r="N195" s="103"/>
      <c r="O195" s="103"/>
      <c r="P195" s="103"/>
      <c r="Q195" s="103"/>
      <c r="R195" s="103"/>
      <c r="S195" s="103"/>
    </row>
    <row r="196" spans="1:19" ht="15">
      <c r="A196" s="103">
        <v>57</v>
      </c>
      <c r="B196" s="108" t="s">
        <v>431</v>
      </c>
      <c r="C196" s="108" t="s">
        <v>432</v>
      </c>
      <c r="D196" s="103"/>
      <c r="E196" s="103"/>
      <c r="F196" s="103"/>
      <c r="G196" s="103"/>
      <c r="H196" s="103"/>
      <c r="I196" s="103"/>
      <c r="J196" s="103"/>
      <c r="K196" s="103"/>
      <c r="L196" s="103"/>
      <c r="M196" s="103"/>
      <c r="N196" s="103"/>
      <c r="O196" s="103"/>
      <c r="P196" s="103"/>
      <c r="Q196" s="103"/>
      <c r="R196" s="103"/>
      <c r="S196" s="103"/>
    </row>
    <row r="197" spans="1:19" ht="15">
      <c r="A197" s="103">
        <v>58</v>
      </c>
      <c r="B197" s="108" t="s">
        <v>433</v>
      </c>
      <c r="C197" s="108" t="s">
        <v>434</v>
      </c>
      <c r="D197" s="103"/>
      <c r="E197" s="103"/>
      <c r="F197" s="103"/>
      <c r="G197" s="103"/>
      <c r="H197" s="103"/>
      <c r="I197" s="103"/>
      <c r="J197" s="103"/>
      <c r="K197" s="103"/>
      <c r="L197" s="103"/>
      <c r="M197" s="103"/>
      <c r="N197" s="103"/>
      <c r="O197" s="103"/>
      <c r="P197" s="103"/>
      <c r="Q197" s="103"/>
      <c r="R197" s="103"/>
      <c r="S197" s="103"/>
    </row>
    <row r="198" spans="1:19" ht="15">
      <c r="A198" s="103">
        <v>59</v>
      </c>
      <c r="B198" s="108" t="s">
        <v>435</v>
      </c>
      <c r="C198" s="108" t="s">
        <v>436</v>
      </c>
      <c r="D198" s="103"/>
      <c r="E198" s="103"/>
      <c r="F198" s="103"/>
      <c r="G198" s="103"/>
      <c r="H198" s="103"/>
      <c r="I198" s="103"/>
      <c r="J198" s="103"/>
      <c r="K198" s="103"/>
      <c r="L198" s="103"/>
      <c r="M198" s="103"/>
      <c r="N198" s="103"/>
      <c r="O198" s="103"/>
      <c r="P198" s="103"/>
      <c r="Q198" s="103"/>
      <c r="R198" s="103"/>
      <c r="S198" s="103"/>
    </row>
    <row r="199" spans="1:19" ht="15">
      <c r="A199" s="103">
        <v>60</v>
      </c>
      <c r="B199" s="108" t="s">
        <v>437</v>
      </c>
      <c r="C199" s="108" t="s">
        <v>438</v>
      </c>
      <c r="D199" s="103"/>
      <c r="E199" s="103"/>
      <c r="F199" s="103"/>
      <c r="G199" s="103"/>
      <c r="H199" s="103"/>
      <c r="I199" s="103"/>
      <c r="J199" s="103"/>
      <c r="K199" s="103"/>
      <c r="L199" s="103"/>
      <c r="M199" s="103"/>
      <c r="N199" s="103"/>
      <c r="O199" s="103"/>
      <c r="P199" s="103"/>
      <c r="Q199" s="103"/>
      <c r="R199" s="103"/>
      <c r="S199" s="103"/>
    </row>
    <row r="200" spans="1:19" ht="15">
      <c r="A200" s="103">
        <v>61</v>
      </c>
      <c r="B200" s="108" t="s">
        <v>439</v>
      </c>
      <c r="C200" s="108" t="s">
        <v>440</v>
      </c>
      <c r="D200" s="103"/>
      <c r="E200" s="103"/>
      <c r="F200" s="103"/>
      <c r="G200" s="103"/>
      <c r="H200" s="103"/>
      <c r="I200" s="103"/>
      <c r="J200" s="103"/>
      <c r="K200" s="103"/>
      <c r="L200" s="103"/>
      <c r="M200" s="103"/>
      <c r="N200" s="103"/>
      <c r="O200" s="103"/>
      <c r="P200" s="103"/>
      <c r="Q200" s="103"/>
      <c r="R200" s="103"/>
      <c r="S200" s="103"/>
    </row>
    <row r="201" spans="1:19" ht="15">
      <c r="A201" s="103">
        <v>62</v>
      </c>
      <c r="B201" s="108" t="s">
        <v>441</v>
      </c>
      <c r="C201" s="108" t="s">
        <v>442</v>
      </c>
      <c r="D201" s="103"/>
      <c r="E201" s="103"/>
      <c r="F201" s="103"/>
      <c r="G201" s="103"/>
      <c r="H201" s="103"/>
      <c r="I201" s="103"/>
      <c r="J201" s="103"/>
      <c r="K201" s="103"/>
      <c r="L201" s="103"/>
      <c r="M201" s="103"/>
      <c r="N201" s="103"/>
      <c r="O201" s="103"/>
      <c r="P201" s="103"/>
      <c r="Q201" s="103"/>
      <c r="R201" s="103"/>
      <c r="S201" s="103"/>
    </row>
    <row r="202" spans="1:19" ht="15">
      <c r="A202" s="103">
        <v>63</v>
      </c>
      <c r="B202" s="108" t="s">
        <v>443</v>
      </c>
      <c r="C202" s="108" t="s">
        <v>444</v>
      </c>
      <c r="D202" s="103"/>
      <c r="E202" s="103"/>
      <c r="F202" s="103"/>
      <c r="G202" s="103"/>
      <c r="H202" s="103"/>
      <c r="I202" s="103"/>
      <c r="J202" s="103"/>
      <c r="K202" s="103"/>
      <c r="L202" s="103"/>
      <c r="M202" s="103"/>
      <c r="N202" s="103"/>
      <c r="O202" s="103"/>
      <c r="P202" s="103"/>
      <c r="Q202" s="103"/>
      <c r="R202" s="103"/>
      <c r="S202" s="103"/>
    </row>
    <row r="203" spans="1:19" ht="15">
      <c r="A203" s="103">
        <v>64</v>
      </c>
      <c r="B203" s="108" t="s">
        <v>445</v>
      </c>
      <c r="C203" s="108" t="s">
        <v>446</v>
      </c>
      <c r="D203" s="103"/>
      <c r="E203" s="103"/>
      <c r="F203" s="103"/>
      <c r="G203" s="103"/>
      <c r="H203" s="103"/>
      <c r="I203" s="103"/>
      <c r="J203" s="103"/>
      <c r="K203" s="103"/>
      <c r="L203" s="103"/>
      <c r="M203" s="103"/>
      <c r="N203" s="103"/>
      <c r="O203" s="103"/>
      <c r="P203" s="103"/>
      <c r="Q203" s="103"/>
      <c r="R203" s="103"/>
      <c r="S203" s="103"/>
    </row>
    <row r="204" spans="1:19" ht="15">
      <c r="A204" s="103">
        <v>65</v>
      </c>
      <c r="B204" s="108" t="s">
        <v>447</v>
      </c>
      <c r="C204" s="108" t="s">
        <v>448</v>
      </c>
      <c r="D204" s="103"/>
      <c r="E204" s="103"/>
      <c r="F204" s="103"/>
      <c r="G204" s="103"/>
      <c r="H204" s="103"/>
      <c r="I204" s="103"/>
      <c r="J204" s="103"/>
      <c r="K204" s="103"/>
      <c r="L204" s="103"/>
      <c r="M204" s="103"/>
      <c r="N204" s="103"/>
      <c r="O204" s="103"/>
      <c r="P204" s="103"/>
      <c r="Q204" s="103"/>
      <c r="R204" s="103"/>
      <c r="S204" s="103"/>
    </row>
    <row r="205" spans="1:19" ht="15">
      <c r="A205" s="103">
        <v>66</v>
      </c>
      <c r="B205" s="108" t="s">
        <v>449</v>
      </c>
      <c r="C205" s="108" t="s">
        <v>450</v>
      </c>
      <c r="D205" s="103"/>
      <c r="E205" s="103"/>
      <c r="F205" s="103"/>
      <c r="G205" s="103"/>
      <c r="H205" s="103"/>
      <c r="I205" s="103"/>
      <c r="J205" s="103"/>
      <c r="K205" s="103"/>
      <c r="L205" s="103"/>
      <c r="M205" s="103"/>
      <c r="N205" s="103"/>
      <c r="O205" s="103"/>
      <c r="P205" s="103"/>
      <c r="Q205" s="103"/>
      <c r="R205" s="103"/>
      <c r="S205" s="103"/>
    </row>
    <row r="206" spans="1:19" ht="15">
      <c r="A206" s="103">
        <v>67</v>
      </c>
      <c r="B206" s="108" t="s">
        <v>451</v>
      </c>
      <c r="C206" s="108" t="s">
        <v>452</v>
      </c>
      <c r="D206" s="103"/>
      <c r="E206" s="103"/>
      <c r="F206" s="103"/>
      <c r="G206" s="103"/>
      <c r="H206" s="103"/>
      <c r="I206" s="103"/>
      <c r="J206" s="103"/>
      <c r="K206" s="103"/>
      <c r="L206" s="103"/>
      <c r="M206" s="103"/>
      <c r="N206" s="103"/>
      <c r="O206" s="103"/>
      <c r="P206" s="103"/>
      <c r="Q206" s="103"/>
      <c r="R206" s="103"/>
      <c r="S206" s="103"/>
    </row>
    <row r="207" spans="1:19" ht="15">
      <c r="A207" s="103">
        <v>68</v>
      </c>
      <c r="B207" s="108" t="s">
        <v>453</v>
      </c>
      <c r="C207" s="108" t="s">
        <v>454</v>
      </c>
      <c r="D207" s="103"/>
      <c r="E207" s="103"/>
      <c r="F207" s="103"/>
      <c r="G207" s="103"/>
      <c r="H207" s="103"/>
      <c r="I207" s="103"/>
      <c r="J207" s="103"/>
      <c r="K207" s="103"/>
      <c r="L207" s="103"/>
      <c r="M207" s="103"/>
      <c r="N207" s="103"/>
      <c r="O207" s="103"/>
      <c r="P207" s="103"/>
      <c r="Q207" s="103"/>
      <c r="R207" s="103"/>
      <c r="S207" s="103"/>
    </row>
    <row r="208" spans="1:19" ht="15">
      <c r="A208" s="103">
        <v>69</v>
      </c>
      <c r="B208" s="108" t="s">
        <v>455</v>
      </c>
      <c r="C208" s="108" t="s">
        <v>456</v>
      </c>
      <c r="D208" s="103"/>
      <c r="E208" s="103"/>
      <c r="F208" s="103"/>
      <c r="G208" s="103"/>
      <c r="H208" s="103"/>
      <c r="I208" s="103"/>
      <c r="J208" s="103"/>
      <c r="K208" s="103"/>
      <c r="L208" s="103"/>
      <c r="M208" s="103"/>
      <c r="N208" s="103"/>
      <c r="O208" s="103"/>
      <c r="P208" s="103"/>
      <c r="Q208" s="103"/>
      <c r="R208" s="103"/>
      <c r="S208" s="103"/>
    </row>
    <row r="209" spans="1:19" ht="15">
      <c r="A209" s="103">
        <v>70</v>
      </c>
      <c r="B209" s="108" t="s">
        <v>457</v>
      </c>
      <c r="C209" s="108" t="s">
        <v>458</v>
      </c>
      <c r="D209" s="103"/>
      <c r="E209" s="103"/>
      <c r="F209" s="103"/>
      <c r="G209" s="103"/>
      <c r="H209" s="103"/>
      <c r="I209" s="103"/>
      <c r="J209" s="103"/>
      <c r="K209" s="103"/>
      <c r="L209" s="103"/>
      <c r="M209" s="103"/>
      <c r="N209" s="103"/>
      <c r="O209" s="103"/>
      <c r="P209" s="103"/>
      <c r="Q209" s="103"/>
      <c r="R209" s="103"/>
      <c r="S209" s="103"/>
    </row>
    <row r="210" spans="1:19" ht="15">
      <c r="A210" s="103">
        <v>71</v>
      </c>
      <c r="B210" s="108" t="s">
        <v>459</v>
      </c>
      <c r="C210" s="108" t="s">
        <v>460</v>
      </c>
      <c r="D210" s="103"/>
      <c r="E210" s="103"/>
      <c r="F210" s="103"/>
      <c r="G210" s="103"/>
      <c r="H210" s="103"/>
      <c r="I210" s="103"/>
      <c r="J210" s="103"/>
      <c r="K210" s="103"/>
      <c r="L210" s="103"/>
      <c r="M210" s="103"/>
      <c r="N210" s="103"/>
      <c r="O210" s="103"/>
      <c r="P210" s="103"/>
      <c r="Q210" s="103"/>
      <c r="R210" s="103"/>
      <c r="S210" s="103"/>
    </row>
    <row r="211" spans="1:19" ht="15">
      <c r="A211" s="103">
        <v>72</v>
      </c>
      <c r="B211" s="108" t="s">
        <v>461</v>
      </c>
      <c r="C211" s="108" t="s">
        <v>462</v>
      </c>
      <c r="D211" s="103"/>
      <c r="E211" s="103"/>
      <c r="F211" s="103"/>
      <c r="G211" s="103"/>
      <c r="H211" s="103"/>
      <c r="I211" s="103"/>
      <c r="J211" s="103"/>
      <c r="K211" s="103"/>
      <c r="L211" s="103"/>
      <c r="M211" s="103"/>
      <c r="N211" s="103"/>
      <c r="O211" s="103"/>
      <c r="P211" s="103"/>
      <c r="Q211" s="103"/>
      <c r="R211" s="103"/>
      <c r="S211" s="103"/>
    </row>
    <row r="212" spans="1:19" ht="15">
      <c r="A212" s="103">
        <v>73</v>
      </c>
      <c r="B212" s="108" t="s">
        <v>463</v>
      </c>
      <c r="C212" s="108" t="s">
        <v>464</v>
      </c>
      <c r="D212" s="103"/>
      <c r="E212" s="103"/>
      <c r="F212" s="103"/>
      <c r="G212" s="103"/>
      <c r="H212" s="103"/>
      <c r="I212" s="103"/>
      <c r="J212" s="103"/>
      <c r="K212" s="103"/>
      <c r="L212" s="103"/>
      <c r="M212" s="103"/>
      <c r="N212" s="103"/>
      <c r="O212" s="103"/>
      <c r="P212" s="103"/>
      <c r="Q212" s="103"/>
      <c r="R212" s="103"/>
      <c r="S212" s="103"/>
    </row>
    <row r="213" spans="1:19" ht="15">
      <c r="A213" s="103">
        <v>74</v>
      </c>
      <c r="B213" s="108" t="s">
        <v>465</v>
      </c>
      <c r="C213" s="108" t="s">
        <v>466</v>
      </c>
      <c r="D213" s="103"/>
      <c r="E213" s="103"/>
      <c r="F213" s="103"/>
      <c r="G213" s="103"/>
      <c r="H213" s="103"/>
      <c r="I213" s="103"/>
      <c r="J213" s="103"/>
      <c r="K213" s="103"/>
      <c r="L213" s="103"/>
      <c r="M213" s="103"/>
      <c r="N213" s="103"/>
      <c r="O213" s="103"/>
      <c r="P213" s="103"/>
      <c r="Q213" s="103"/>
      <c r="R213" s="103"/>
      <c r="S213" s="103"/>
    </row>
    <row r="214" spans="1:19" ht="15">
      <c r="A214" s="103">
        <v>75</v>
      </c>
      <c r="B214" s="108" t="s">
        <v>467</v>
      </c>
      <c r="C214" s="108" t="s">
        <v>468</v>
      </c>
      <c r="D214" s="103"/>
      <c r="E214" s="103"/>
      <c r="F214" s="103"/>
      <c r="G214" s="103"/>
      <c r="H214" s="103"/>
      <c r="I214" s="103"/>
      <c r="J214" s="103"/>
      <c r="K214" s="103"/>
      <c r="L214" s="103"/>
      <c r="M214" s="103"/>
      <c r="N214" s="103"/>
      <c r="O214" s="103"/>
      <c r="P214" s="103"/>
      <c r="Q214" s="103"/>
      <c r="R214" s="103"/>
      <c r="S214" s="103"/>
    </row>
    <row r="215" spans="1:19" ht="15">
      <c r="A215" s="103">
        <v>76</v>
      </c>
      <c r="B215" s="108" t="s">
        <v>469</v>
      </c>
      <c r="C215" s="108" t="s">
        <v>470</v>
      </c>
      <c r="D215" s="103"/>
      <c r="E215" s="103"/>
      <c r="F215" s="103"/>
      <c r="G215" s="103"/>
      <c r="H215" s="103"/>
      <c r="I215" s="103"/>
      <c r="J215" s="103"/>
      <c r="K215" s="103"/>
      <c r="L215" s="103"/>
      <c r="M215" s="103"/>
      <c r="N215" s="103"/>
      <c r="O215" s="103"/>
      <c r="P215" s="103"/>
      <c r="Q215" s="103"/>
      <c r="R215" s="103"/>
      <c r="S215" s="103"/>
    </row>
    <row r="216" spans="1:19" ht="15">
      <c r="A216" s="103">
        <v>77</v>
      </c>
      <c r="B216" s="108" t="s">
        <v>471</v>
      </c>
      <c r="C216" s="108" t="s">
        <v>472</v>
      </c>
      <c r="D216" s="103"/>
      <c r="E216" s="103"/>
      <c r="F216" s="103"/>
      <c r="G216" s="103"/>
      <c r="H216" s="103"/>
      <c r="I216" s="103"/>
      <c r="J216" s="103"/>
      <c r="K216" s="103"/>
      <c r="L216" s="103"/>
      <c r="M216" s="103"/>
      <c r="N216" s="103"/>
      <c r="O216" s="103"/>
      <c r="P216" s="103"/>
      <c r="Q216" s="103"/>
      <c r="R216" s="103"/>
      <c r="S216" s="103"/>
    </row>
    <row r="217" spans="1:19" ht="15">
      <c r="A217" s="103">
        <v>78</v>
      </c>
      <c r="B217" s="108" t="s">
        <v>473</v>
      </c>
      <c r="C217" s="108" t="s">
        <v>474</v>
      </c>
      <c r="D217" s="103"/>
      <c r="E217" s="103"/>
      <c r="F217" s="103"/>
      <c r="G217" s="103"/>
      <c r="H217" s="103"/>
      <c r="I217" s="103"/>
      <c r="J217" s="103"/>
      <c r="K217" s="103"/>
      <c r="L217" s="103"/>
      <c r="M217" s="103"/>
      <c r="N217" s="103"/>
      <c r="O217" s="103"/>
      <c r="P217" s="103"/>
      <c r="Q217" s="103"/>
      <c r="R217" s="103"/>
      <c r="S217" s="103"/>
    </row>
    <row r="218" spans="1:19" ht="15">
      <c r="A218" s="103">
        <v>79</v>
      </c>
      <c r="B218" s="108" t="s">
        <v>475</v>
      </c>
      <c r="C218" s="108" t="s">
        <v>476</v>
      </c>
      <c r="D218" s="103"/>
      <c r="E218" s="103"/>
      <c r="F218" s="103"/>
      <c r="G218" s="103"/>
      <c r="H218" s="103"/>
      <c r="I218" s="103"/>
      <c r="J218" s="103"/>
      <c r="K218" s="103"/>
      <c r="L218" s="103"/>
      <c r="M218" s="103"/>
      <c r="N218" s="103"/>
      <c r="O218" s="103"/>
      <c r="P218" s="103"/>
      <c r="Q218" s="103"/>
      <c r="R218" s="103"/>
      <c r="S218" s="103"/>
    </row>
    <row r="219" spans="1:19" ht="15">
      <c r="A219" s="103">
        <v>80</v>
      </c>
      <c r="B219" s="108" t="s">
        <v>477</v>
      </c>
      <c r="C219" s="108" t="s">
        <v>478</v>
      </c>
      <c r="D219" s="103"/>
      <c r="E219" s="103"/>
      <c r="F219" s="103"/>
      <c r="G219" s="103"/>
      <c r="H219" s="103"/>
      <c r="I219" s="103"/>
      <c r="J219" s="103"/>
      <c r="K219" s="103"/>
      <c r="L219" s="103"/>
      <c r="M219" s="103"/>
      <c r="N219" s="103"/>
      <c r="O219" s="103"/>
      <c r="P219" s="103"/>
      <c r="Q219" s="103"/>
      <c r="R219" s="103"/>
      <c r="S219" s="103"/>
    </row>
    <row r="220" spans="1:19" ht="15">
      <c r="A220" s="103">
        <v>81</v>
      </c>
      <c r="B220" s="108" t="s">
        <v>479</v>
      </c>
      <c r="C220" s="108" t="s">
        <v>480</v>
      </c>
      <c r="D220" s="103"/>
      <c r="E220" s="103"/>
      <c r="F220" s="103"/>
      <c r="G220" s="103"/>
      <c r="H220" s="103"/>
      <c r="I220" s="103"/>
      <c r="J220" s="103"/>
      <c r="K220" s="103"/>
      <c r="L220" s="103"/>
      <c r="M220" s="103"/>
      <c r="N220" s="103"/>
      <c r="O220" s="103"/>
      <c r="P220" s="103"/>
      <c r="Q220" s="103"/>
      <c r="R220" s="103"/>
      <c r="S220" s="103"/>
    </row>
    <row r="221" spans="1:19" ht="15">
      <c r="A221" s="103">
        <v>82</v>
      </c>
      <c r="B221" s="108" t="s">
        <v>481</v>
      </c>
      <c r="C221" s="108" t="s">
        <v>482</v>
      </c>
      <c r="D221" s="103"/>
      <c r="E221" s="103"/>
      <c r="F221" s="103"/>
      <c r="G221" s="103"/>
      <c r="H221" s="103"/>
      <c r="I221" s="103"/>
      <c r="J221" s="103"/>
      <c r="K221" s="103"/>
      <c r="L221" s="103"/>
      <c r="M221" s="103"/>
      <c r="N221" s="103"/>
      <c r="O221" s="103"/>
      <c r="P221" s="103"/>
      <c r="Q221" s="103"/>
      <c r="R221" s="103"/>
      <c r="S221" s="103"/>
    </row>
    <row r="222" spans="1:19" ht="15">
      <c r="A222" s="103">
        <v>83</v>
      </c>
      <c r="B222" s="108" t="s">
        <v>1101</v>
      </c>
      <c r="C222" s="108" t="s">
        <v>1100</v>
      </c>
      <c r="D222" s="103"/>
      <c r="E222" s="103"/>
      <c r="F222" s="103"/>
      <c r="G222" s="103"/>
      <c r="H222" s="103"/>
      <c r="I222" s="103"/>
      <c r="J222" s="103"/>
      <c r="K222" s="103"/>
      <c r="L222" s="103"/>
      <c r="M222" s="103"/>
      <c r="N222" s="103"/>
      <c r="O222" s="103"/>
      <c r="P222" s="103"/>
      <c r="Q222" s="103"/>
      <c r="R222" s="103"/>
      <c r="S222" s="103"/>
    </row>
    <row r="223" spans="1:19" ht="15">
      <c r="A223" s="103">
        <v>84</v>
      </c>
      <c r="B223" s="108" t="s">
        <v>483</v>
      </c>
      <c r="C223" s="108" t="s">
        <v>484</v>
      </c>
      <c r="D223" s="103"/>
      <c r="E223" s="103"/>
      <c r="F223" s="103"/>
      <c r="G223" s="103"/>
      <c r="H223" s="103"/>
      <c r="I223" s="103"/>
      <c r="J223" s="103"/>
      <c r="K223" s="103"/>
      <c r="L223" s="103"/>
      <c r="M223" s="103"/>
      <c r="N223" s="103"/>
      <c r="O223" s="103"/>
      <c r="P223" s="103"/>
      <c r="Q223" s="103"/>
      <c r="R223" s="103"/>
      <c r="S223" s="103"/>
    </row>
    <row r="224" spans="1:19" ht="15">
      <c r="A224" s="103">
        <v>85</v>
      </c>
      <c r="B224" s="108" t="s">
        <v>485</v>
      </c>
      <c r="C224" s="108" t="s">
        <v>486</v>
      </c>
      <c r="D224" s="103"/>
      <c r="E224" s="103"/>
      <c r="F224" s="103"/>
      <c r="G224" s="103"/>
      <c r="H224" s="103"/>
      <c r="I224" s="103"/>
      <c r="J224" s="103"/>
      <c r="K224" s="103"/>
      <c r="L224" s="103"/>
      <c r="M224" s="103"/>
      <c r="N224" s="103"/>
      <c r="O224" s="103"/>
      <c r="P224" s="103"/>
      <c r="Q224" s="103"/>
      <c r="R224" s="103"/>
      <c r="S224" s="103"/>
    </row>
    <row r="225" spans="1:19" ht="15">
      <c r="A225" s="103">
        <v>86</v>
      </c>
      <c r="B225" s="108" t="s">
        <v>487</v>
      </c>
      <c r="C225" s="108" t="s">
        <v>488</v>
      </c>
      <c r="D225" s="103"/>
      <c r="E225" s="103"/>
      <c r="F225" s="103"/>
      <c r="G225" s="103"/>
      <c r="H225" s="103"/>
      <c r="I225" s="103"/>
      <c r="J225" s="103"/>
      <c r="K225" s="103"/>
      <c r="L225" s="103"/>
      <c r="M225" s="103"/>
      <c r="N225" s="103"/>
      <c r="O225" s="103"/>
      <c r="P225" s="103"/>
      <c r="Q225" s="103"/>
      <c r="R225" s="103"/>
      <c r="S225" s="103"/>
    </row>
    <row r="226" spans="1:19" ht="15">
      <c r="A226" s="103">
        <v>87</v>
      </c>
      <c r="B226" s="108" t="s">
        <v>489</v>
      </c>
      <c r="C226" s="108" t="s">
        <v>490</v>
      </c>
      <c r="D226" s="103"/>
      <c r="E226" s="103"/>
      <c r="F226" s="103"/>
      <c r="G226" s="103"/>
      <c r="H226" s="103"/>
      <c r="I226" s="103"/>
      <c r="J226" s="103"/>
      <c r="K226" s="103"/>
      <c r="L226" s="103"/>
      <c r="M226" s="103"/>
      <c r="N226" s="103"/>
      <c r="O226" s="103"/>
      <c r="P226" s="103"/>
      <c r="Q226" s="103"/>
      <c r="R226" s="103"/>
      <c r="S226" s="103"/>
    </row>
    <row r="227" spans="1:19" ht="15">
      <c r="A227" s="103">
        <v>88</v>
      </c>
      <c r="B227" s="108" t="s">
        <v>491</v>
      </c>
      <c r="C227" s="108" t="s">
        <v>492</v>
      </c>
      <c r="D227" s="103"/>
      <c r="E227" s="103"/>
      <c r="F227" s="103"/>
      <c r="G227" s="103"/>
      <c r="H227" s="103"/>
      <c r="I227" s="103"/>
      <c r="J227" s="103"/>
      <c r="K227" s="103"/>
      <c r="L227" s="103"/>
      <c r="M227" s="103"/>
      <c r="N227" s="103"/>
      <c r="O227" s="103"/>
      <c r="P227" s="103"/>
      <c r="Q227" s="103"/>
      <c r="R227" s="103"/>
      <c r="S227" s="103"/>
    </row>
    <row r="228" spans="1:19" ht="15">
      <c r="A228" s="103">
        <v>89</v>
      </c>
      <c r="B228" s="108" t="s">
        <v>493</v>
      </c>
      <c r="C228" s="108" t="s">
        <v>494</v>
      </c>
      <c r="D228" s="103"/>
      <c r="E228" s="103"/>
      <c r="F228" s="103"/>
      <c r="G228" s="103"/>
      <c r="H228" s="103"/>
      <c r="I228" s="103"/>
      <c r="J228" s="103"/>
      <c r="K228" s="103"/>
      <c r="L228" s="103"/>
      <c r="M228" s="103"/>
      <c r="N228" s="103"/>
      <c r="O228" s="103"/>
      <c r="P228" s="103"/>
      <c r="Q228" s="103"/>
      <c r="R228" s="103"/>
      <c r="S228" s="103"/>
    </row>
    <row r="229" spans="1:19" ht="15">
      <c r="A229" s="103">
        <v>90</v>
      </c>
      <c r="B229" s="108" t="s">
        <v>495</v>
      </c>
      <c r="C229" s="108" t="s">
        <v>496</v>
      </c>
      <c r="D229" s="103"/>
      <c r="E229" s="103"/>
      <c r="F229" s="103"/>
      <c r="G229" s="103"/>
      <c r="H229" s="103"/>
      <c r="I229" s="103"/>
      <c r="J229" s="103"/>
      <c r="K229" s="103"/>
      <c r="L229" s="103"/>
      <c r="M229" s="103"/>
      <c r="N229" s="103"/>
      <c r="O229" s="103"/>
      <c r="P229" s="103"/>
      <c r="Q229" s="103"/>
      <c r="R229" s="103"/>
      <c r="S229" s="103"/>
    </row>
    <row r="230" spans="1:19" ht="15">
      <c r="A230" s="103">
        <v>91</v>
      </c>
      <c r="B230" s="108" t="s">
        <v>497</v>
      </c>
      <c r="C230" s="108" t="s">
        <v>498</v>
      </c>
      <c r="D230" s="103"/>
      <c r="E230" s="103"/>
      <c r="F230" s="103"/>
      <c r="G230" s="103"/>
      <c r="H230" s="103"/>
      <c r="I230" s="103"/>
      <c r="J230" s="103"/>
      <c r="K230" s="103"/>
      <c r="L230" s="103"/>
      <c r="M230" s="103"/>
      <c r="N230" s="103"/>
      <c r="O230" s="103"/>
      <c r="P230" s="103"/>
      <c r="Q230" s="103"/>
      <c r="R230" s="103"/>
      <c r="S230" s="103"/>
    </row>
    <row r="231" spans="1:19" ht="15">
      <c r="A231" s="103">
        <v>92</v>
      </c>
      <c r="B231" s="108" t="s">
        <v>499</v>
      </c>
      <c r="C231" s="108" t="s">
        <v>500</v>
      </c>
      <c r="D231" s="103"/>
      <c r="E231" s="103"/>
      <c r="F231" s="103"/>
      <c r="G231" s="103"/>
      <c r="H231" s="103"/>
      <c r="I231" s="103"/>
      <c r="J231" s="103"/>
      <c r="K231" s="103"/>
      <c r="L231" s="103"/>
      <c r="M231" s="103"/>
      <c r="N231" s="103"/>
      <c r="O231" s="103"/>
      <c r="P231" s="103"/>
      <c r="Q231" s="103"/>
      <c r="R231" s="103"/>
      <c r="S231" s="103"/>
    </row>
    <row r="232" spans="1:19" ht="15">
      <c r="A232" s="103">
        <v>93</v>
      </c>
      <c r="B232" s="108" t="s">
        <v>501</v>
      </c>
      <c r="C232" s="108" t="s">
        <v>502</v>
      </c>
      <c r="D232" s="103"/>
      <c r="E232" s="103"/>
      <c r="F232" s="103"/>
      <c r="G232" s="103"/>
      <c r="H232" s="103"/>
      <c r="I232" s="103"/>
      <c r="J232" s="103"/>
      <c r="K232" s="103"/>
      <c r="L232" s="103"/>
      <c r="M232" s="103"/>
      <c r="N232" s="103"/>
      <c r="O232" s="103"/>
      <c r="P232" s="103"/>
      <c r="Q232" s="103"/>
      <c r="R232" s="103"/>
      <c r="S232" s="103"/>
    </row>
    <row r="233" spans="1:19" ht="15">
      <c r="A233" s="103">
        <v>94</v>
      </c>
      <c r="B233" s="108" t="s">
        <v>503</v>
      </c>
      <c r="C233" s="108" t="s">
        <v>504</v>
      </c>
      <c r="D233" s="103"/>
      <c r="E233" s="103"/>
      <c r="F233" s="103"/>
      <c r="G233" s="103"/>
      <c r="H233" s="103"/>
      <c r="I233" s="103"/>
      <c r="J233" s="103"/>
      <c r="K233" s="103"/>
      <c r="L233" s="103"/>
      <c r="M233" s="103"/>
      <c r="N233" s="103"/>
      <c r="O233" s="103"/>
      <c r="P233" s="103"/>
      <c r="Q233" s="103"/>
      <c r="R233" s="103"/>
      <c r="S233" s="103"/>
    </row>
    <row r="234" spans="1:19" ht="15">
      <c r="A234" s="103">
        <v>95</v>
      </c>
      <c r="B234" s="108" t="s">
        <v>505</v>
      </c>
      <c r="C234" s="108" t="s">
        <v>506</v>
      </c>
      <c r="D234" s="103"/>
      <c r="E234" s="103"/>
      <c r="F234" s="103"/>
      <c r="G234" s="103"/>
      <c r="H234" s="103"/>
      <c r="I234" s="103"/>
      <c r="J234" s="103"/>
      <c r="K234" s="103"/>
      <c r="L234" s="103"/>
      <c r="M234" s="103"/>
      <c r="N234" s="103"/>
      <c r="O234" s="103"/>
      <c r="P234" s="103"/>
      <c r="Q234" s="103"/>
      <c r="R234" s="103"/>
      <c r="S234" s="103"/>
    </row>
    <row r="235" spans="1:19" ht="15">
      <c r="A235" s="103">
        <v>96</v>
      </c>
      <c r="B235" s="108" t="s">
        <v>507</v>
      </c>
      <c r="C235" s="108" t="s">
        <v>508</v>
      </c>
      <c r="D235" s="103"/>
      <c r="E235" s="103"/>
      <c r="F235" s="103"/>
      <c r="G235" s="103"/>
      <c r="H235" s="103"/>
      <c r="I235" s="103"/>
      <c r="J235" s="103"/>
      <c r="K235" s="103"/>
      <c r="L235" s="103"/>
      <c r="M235" s="103"/>
      <c r="N235" s="103"/>
      <c r="O235" s="103"/>
      <c r="P235" s="103"/>
      <c r="Q235" s="103"/>
      <c r="R235" s="103"/>
      <c r="S235" s="103"/>
    </row>
    <row r="236" spans="1:19" ht="15">
      <c r="A236" s="103">
        <v>97</v>
      </c>
      <c r="B236" s="108" t="s">
        <v>509</v>
      </c>
      <c r="C236" s="108" t="s">
        <v>510</v>
      </c>
      <c r="D236" s="103"/>
      <c r="E236" s="103"/>
      <c r="F236" s="103"/>
      <c r="G236" s="103"/>
      <c r="H236" s="103"/>
      <c r="I236" s="103"/>
      <c r="J236" s="103"/>
      <c r="K236" s="103"/>
      <c r="L236" s="103"/>
      <c r="M236" s="103"/>
      <c r="N236" s="103"/>
      <c r="O236" s="103"/>
      <c r="P236" s="103"/>
      <c r="Q236" s="103"/>
      <c r="R236" s="103"/>
      <c r="S236" s="103"/>
    </row>
    <row r="237" spans="1:19" ht="15">
      <c r="A237" s="103">
        <v>98</v>
      </c>
      <c r="B237" s="108" t="s">
        <v>511</v>
      </c>
      <c r="C237" s="108" t="s">
        <v>512</v>
      </c>
      <c r="D237" s="103"/>
      <c r="E237" s="103"/>
      <c r="F237" s="103"/>
      <c r="G237" s="103"/>
      <c r="H237" s="103"/>
      <c r="I237" s="103"/>
      <c r="J237" s="103"/>
      <c r="K237" s="103"/>
      <c r="L237" s="103"/>
      <c r="M237" s="103"/>
      <c r="N237" s="103"/>
      <c r="O237" s="103"/>
      <c r="P237" s="103"/>
      <c r="Q237" s="103"/>
      <c r="R237" s="103"/>
      <c r="S237" s="103"/>
    </row>
    <row r="238" spans="1:19" ht="15">
      <c r="A238" s="103">
        <v>99</v>
      </c>
      <c r="B238" s="108" t="s">
        <v>513</v>
      </c>
      <c r="C238" s="108" t="s">
        <v>514</v>
      </c>
      <c r="D238" s="103"/>
      <c r="E238" s="103"/>
      <c r="F238" s="103"/>
      <c r="G238" s="103"/>
      <c r="H238" s="103"/>
      <c r="I238" s="103"/>
      <c r="J238" s="103"/>
      <c r="K238" s="103"/>
      <c r="L238" s="103"/>
      <c r="M238" s="103"/>
      <c r="N238" s="103"/>
      <c r="O238" s="103"/>
      <c r="P238" s="103"/>
      <c r="Q238" s="103"/>
      <c r="R238" s="103"/>
      <c r="S238" s="103"/>
    </row>
    <row r="239" spans="1:19" ht="15">
      <c r="A239" s="103">
        <v>100</v>
      </c>
      <c r="B239" s="108" t="s">
        <v>515</v>
      </c>
      <c r="C239" s="108" t="s">
        <v>516</v>
      </c>
      <c r="D239" s="103"/>
      <c r="E239" s="103"/>
      <c r="F239" s="103"/>
      <c r="G239" s="103"/>
      <c r="H239" s="103"/>
      <c r="I239" s="103"/>
      <c r="J239" s="103"/>
      <c r="K239" s="103"/>
      <c r="L239" s="103"/>
      <c r="M239" s="103"/>
      <c r="N239" s="103"/>
      <c r="O239" s="103"/>
      <c r="P239" s="103"/>
      <c r="Q239" s="103"/>
      <c r="R239" s="103"/>
      <c r="S239" s="103"/>
    </row>
    <row r="240" spans="1:19" ht="15">
      <c r="A240" s="103">
        <v>101</v>
      </c>
      <c r="B240" s="108" t="s">
        <v>517</v>
      </c>
      <c r="C240" s="108" t="s">
        <v>518</v>
      </c>
      <c r="D240" s="103"/>
      <c r="E240" s="103"/>
      <c r="F240" s="103"/>
      <c r="G240" s="103"/>
      <c r="H240" s="103"/>
      <c r="I240" s="103"/>
      <c r="J240" s="103"/>
      <c r="K240" s="103"/>
      <c r="L240" s="103"/>
      <c r="M240" s="103"/>
      <c r="N240" s="103"/>
      <c r="O240" s="103"/>
      <c r="P240" s="103"/>
      <c r="Q240" s="103"/>
      <c r="R240" s="103"/>
      <c r="S240" s="103"/>
    </row>
    <row r="241" spans="1:19" ht="15">
      <c r="A241" s="103">
        <v>102</v>
      </c>
      <c r="B241" s="108" t="s">
        <v>519</v>
      </c>
      <c r="C241" s="108" t="s">
        <v>520</v>
      </c>
      <c r="D241" s="103"/>
      <c r="E241" s="103"/>
      <c r="F241" s="103"/>
      <c r="G241" s="103"/>
      <c r="H241" s="103"/>
      <c r="I241" s="103"/>
      <c r="J241" s="103"/>
      <c r="K241" s="103"/>
      <c r="L241" s="103"/>
      <c r="M241" s="103"/>
      <c r="N241" s="103"/>
      <c r="O241" s="103"/>
      <c r="P241" s="103"/>
      <c r="Q241" s="103"/>
      <c r="R241" s="103"/>
      <c r="S241" s="103"/>
    </row>
    <row r="242" spans="1:19" ht="15">
      <c r="A242" s="103">
        <v>103</v>
      </c>
      <c r="B242" s="108" t="s">
        <v>521</v>
      </c>
      <c r="C242" s="108" t="s">
        <v>522</v>
      </c>
      <c r="D242" s="103"/>
      <c r="E242" s="103"/>
      <c r="F242" s="103"/>
      <c r="G242" s="103"/>
      <c r="H242" s="103"/>
      <c r="I242" s="103"/>
      <c r="J242" s="103"/>
      <c r="K242" s="103"/>
      <c r="L242" s="103"/>
      <c r="M242" s="103"/>
      <c r="N242" s="103"/>
      <c r="O242" s="103"/>
      <c r="P242" s="103"/>
      <c r="Q242" s="103"/>
      <c r="R242" s="103"/>
      <c r="S242" s="103"/>
    </row>
    <row r="243" spans="1:19" ht="15">
      <c r="A243" s="103">
        <v>104</v>
      </c>
      <c r="B243" s="108" t="s">
        <v>523</v>
      </c>
      <c r="C243" s="108" t="s">
        <v>524</v>
      </c>
      <c r="D243" s="103"/>
      <c r="E243" s="103"/>
      <c r="F243" s="103"/>
      <c r="G243" s="103"/>
      <c r="H243" s="103"/>
      <c r="I243" s="103"/>
      <c r="J243" s="103"/>
      <c r="K243" s="103"/>
      <c r="L243" s="103"/>
      <c r="M243" s="103"/>
      <c r="N243" s="103"/>
      <c r="O243" s="103"/>
      <c r="P243" s="103"/>
      <c r="Q243" s="103"/>
      <c r="R243" s="103"/>
      <c r="S243" s="103"/>
    </row>
    <row r="244" spans="1:19" ht="15">
      <c r="A244" s="103">
        <v>105</v>
      </c>
      <c r="B244" s="108" t="s">
        <v>525</v>
      </c>
      <c r="C244" s="108" t="s">
        <v>526</v>
      </c>
      <c r="D244" s="103"/>
      <c r="E244" s="103"/>
      <c r="F244" s="103"/>
      <c r="G244" s="103"/>
      <c r="H244" s="103"/>
      <c r="I244" s="103"/>
      <c r="J244" s="103"/>
      <c r="K244" s="103"/>
      <c r="L244" s="103"/>
      <c r="M244" s="103"/>
      <c r="N244" s="103"/>
      <c r="O244" s="103"/>
      <c r="P244" s="103"/>
      <c r="Q244" s="103"/>
      <c r="R244" s="103"/>
      <c r="S244" s="103"/>
    </row>
    <row r="245" spans="1:19" ht="15">
      <c r="A245" s="103">
        <v>106</v>
      </c>
      <c r="B245" s="108" t="s">
        <v>527</v>
      </c>
      <c r="C245" s="108" t="s">
        <v>528</v>
      </c>
      <c r="D245" s="103"/>
      <c r="E245" s="103"/>
      <c r="F245" s="103"/>
      <c r="G245" s="103"/>
      <c r="H245" s="103"/>
      <c r="I245" s="103"/>
      <c r="J245" s="103"/>
      <c r="K245" s="103"/>
      <c r="L245" s="103"/>
      <c r="M245" s="103"/>
      <c r="N245" s="103"/>
      <c r="O245" s="103"/>
      <c r="P245" s="103"/>
      <c r="Q245" s="103"/>
      <c r="R245" s="103"/>
      <c r="S245" s="103"/>
    </row>
    <row r="246" spans="1:19" ht="15">
      <c r="A246" s="103">
        <v>107</v>
      </c>
      <c r="B246" s="108" t="s">
        <v>529</v>
      </c>
      <c r="C246" s="108" t="s">
        <v>530</v>
      </c>
      <c r="D246" s="103"/>
      <c r="E246" s="103"/>
      <c r="F246" s="103"/>
      <c r="G246" s="103"/>
      <c r="H246" s="103"/>
      <c r="I246" s="103"/>
      <c r="J246" s="103"/>
      <c r="K246" s="103"/>
      <c r="L246" s="103"/>
      <c r="M246" s="103"/>
      <c r="N246" s="103"/>
      <c r="O246" s="103"/>
      <c r="P246" s="103"/>
      <c r="Q246" s="103"/>
      <c r="R246" s="103"/>
      <c r="S246" s="103"/>
    </row>
    <row r="247" spans="1:19" ht="15">
      <c r="A247" s="103">
        <v>108</v>
      </c>
      <c r="B247" s="108" t="s">
        <v>531</v>
      </c>
      <c r="C247" s="108" t="s">
        <v>532</v>
      </c>
      <c r="D247" s="103"/>
      <c r="E247" s="103"/>
      <c r="F247" s="103"/>
      <c r="G247" s="103"/>
      <c r="H247" s="103"/>
      <c r="I247" s="103"/>
      <c r="J247" s="103"/>
      <c r="K247" s="103"/>
      <c r="L247" s="103"/>
      <c r="M247" s="103"/>
      <c r="N247" s="103"/>
      <c r="O247" s="103"/>
      <c r="P247" s="103"/>
      <c r="Q247" s="103"/>
      <c r="R247" s="103"/>
      <c r="S247" s="103"/>
    </row>
    <row r="248" spans="1:19" ht="15">
      <c r="A248" s="103">
        <v>109</v>
      </c>
      <c r="B248" s="108" t="s">
        <v>533</v>
      </c>
      <c r="C248" s="108" t="s">
        <v>534</v>
      </c>
      <c r="D248" s="103"/>
      <c r="E248" s="103"/>
      <c r="F248" s="103"/>
      <c r="G248" s="103"/>
      <c r="H248" s="103"/>
      <c r="I248" s="103"/>
      <c r="J248" s="103"/>
      <c r="K248" s="103"/>
      <c r="L248" s="103"/>
      <c r="M248" s="103"/>
      <c r="N248" s="103"/>
      <c r="O248" s="103"/>
      <c r="P248" s="103"/>
      <c r="Q248" s="103"/>
      <c r="R248" s="103"/>
      <c r="S248" s="103"/>
    </row>
    <row r="249" spans="1:19" ht="15">
      <c r="A249" s="103">
        <v>110</v>
      </c>
      <c r="B249" s="108" t="s">
        <v>535</v>
      </c>
      <c r="C249" s="108" t="s">
        <v>536</v>
      </c>
      <c r="D249" s="103"/>
      <c r="E249" s="103"/>
      <c r="F249" s="103"/>
      <c r="G249" s="103"/>
      <c r="H249" s="103"/>
      <c r="I249" s="103"/>
      <c r="J249" s="103"/>
      <c r="K249" s="103"/>
      <c r="L249" s="103"/>
      <c r="M249" s="103"/>
      <c r="N249" s="103"/>
      <c r="O249" s="103"/>
      <c r="P249" s="103"/>
      <c r="Q249" s="103"/>
      <c r="R249" s="103"/>
      <c r="S249" s="103"/>
    </row>
    <row r="250" spans="1:19" ht="15">
      <c r="A250" s="103">
        <v>111</v>
      </c>
      <c r="B250" s="108" t="s">
        <v>537</v>
      </c>
      <c r="C250" s="108" t="s">
        <v>538</v>
      </c>
      <c r="D250" s="103"/>
      <c r="E250" s="103"/>
      <c r="F250" s="103"/>
      <c r="G250" s="103"/>
      <c r="H250" s="103"/>
      <c r="I250" s="103"/>
      <c r="J250" s="103"/>
      <c r="K250" s="103"/>
      <c r="L250" s="103"/>
      <c r="M250" s="103"/>
      <c r="N250" s="103"/>
      <c r="O250" s="103"/>
      <c r="P250" s="103"/>
      <c r="Q250" s="103"/>
      <c r="R250" s="103"/>
      <c r="S250" s="103"/>
    </row>
    <row r="251" spans="1:19" ht="15">
      <c r="A251" s="103">
        <v>112</v>
      </c>
      <c r="B251" s="108" t="s">
        <v>539</v>
      </c>
      <c r="C251" s="108" t="s">
        <v>540</v>
      </c>
      <c r="D251" s="103"/>
      <c r="E251" s="103"/>
      <c r="F251" s="103"/>
      <c r="G251" s="103"/>
      <c r="H251" s="103"/>
      <c r="I251" s="103"/>
      <c r="J251" s="103"/>
      <c r="K251" s="103"/>
      <c r="L251" s="103"/>
      <c r="M251" s="103"/>
      <c r="N251" s="103"/>
      <c r="O251" s="103"/>
      <c r="P251" s="103"/>
      <c r="Q251" s="103"/>
      <c r="R251" s="103"/>
      <c r="S251" s="103"/>
    </row>
    <row r="252" spans="1:19" ht="15">
      <c r="A252" s="103">
        <v>113</v>
      </c>
      <c r="B252" s="108" t="s">
        <v>541</v>
      </c>
      <c r="C252" s="108" t="s">
        <v>542</v>
      </c>
      <c r="D252" s="103"/>
      <c r="E252" s="103"/>
      <c r="F252" s="103"/>
      <c r="G252" s="103"/>
      <c r="H252" s="103"/>
      <c r="I252" s="103"/>
      <c r="J252" s="103"/>
      <c r="K252" s="103"/>
      <c r="L252" s="103"/>
      <c r="M252" s="103"/>
      <c r="N252" s="103"/>
      <c r="O252" s="103"/>
      <c r="P252" s="103"/>
      <c r="Q252" s="103"/>
      <c r="R252" s="103"/>
      <c r="S252" s="103"/>
    </row>
    <row r="253" spans="1:19" ht="15">
      <c r="A253" s="103">
        <v>114</v>
      </c>
      <c r="B253" s="108" t="s">
        <v>543</v>
      </c>
      <c r="C253" s="108" t="s">
        <v>544</v>
      </c>
      <c r="D253" s="103"/>
      <c r="E253" s="103"/>
      <c r="F253" s="103"/>
      <c r="G253" s="103"/>
      <c r="H253" s="103"/>
      <c r="I253" s="103"/>
      <c r="J253" s="103"/>
      <c r="K253" s="103"/>
      <c r="L253" s="103"/>
      <c r="M253" s="103"/>
      <c r="N253" s="103"/>
      <c r="O253" s="103"/>
      <c r="P253" s="103"/>
      <c r="Q253" s="103"/>
      <c r="R253" s="103"/>
      <c r="S253" s="103"/>
    </row>
    <row r="254" spans="1:19" ht="15">
      <c r="A254" s="103">
        <v>115</v>
      </c>
      <c r="B254" s="108" t="s">
        <v>545</v>
      </c>
      <c r="C254" s="108" t="s">
        <v>546</v>
      </c>
      <c r="D254" s="103"/>
      <c r="E254" s="103"/>
      <c r="F254" s="103"/>
      <c r="G254" s="103"/>
      <c r="H254" s="103"/>
      <c r="I254" s="103"/>
      <c r="J254" s="103"/>
      <c r="K254" s="103"/>
      <c r="L254" s="103"/>
      <c r="M254" s="103"/>
      <c r="N254" s="103"/>
      <c r="O254" s="103"/>
      <c r="P254" s="103"/>
      <c r="Q254" s="103"/>
      <c r="R254" s="103"/>
      <c r="S254" s="103"/>
    </row>
    <row r="255" spans="1:19" ht="15">
      <c r="A255" s="103">
        <v>116</v>
      </c>
      <c r="B255" s="108" t="s">
        <v>547</v>
      </c>
      <c r="C255" s="108" t="s">
        <v>548</v>
      </c>
      <c r="D255" s="103"/>
      <c r="E255" s="103"/>
      <c r="F255" s="103"/>
      <c r="G255" s="103"/>
      <c r="H255" s="103"/>
      <c r="I255" s="103"/>
      <c r="J255" s="103"/>
      <c r="K255" s="103"/>
      <c r="L255" s="103"/>
      <c r="M255" s="103"/>
      <c r="N255" s="103"/>
      <c r="O255" s="103"/>
      <c r="P255" s="103"/>
      <c r="Q255" s="103"/>
      <c r="R255" s="103"/>
      <c r="S255" s="103"/>
    </row>
    <row r="256" spans="1:19" ht="15">
      <c r="A256" s="103">
        <v>117</v>
      </c>
      <c r="B256" s="108" t="s">
        <v>549</v>
      </c>
      <c r="C256" s="108" t="s">
        <v>550</v>
      </c>
      <c r="D256" s="103"/>
      <c r="E256" s="103"/>
      <c r="F256" s="103"/>
      <c r="G256" s="103"/>
      <c r="H256" s="103"/>
      <c r="I256" s="103"/>
      <c r="J256" s="103"/>
      <c r="K256" s="103"/>
      <c r="L256" s="103"/>
      <c r="M256" s="103"/>
      <c r="N256" s="103"/>
      <c r="O256" s="103"/>
      <c r="P256" s="103"/>
      <c r="Q256" s="103"/>
      <c r="R256" s="103"/>
      <c r="S256" s="103"/>
    </row>
    <row r="257" spans="1:19" ht="15">
      <c r="A257" s="103">
        <v>118</v>
      </c>
      <c r="B257" s="108" t="s">
        <v>551</v>
      </c>
      <c r="C257" s="108" t="s">
        <v>552</v>
      </c>
      <c r="D257" s="103"/>
      <c r="E257" s="103"/>
      <c r="F257" s="103"/>
      <c r="G257" s="103"/>
      <c r="H257" s="103"/>
      <c r="I257" s="103"/>
      <c r="J257" s="103"/>
      <c r="K257" s="103"/>
      <c r="L257" s="103"/>
      <c r="M257" s="103"/>
      <c r="N257" s="103"/>
      <c r="O257" s="103"/>
      <c r="P257" s="103"/>
      <c r="Q257" s="103"/>
      <c r="R257" s="103"/>
      <c r="S257" s="103"/>
    </row>
    <row r="258" spans="1:19" ht="15">
      <c r="A258" s="103">
        <v>119</v>
      </c>
      <c r="B258" s="108" t="s">
        <v>553</v>
      </c>
      <c r="C258" s="108" t="s">
        <v>554</v>
      </c>
      <c r="D258" s="103"/>
      <c r="E258" s="103"/>
      <c r="F258" s="103"/>
      <c r="G258" s="103"/>
      <c r="H258" s="103"/>
      <c r="I258" s="103"/>
      <c r="J258" s="103"/>
      <c r="K258" s="103"/>
      <c r="L258" s="103"/>
      <c r="M258" s="103"/>
      <c r="N258" s="103"/>
      <c r="O258" s="103"/>
      <c r="P258" s="103"/>
      <c r="Q258" s="103"/>
      <c r="R258" s="103"/>
      <c r="S258" s="103"/>
    </row>
    <row r="259" spans="1:19" ht="15">
      <c r="A259" s="103">
        <v>120</v>
      </c>
      <c r="B259" s="108" t="s">
        <v>555</v>
      </c>
      <c r="C259" s="108" t="s">
        <v>556</v>
      </c>
      <c r="D259" s="103"/>
      <c r="E259" s="103"/>
      <c r="F259" s="103"/>
      <c r="G259" s="103"/>
      <c r="H259" s="103"/>
      <c r="I259" s="103"/>
      <c r="J259" s="103"/>
      <c r="K259" s="103"/>
      <c r="L259" s="103"/>
      <c r="M259" s="103"/>
      <c r="N259" s="103"/>
      <c r="O259" s="103"/>
      <c r="P259" s="103"/>
      <c r="Q259" s="103"/>
      <c r="R259" s="103"/>
      <c r="S259" s="103"/>
    </row>
    <row r="260" spans="1:19" ht="15">
      <c r="A260" s="103">
        <v>121</v>
      </c>
      <c r="B260" s="108" t="s">
        <v>557</v>
      </c>
      <c r="C260" s="108" t="s">
        <v>558</v>
      </c>
      <c r="D260" s="103"/>
      <c r="E260" s="103"/>
      <c r="F260" s="103"/>
      <c r="G260" s="103"/>
      <c r="H260" s="103"/>
      <c r="I260" s="103"/>
      <c r="J260" s="103"/>
      <c r="K260" s="103"/>
      <c r="L260" s="103"/>
      <c r="M260" s="103"/>
      <c r="N260" s="103"/>
      <c r="O260" s="103"/>
      <c r="P260" s="103"/>
      <c r="Q260" s="103"/>
      <c r="R260" s="103"/>
      <c r="S260" s="103"/>
    </row>
    <row r="261" spans="1:19" ht="15">
      <c r="A261" s="103">
        <v>122</v>
      </c>
      <c r="B261" s="108" t="s">
        <v>559</v>
      </c>
      <c r="C261" s="108" t="s">
        <v>560</v>
      </c>
      <c r="D261" s="103"/>
      <c r="E261" s="103"/>
      <c r="F261" s="103"/>
      <c r="G261" s="103"/>
      <c r="H261" s="103"/>
      <c r="I261" s="103"/>
      <c r="J261" s="103"/>
      <c r="K261" s="103"/>
      <c r="L261" s="103"/>
      <c r="M261" s="103"/>
      <c r="N261" s="103"/>
      <c r="O261" s="103"/>
      <c r="P261" s="103"/>
      <c r="Q261" s="103"/>
      <c r="R261" s="103"/>
      <c r="S261" s="103"/>
    </row>
    <row r="262" spans="1:19" ht="15">
      <c r="A262" s="103">
        <v>123</v>
      </c>
      <c r="B262" s="108" t="s">
        <v>561</v>
      </c>
      <c r="C262" s="108" t="s">
        <v>562</v>
      </c>
      <c r="D262" s="103"/>
      <c r="E262" s="103"/>
      <c r="F262" s="103"/>
      <c r="G262" s="103"/>
      <c r="H262" s="103"/>
      <c r="I262" s="103"/>
      <c r="J262" s="103"/>
      <c r="K262" s="103"/>
      <c r="L262" s="103"/>
      <c r="M262" s="103"/>
      <c r="N262" s="103"/>
      <c r="O262" s="103"/>
      <c r="P262" s="103"/>
      <c r="Q262" s="103"/>
      <c r="R262" s="103"/>
      <c r="S262" s="103"/>
    </row>
    <row r="263" spans="1:19" ht="15">
      <c r="A263" s="103">
        <v>124</v>
      </c>
      <c r="B263" s="108" t="s">
        <v>563</v>
      </c>
      <c r="C263" s="108" t="s">
        <v>564</v>
      </c>
      <c r="D263" s="103"/>
      <c r="E263" s="103"/>
      <c r="F263" s="103"/>
      <c r="G263" s="103"/>
      <c r="H263" s="103"/>
      <c r="I263" s="103"/>
      <c r="J263" s="103"/>
      <c r="K263" s="103"/>
      <c r="L263" s="103"/>
      <c r="M263" s="103"/>
      <c r="N263" s="103"/>
      <c r="O263" s="103"/>
      <c r="P263" s="103"/>
      <c r="Q263" s="103"/>
      <c r="R263" s="103"/>
      <c r="S263" s="103"/>
    </row>
    <row r="264" spans="1:19" ht="15">
      <c r="A264" s="103">
        <v>125</v>
      </c>
      <c r="B264" s="108" t="s">
        <v>565</v>
      </c>
      <c r="C264" s="108" t="s">
        <v>566</v>
      </c>
      <c r="D264" s="103"/>
      <c r="E264" s="103"/>
      <c r="F264" s="103"/>
      <c r="G264" s="103"/>
      <c r="H264" s="103"/>
      <c r="I264" s="103"/>
      <c r="J264" s="103"/>
      <c r="K264" s="103"/>
      <c r="L264" s="103"/>
      <c r="M264" s="103"/>
      <c r="N264" s="103"/>
      <c r="O264" s="103"/>
      <c r="P264" s="103"/>
      <c r="Q264" s="103"/>
      <c r="R264" s="103"/>
      <c r="S264" s="103"/>
    </row>
    <row r="265" spans="1:19" ht="15">
      <c r="A265" s="103">
        <v>126</v>
      </c>
      <c r="B265" s="108" t="s">
        <v>567</v>
      </c>
      <c r="C265" s="108" t="s">
        <v>568</v>
      </c>
      <c r="D265" s="103"/>
      <c r="E265" s="103"/>
      <c r="F265" s="103"/>
      <c r="G265" s="103"/>
      <c r="H265" s="103"/>
      <c r="I265" s="103"/>
      <c r="J265" s="103"/>
      <c r="K265" s="103"/>
      <c r="L265" s="103"/>
      <c r="M265" s="103"/>
      <c r="N265" s="103"/>
      <c r="O265" s="103"/>
      <c r="P265" s="103"/>
      <c r="Q265" s="103"/>
      <c r="R265" s="103"/>
      <c r="S265" s="103"/>
    </row>
    <row r="266" spans="1:19" ht="15">
      <c r="A266" s="103">
        <v>127</v>
      </c>
      <c r="B266" s="108" t="s">
        <v>569</v>
      </c>
      <c r="C266" s="108" t="s">
        <v>570</v>
      </c>
      <c r="D266" s="103"/>
      <c r="E266" s="103"/>
      <c r="F266" s="103"/>
      <c r="G266" s="103"/>
      <c r="H266" s="103"/>
      <c r="I266" s="103"/>
      <c r="J266" s="103"/>
      <c r="K266" s="103"/>
      <c r="L266" s="103"/>
      <c r="M266" s="103"/>
      <c r="N266" s="103"/>
      <c r="O266" s="103"/>
      <c r="P266" s="103"/>
      <c r="Q266" s="103"/>
      <c r="R266" s="103"/>
      <c r="S266" s="103"/>
    </row>
    <row r="267" spans="1:19" ht="15">
      <c r="A267" s="103">
        <v>128</v>
      </c>
      <c r="B267" s="108" t="s">
        <v>571</v>
      </c>
      <c r="C267" s="108" t="s">
        <v>572</v>
      </c>
      <c r="D267" s="103"/>
      <c r="E267" s="103"/>
      <c r="F267" s="103"/>
      <c r="G267" s="103"/>
      <c r="H267" s="103"/>
      <c r="I267" s="103"/>
      <c r="J267" s="103"/>
      <c r="K267" s="103"/>
      <c r="L267" s="103"/>
      <c r="M267" s="103"/>
      <c r="N267" s="103"/>
      <c r="O267" s="103"/>
      <c r="P267" s="103"/>
      <c r="Q267" s="103"/>
      <c r="R267" s="103"/>
      <c r="S267" s="103"/>
    </row>
    <row r="268" spans="1:19" ht="15">
      <c r="A268" s="103">
        <v>129</v>
      </c>
      <c r="B268" s="108" t="s">
        <v>573</v>
      </c>
      <c r="C268" s="108" t="s">
        <v>574</v>
      </c>
      <c r="D268" s="103"/>
      <c r="E268" s="103"/>
      <c r="F268" s="103"/>
      <c r="G268" s="103"/>
      <c r="H268" s="103"/>
      <c r="I268" s="103"/>
      <c r="J268" s="103"/>
      <c r="K268" s="103"/>
      <c r="L268" s="103"/>
      <c r="M268" s="103"/>
      <c r="N268" s="103"/>
      <c r="O268" s="103"/>
      <c r="P268" s="103"/>
      <c r="Q268" s="103"/>
      <c r="R268" s="103"/>
      <c r="S268" s="103"/>
    </row>
    <row r="269" spans="1:19" ht="15">
      <c r="A269" s="103">
        <v>130</v>
      </c>
      <c r="B269" s="108" t="s">
        <v>575</v>
      </c>
      <c r="C269" s="108" t="s">
        <v>576</v>
      </c>
      <c r="D269" s="103"/>
      <c r="E269" s="103"/>
      <c r="F269" s="103"/>
      <c r="G269" s="103"/>
      <c r="H269" s="103"/>
      <c r="I269" s="103"/>
      <c r="J269" s="103"/>
      <c r="K269" s="103"/>
      <c r="L269" s="103"/>
      <c r="M269" s="103"/>
      <c r="N269" s="103"/>
      <c r="O269" s="103"/>
      <c r="P269" s="103"/>
      <c r="Q269" s="103"/>
      <c r="R269" s="103"/>
      <c r="S269" s="103"/>
    </row>
    <row r="270" spans="1:19" ht="15">
      <c r="A270" s="103">
        <v>131</v>
      </c>
      <c r="B270" s="108" t="s">
        <v>577</v>
      </c>
      <c r="C270" s="108" t="s">
        <v>578</v>
      </c>
      <c r="D270" s="103"/>
      <c r="E270" s="103"/>
      <c r="F270" s="103"/>
      <c r="G270" s="103"/>
      <c r="H270" s="103"/>
      <c r="I270" s="103"/>
      <c r="J270" s="103"/>
      <c r="K270" s="103"/>
      <c r="L270" s="103"/>
      <c r="M270" s="103"/>
      <c r="N270" s="103"/>
      <c r="O270" s="103"/>
      <c r="P270" s="103"/>
      <c r="Q270" s="103"/>
      <c r="R270" s="103"/>
      <c r="S270" s="103"/>
    </row>
    <row r="271" spans="1:19" ht="15">
      <c r="A271" s="103">
        <v>132</v>
      </c>
      <c r="B271" s="108" t="s">
        <v>579</v>
      </c>
      <c r="C271" s="108" t="s">
        <v>580</v>
      </c>
      <c r="D271" s="103"/>
      <c r="E271" s="103"/>
      <c r="F271" s="103"/>
      <c r="G271" s="103"/>
      <c r="H271" s="103"/>
      <c r="I271" s="103"/>
      <c r="J271" s="103"/>
      <c r="K271" s="103"/>
      <c r="L271" s="103"/>
      <c r="M271" s="103"/>
      <c r="N271" s="103"/>
      <c r="O271" s="103"/>
      <c r="P271" s="103"/>
      <c r="Q271" s="103"/>
      <c r="R271" s="103"/>
      <c r="S271" s="103"/>
    </row>
    <row r="272" spans="1:19" ht="15">
      <c r="A272" s="103">
        <v>133</v>
      </c>
      <c r="B272" s="108" t="s">
        <v>581</v>
      </c>
      <c r="C272" s="108" t="s">
        <v>582</v>
      </c>
      <c r="D272" s="103"/>
      <c r="E272" s="103"/>
      <c r="F272" s="103"/>
      <c r="G272" s="103"/>
      <c r="H272" s="103"/>
      <c r="I272" s="103"/>
      <c r="J272" s="103"/>
      <c r="K272" s="103"/>
      <c r="L272" s="103"/>
      <c r="M272" s="103"/>
      <c r="N272" s="103"/>
      <c r="O272" s="103"/>
      <c r="P272" s="103"/>
      <c r="Q272" s="103"/>
      <c r="R272" s="103"/>
      <c r="S272" s="103"/>
    </row>
    <row r="273" spans="1:19" ht="15">
      <c r="A273" s="103">
        <v>134</v>
      </c>
      <c r="B273" s="108" t="s">
        <v>583</v>
      </c>
      <c r="C273" s="108" t="s">
        <v>584</v>
      </c>
      <c r="D273" s="103"/>
      <c r="E273" s="103"/>
      <c r="F273" s="103"/>
      <c r="G273" s="103"/>
      <c r="H273" s="103"/>
      <c r="I273" s="103"/>
      <c r="J273" s="103"/>
      <c r="K273" s="103"/>
      <c r="L273" s="103"/>
      <c r="M273" s="103"/>
      <c r="N273" s="103"/>
      <c r="O273" s="103"/>
      <c r="P273" s="103"/>
      <c r="Q273" s="103"/>
      <c r="R273" s="103"/>
      <c r="S273" s="103"/>
    </row>
    <row r="274" spans="1:19" ht="15">
      <c r="A274" s="103">
        <v>135</v>
      </c>
      <c r="B274" s="108" t="s">
        <v>585</v>
      </c>
      <c r="C274" s="108" t="s">
        <v>586</v>
      </c>
      <c r="D274" s="103"/>
      <c r="E274" s="103"/>
      <c r="F274" s="103"/>
      <c r="G274" s="103"/>
      <c r="H274" s="103"/>
      <c r="I274" s="103"/>
      <c r="J274" s="103"/>
      <c r="K274" s="103"/>
      <c r="L274" s="103"/>
      <c r="M274" s="103"/>
      <c r="N274" s="103"/>
      <c r="O274" s="103"/>
      <c r="P274" s="103"/>
      <c r="Q274" s="103"/>
      <c r="R274" s="103"/>
      <c r="S274" s="103"/>
    </row>
    <row r="275" spans="1:19" ht="15">
      <c r="A275" s="103">
        <v>136</v>
      </c>
      <c r="B275" s="108" t="s">
        <v>587</v>
      </c>
      <c r="C275" s="108" t="s">
        <v>588</v>
      </c>
      <c r="D275" s="103"/>
      <c r="E275" s="103"/>
      <c r="F275" s="103"/>
      <c r="G275" s="103"/>
      <c r="H275" s="103"/>
      <c r="I275" s="103"/>
      <c r="J275" s="103"/>
      <c r="K275" s="103"/>
      <c r="L275" s="103"/>
      <c r="M275" s="103"/>
      <c r="N275" s="103"/>
      <c r="O275" s="103"/>
      <c r="P275" s="103"/>
      <c r="Q275" s="103"/>
      <c r="R275" s="103"/>
      <c r="S275" s="103"/>
    </row>
    <row r="276" spans="1:19" ht="15">
      <c r="A276" s="103">
        <v>137</v>
      </c>
      <c r="B276" s="108" t="s">
        <v>589</v>
      </c>
      <c r="C276" s="108" t="s">
        <v>590</v>
      </c>
      <c r="D276" s="103"/>
      <c r="E276" s="103"/>
      <c r="F276" s="103"/>
      <c r="G276" s="103"/>
      <c r="H276" s="103"/>
      <c r="I276" s="103"/>
      <c r="J276" s="103"/>
      <c r="K276" s="103"/>
      <c r="L276" s="103"/>
      <c r="M276" s="103"/>
      <c r="N276" s="103"/>
      <c r="O276" s="103"/>
      <c r="P276" s="103"/>
      <c r="Q276" s="103"/>
      <c r="R276" s="103"/>
      <c r="S276" s="103"/>
    </row>
    <row r="277" spans="1:19" ht="15">
      <c r="A277" s="103">
        <v>138</v>
      </c>
      <c r="B277" s="108" t="s">
        <v>591</v>
      </c>
      <c r="C277" s="108" t="s">
        <v>592</v>
      </c>
      <c r="D277" s="103"/>
      <c r="E277" s="103"/>
      <c r="F277" s="103"/>
      <c r="G277" s="103"/>
      <c r="H277" s="103"/>
      <c r="I277" s="103"/>
      <c r="J277" s="103"/>
      <c r="K277" s="103"/>
      <c r="L277" s="103"/>
      <c r="M277" s="103"/>
      <c r="N277" s="103"/>
      <c r="O277" s="103"/>
      <c r="P277" s="103"/>
      <c r="Q277" s="103"/>
      <c r="R277" s="103"/>
      <c r="S277" s="103"/>
    </row>
    <row r="278" spans="1:19" ht="15">
      <c r="A278" s="103">
        <v>139</v>
      </c>
      <c r="B278" s="108" t="s">
        <v>593</v>
      </c>
      <c r="C278" s="108" t="s">
        <v>594</v>
      </c>
      <c r="D278" s="103"/>
      <c r="E278" s="103"/>
      <c r="F278" s="103"/>
      <c r="G278" s="103"/>
      <c r="H278" s="103"/>
      <c r="I278" s="103"/>
      <c r="J278" s="103"/>
      <c r="K278" s="103"/>
      <c r="L278" s="103"/>
      <c r="M278" s="103"/>
      <c r="N278" s="103"/>
      <c r="O278" s="103"/>
      <c r="P278" s="103"/>
      <c r="Q278" s="103"/>
      <c r="R278" s="103"/>
      <c r="S278" s="103"/>
    </row>
    <row r="279" spans="1:19" ht="15">
      <c r="A279" s="103">
        <v>140</v>
      </c>
      <c r="B279" s="108" t="s">
        <v>595</v>
      </c>
      <c r="C279" s="108" t="s">
        <v>596</v>
      </c>
      <c r="D279" s="103"/>
      <c r="E279" s="103"/>
      <c r="F279" s="103"/>
      <c r="G279" s="103"/>
      <c r="H279" s="103"/>
      <c r="I279" s="103"/>
      <c r="J279" s="103"/>
      <c r="K279" s="103"/>
      <c r="L279" s="103"/>
      <c r="M279" s="103"/>
      <c r="N279" s="103"/>
      <c r="O279" s="103"/>
      <c r="P279" s="103"/>
      <c r="Q279" s="103"/>
      <c r="R279" s="103"/>
      <c r="S279" s="103"/>
    </row>
    <row r="280" spans="1:19" ht="15">
      <c r="A280" s="103">
        <v>141</v>
      </c>
      <c r="B280" s="108" t="s">
        <v>597</v>
      </c>
      <c r="C280" s="108" t="s">
        <v>598</v>
      </c>
      <c r="D280" s="103"/>
      <c r="E280" s="103"/>
      <c r="F280" s="103"/>
      <c r="G280" s="103"/>
      <c r="H280" s="103"/>
      <c r="I280" s="103"/>
      <c r="J280" s="103"/>
      <c r="K280" s="103"/>
      <c r="L280" s="103"/>
      <c r="M280" s="103"/>
      <c r="N280" s="103"/>
      <c r="O280" s="103"/>
      <c r="P280" s="103"/>
      <c r="Q280" s="103"/>
      <c r="R280" s="103"/>
      <c r="S280" s="103"/>
    </row>
    <row r="281" spans="1:19" ht="15">
      <c r="A281" s="103">
        <v>142</v>
      </c>
      <c r="B281" s="108" t="s">
        <v>599</v>
      </c>
      <c r="C281" s="108" t="s">
        <v>600</v>
      </c>
      <c r="D281" s="103"/>
      <c r="E281" s="103"/>
      <c r="F281" s="103"/>
      <c r="G281" s="103"/>
      <c r="H281" s="103"/>
      <c r="I281" s="103"/>
      <c r="J281" s="103"/>
      <c r="K281" s="103"/>
      <c r="L281" s="103"/>
      <c r="M281" s="103"/>
      <c r="N281" s="103"/>
      <c r="O281" s="103"/>
      <c r="P281" s="103"/>
      <c r="Q281" s="103"/>
      <c r="R281" s="103"/>
      <c r="S281" s="103"/>
    </row>
    <row r="282" spans="1:19" ht="15">
      <c r="A282" s="103">
        <v>143</v>
      </c>
      <c r="B282" s="108" t="s">
        <v>601</v>
      </c>
      <c r="C282" s="108" t="s">
        <v>602</v>
      </c>
      <c r="D282" s="103"/>
      <c r="E282" s="108"/>
      <c r="F282" s="103"/>
      <c r="G282" s="103"/>
      <c r="H282" s="103"/>
      <c r="I282" s="103"/>
      <c r="J282" s="103"/>
      <c r="K282" s="103"/>
      <c r="L282" s="103"/>
      <c r="M282" s="103"/>
      <c r="N282" s="103"/>
      <c r="O282" s="103"/>
      <c r="P282" s="103"/>
      <c r="Q282" s="103"/>
      <c r="R282" s="103"/>
      <c r="S282" s="103"/>
    </row>
    <row r="283" spans="1:19" ht="15">
      <c r="A283" s="103">
        <v>144</v>
      </c>
      <c r="B283" s="108" t="s">
        <v>603</v>
      </c>
      <c r="C283" s="108" t="s">
        <v>604</v>
      </c>
      <c r="D283" s="103"/>
      <c r="E283" s="103"/>
      <c r="F283" s="103"/>
      <c r="G283" s="103"/>
      <c r="H283" s="103"/>
      <c r="I283" s="103"/>
      <c r="J283" s="103"/>
      <c r="K283" s="103"/>
      <c r="L283" s="103"/>
      <c r="M283" s="103"/>
      <c r="N283" s="103"/>
      <c r="O283" s="103"/>
      <c r="P283" s="103"/>
      <c r="Q283" s="103"/>
      <c r="R283" s="103"/>
      <c r="S283" s="103"/>
    </row>
    <row r="284" spans="1:19" ht="15">
      <c r="A284" s="103">
        <v>145</v>
      </c>
      <c r="B284" s="108" t="s">
        <v>605</v>
      </c>
      <c r="C284" s="108" t="s">
        <v>606</v>
      </c>
      <c r="D284" s="103"/>
      <c r="E284" s="103"/>
      <c r="F284" s="103"/>
      <c r="G284" s="103"/>
      <c r="H284" s="103"/>
      <c r="I284" s="103"/>
      <c r="J284" s="103"/>
      <c r="K284" s="103"/>
      <c r="L284" s="103"/>
      <c r="M284" s="103"/>
      <c r="N284" s="103"/>
      <c r="O284" s="103"/>
      <c r="P284" s="103"/>
      <c r="Q284" s="103"/>
      <c r="R284" s="103"/>
      <c r="S284" s="103"/>
    </row>
    <row r="285" spans="1:19" ht="15">
      <c r="A285" s="103">
        <v>146</v>
      </c>
      <c r="B285" s="108" t="s">
        <v>607</v>
      </c>
      <c r="C285" s="108" t="s">
        <v>608</v>
      </c>
      <c r="D285" s="103"/>
      <c r="E285" s="103"/>
      <c r="F285" s="103"/>
      <c r="G285" s="103"/>
      <c r="H285" s="103"/>
      <c r="I285" s="103"/>
      <c r="J285" s="103"/>
      <c r="K285" s="103"/>
      <c r="L285" s="103"/>
      <c r="M285" s="103"/>
      <c r="N285" s="103"/>
      <c r="O285" s="103"/>
      <c r="P285" s="103"/>
      <c r="Q285" s="103"/>
      <c r="R285" s="103"/>
      <c r="S285" s="103"/>
    </row>
    <row r="286" spans="1:19" ht="15">
      <c r="A286" s="103">
        <v>147</v>
      </c>
      <c r="B286" s="108" t="s">
        <v>609</v>
      </c>
      <c r="C286" s="108" t="s">
        <v>610</v>
      </c>
      <c r="D286" s="103"/>
      <c r="E286" s="103"/>
      <c r="F286" s="103"/>
      <c r="G286" s="103"/>
      <c r="H286" s="103"/>
      <c r="I286" s="103"/>
      <c r="J286" s="103"/>
      <c r="K286" s="103"/>
      <c r="L286" s="103"/>
      <c r="M286" s="103"/>
      <c r="N286" s="103"/>
      <c r="O286" s="103"/>
      <c r="P286" s="103"/>
      <c r="Q286" s="103"/>
      <c r="R286" s="103"/>
      <c r="S286" s="103"/>
    </row>
    <row r="287" spans="1:19" ht="15">
      <c r="A287" s="103">
        <v>148</v>
      </c>
      <c r="B287" s="108" t="s">
        <v>611</v>
      </c>
      <c r="C287" s="108" t="s">
        <v>612</v>
      </c>
      <c r="D287" s="103"/>
      <c r="E287" s="103"/>
      <c r="F287" s="103"/>
      <c r="G287" s="103"/>
      <c r="H287" s="103"/>
      <c r="I287" s="103"/>
      <c r="J287" s="103"/>
      <c r="K287" s="103"/>
      <c r="L287" s="103"/>
      <c r="M287" s="103"/>
      <c r="N287" s="103"/>
      <c r="O287" s="103"/>
      <c r="P287" s="103"/>
      <c r="Q287" s="103"/>
      <c r="R287" s="103"/>
      <c r="S287" s="103"/>
    </row>
    <row r="288" spans="1:19" ht="15">
      <c r="A288" s="103">
        <v>149</v>
      </c>
      <c r="B288" s="108" t="s">
        <v>613</v>
      </c>
      <c r="C288" s="108" t="s">
        <v>614</v>
      </c>
      <c r="D288" s="103"/>
      <c r="E288" s="103"/>
      <c r="F288" s="103"/>
      <c r="G288" s="103"/>
      <c r="H288" s="103"/>
      <c r="I288" s="103"/>
      <c r="J288" s="103"/>
      <c r="K288" s="103"/>
      <c r="L288" s="103"/>
      <c r="M288" s="103"/>
      <c r="N288" s="103"/>
      <c r="O288" s="103"/>
      <c r="P288" s="103"/>
      <c r="Q288" s="103"/>
      <c r="R288" s="103"/>
      <c r="S288" s="103"/>
    </row>
    <row r="289" spans="1:19" ht="15">
      <c r="A289" s="103">
        <v>150</v>
      </c>
      <c r="B289" s="108" t="s">
        <v>615</v>
      </c>
      <c r="C289" s="108" t="s">
        <v>616</v>
      </c>
      <c r="D289" s="103"/>
      <c r="E289" s="103"/>
      <c r="F289" s="103"/>
      <c r="G289" s="103"/>
      <c r="H289" s="103"/>
      <c r="I289" s="103"/>
      <c r="J289" s="103"/>
      <c r="K289" s="103"/>
      <c r="L289" s="103"/>
      <c r="M289" s="103"/>
      <c r="N289" s="103"/>
      <c r="O289" s="103"/>
      <c r="P289" s="103"/>
      <c r="Q289" s="103"/>
      <c r="R289" s="103"/>
      <c r="S289" s="103"/>
    </row>
    <row r="290" spans="1:19" ht="15">
      <c r="A290" s="103">
        <v>151</v>
      </c>
      <c r="B290" s="108" t="s">
        <v>617</v>
      </c>
      <c r="C290" s="108" t="s">
        <v>618</v>
      </c>
      <c r="D290" s="103"/>
      <c r="E290" s="103"/>
      <c r="F290" s="103"/>
      <c r="G290" s="103"/>
      <c r="H290" s="103"/>
      <c r="I290" s="103"/>
      <c r="J290" s="103"/>
      <c r="K290" s="103"/>
      <c r="L290" s="103"/>
      <c r="M290" s="103"/>
      <c r="N290" s="103"/>
      <c r="O290" s="103"/>
      <c r="P290" s="103"/>
      <c r="Q290" s="103"/>
      <c r="R290" s="103"/>
      <c r="S290" s="103"/>
    </row>
    <row r="291" spans="1:19" ht="15">
      <c r="A291" s="103">
        <v>152</v>
      </c>
      <c r="B291" s="108" t="s">
        <v>619</v>
      </c>
      <c r="C291" s="108" t="s">
        <v>620</v>
      </c>
      <c r="D291" s="103"/>
      <c r="E291" s="103"/>
      <c r="F291" s="103"/>
      <c r="G291" s="103"/>
      <c r="H291" s="103"/>
      <c r="I291" s="103"/>
      <c r="J291" s="103"/>
      <c r="K291" s="103"/>
      <c r="L291" s="103"/>
      <c r="M291" s="103"/>
      <c r="N291" s="103"/>
      <c r="O291" s="103"/>
      <c r="P291" s="103"/>
      <c r="Q291" s="103"/>
      <c r="R291" s="103"/>
      <c r="S291" s="103"/>
    </row>
    <row r="292" spans="1:19" ht="15">
      <c r="A292" s="103">
        <v>153</v>
      </c>
      <c r="B292" s="108" t="s">
        <v>621</v>
      </c>
      <c r="C292" s="108" t="s">
        <v>622</v>
      </c>
      <c r="D292" s="103"/>
      <c r="E292" s="103"/>
      <c r="F292" s="103"/>
      <c r="G292" s="103"/>
      <c r="H292" s="103"/>
      <c r="I292" s="103"/>
      <c r="J292" s="103"/>
      <c r="K292" s="103"/>
      <c r="L292" s="103"/>
      <c r="M292" s="103"/>
      <c r="N292" s="103"/>
      <c r="O292" s="103"/>
      <c r="P292" s="103"/>
      <c r="Q292" s="103"/>
      <c r="R292" s="103"/>
      <c r="S292" s="103"/>
    </row>
    <row r="293" spans="1:19" ht="15">
      <c r="A293" s="103">
        <v>154</v>
      </c>
      <c r="B293" s="108" t="s">
        <v>623</v>
      </c>
      <c r="C293" s="108" t="s">
        <v>624</v>
      </c>
      <c r="D293" s="103"/>
      <c r="E293" s="103"/>
      <c r="F293" s="103"/>
      <c r="G293" s="103"/>
      <c r="H293" s="103"/>
      <c r="I293" s="103"/>
      <c r="J293" s="103"/>
      <c r="K293" s="103"/>
      <c r="L293" s="103"/>
      <c r="M293" s="103"/>
      <c r="N293" s="103"/>
      <c r="O293" s="103"/>
      <c r="P293" s="103"/>
      <c r="Q293" s="103"/>
      <c r="R293" s="103"/>
      <c r="S293" s="103"/>
    </row>
    <row r="294" spans="1:19" ht="15">
      <c r="A294" s="103">
        <v>155</v>
      </c>
      <c r="B294" s="108" t="s">
        <v>625</v>
      </c>
      <c r="C294" s="108" t="s">
        <v>626</v>
      </c>
      <c r="D294" s="103"/>
      <c r="E294" s="103"/>
      <c r="F294" s="103"/>
      <c r="G294" s="103"/>
      <c r="H294" s="103"/>
      <c r="I294" s="103"/>
      <c r="J294" s="103"/>
      <c r="K294" s="103"/>
      <c r="L294" s="103"/>
      <c r="M294" s="103"/>
      <c r="N294" s="103"/>
      <c r="O294" s="103"/>
      <c r="P294" s="103"/>
      <c r="Q294" s="103"/>
      <c r="R294" s="103"/>
      <c r="S294" s="103"/>
    </row>
    <row r="295" spans="1:19" ht="15">
      <c r="A295" s="103">
        <v>156</v>
      </c>
      <c r="B295" s="108" t="s">
        <v>627</v>
      </c>
      <c r="C295" s="108" t="s">
        <v>628</v>
      </c>
      <c r="D295" s="103"/>
      <c r="E295" s="103"/>
      <c r="F295" s="103"/>
      <c r="G295" s="103"/>
      <c r="H295" s="103"/>
      <c r="I295" s="103"/>
      <c r="J295" s="103"/>
      <c r="K295" s="103"/>
      <c r="L295" s="103"/>
      <c r="M295" s="103"/>
      <c r="N295" s="103"/>
      <c r="O295" s="103"/>
      <c r="P295" s="103"/>
      <c r="Q295" s="103"/>
      <c r="R295" s="103"/>
      <c r="S295" s="103"/>
    </row>
    <row r="296" spans="1:19" ht="15">
      <c r="A296" s="103">
        <v>157</v>
      </c>
      <c r="B296" s="108" t="s">
        <v>629</v>
      </c>
      <c r="C296" s="108" t="s">
        <v>630</v>
      </c>
      <c r="D296" s="103"/>
      <c r="E296" s="103"/>
      <c r="F296" s="103"/>
      <c r="G296" s="103"/>
      <c r="H296" s="103"/>
      <c r="I296" s="103"/>
      <c r="J296" s="103"/>
      <c r="K296" s="103"/>
      <c r="L296" s="103"/>
      <c r="M296" s="103"/>
      <c r="N296" s="103"/>
      <c r="O296" s="103"/>
      <c r="P296" s="103"/>
      <c r="Q296" s="103"/>
      <c r="R296" s="103"/>
      <c r="S296" s="103"/>
    </row>
    <row r="297" spans="1:19" ht="15">
      <c r="A297" s="103">
        <v>158</v>
      </c>
      <c r="B297" s="108" t="s">
        <v>631</v>
      </c>
      <c r="C297" s="108" t="s">
        <v>632</v>
      </c>
      <c r="D297" s="103"/>
      <c r="E297" s="103"/>
      <c r="F297" s="103"/>
      <c r="G297" s="103"/>
      <c r="H297" s="103"/>
      <c r="I297" s="103"/>
      <c r="J297" s="103"/>
      <c r="K297" s="103"/>
      <c r="L297" s="103"/>
      <c r="M297" s="103"/>
      <c r="N297" s="103"/>
      <c r="O297" s="103"/>
      <c r="P297" s="103"/>
      <c r="Q297" s="103"/>
      <c r="R297" s="103"/>
      <c r="S297" s="103"/>
    </row>
    <row r="298" spans="1:19" ht="15">
      <c r="A298" s="103">
        <v>159</v>
      </c>
      <c r="B298" s="108" t="s">
        <v>633</v>
      </c>
      <c r="C298" s="108" t="s">
        <v>634</v>
      </c>
      <c r="D298" s="103"/>
      <c r="E298" s="103"/>
      <c r="F298" s="103"/>
      <c r="G298" s="103"/>
      <c r="H298" s="103"/>
      <c r="I298" s="103"/>
      <c r="J298" s="103"/>
      <c r="K298" s="103"/>
      <c r="L298" s="103"/>
      <c r="M298" s="103"/>
      <c r="N298" s="103"/>
      <c r="O298" s="103"/>
      <c r="P298" s="103"/>
      <c r="Q298" s="103"/>
      <c r="R298" s="103"/>
      <c r="S298" s="103"/>
    </row>
    <row r="299" spans="1:19" ht="15">
      <c r="A299" s="103">
        <v>160</v>
      </c>
      <c r="B299" s="108" t="s">
        <v>635</v>
      </c>
      <c r="C299" s="108" t="s">
        <v>636</v>
      </c>
      <c r="D299" s="103"/>
      <c r="E299" s="103"/>
      <c r="F299" s="103"/>
      <c r="G299" s="103"/>
      <c r="H299" s="103"/>
      <c r="I299" s="103"/>
      <c r="J299" s="103"/>
      <c r="K299" s="103"/>
      <c r="L299" s="103"/>
      <c r="M299" s="103"/>
      <c r="N299" s="103"/>
      <c r="O299" s="103"/>
      <c r="P299" s="103"/>
      <c r="Q299" s="103"/>
      <c r="R299" s="103"/>
      <c r="S299" s="103"/>
    </row>
    <row r="300" spans="1:19" ht="15">
      <c r="A300" s="103">
        <v>161</v>
      </c>
      <c r="B300" s="108" t="s">
        <v>637</v>
      </c>
      <c r="C300" s="108" t="s">
        <v>638</v>
      </c>
      <c r="D300" s="103"/>
      <c r="E300" s="103"/>
      <c r="F300" s="103"/>
      <c r="G300" s="103"/>
      <c r="H300" s="103"/>
      <c r="I300" s="103"/>
      <c r="J300" s="103"/>
      <c r="K300" s="103"/>
      <c r="L300" s="103"/>
      <c r="M300" s="103"/>
      <c r="N300" s="103"/>
      <c r="O300" s="103"/>
      <c r="P300" s="103"/>
      <c r="Q300" s="103"/>
      <c r="R300" s="103"/>
      <c r="S300" s="103"/>
    </row>
    <row r="301" spans="1:19" ht="15">
      <c r="A301" s="103">
        <v>162</v>
      </c>
      <c r="B301" s="108" t="s">
        <v>639</v>
      </c>
      <c r="C301" s="108" t="s">
        <v>640</v>
      </c>
      <c r="D301" s="103"/>
      <c r="E301" s="103"/>
      <c r="F301" s="103"/>
      <c r="G301" s="103"/>
      <c r="H301" s="103"/>
      <c r="I301" s="103"/>
      <c r="J301" s="103"/>
      <c r="K301" s="103"/>
      <c r="L301" s="103"/>
      <c r="M301" s="103"/>
      <c r="N301" s="103"/>
      <c r="O301" s="103"/>
      <c r="P301" s="103"/>
      <c r="Q301" s="103"/>
      <c r="R301" s="103"/>
      <c r="S301" s="103"/>
    </row>
    <row r="302" spans="1:19" ht="15">
      <c r="A302" s="103">
        <v>163</v>
      </c>
      <c r="B302" s="108" t="s">
        <v>641</v>
      </c>
      <c r="C302" s="108" t="s">
        <v>642</v>
      </c>
      <c r="D302" s="103"/>
      <c r="E302" s="103"/>
      <c r="F302" s="103"/>
      <c r="G302" s="103"/>
      <c r="H302" s="103"/>
      <c r="I302" s="103"/>
      <c r="J302" s="103"/>
      <c r="K302" s="103"/>
      <c r="L302" s="103"/>
      <c r="M302" s="103"/>
      <c r="N302" s="103"/>
      <c r="O302" s="103"/>
      <c r="P302" s="103"/>
      <c r="Q302" s="103"/>
      <c r="R302" s="103"/>
      <c r="S302" s="103"/>
    </row>
    <row r="303" spans="1:3" ht="15">
      <c r="A303" s="108">
        <v>164</v>
      </c>
      <c r="B303" s="108" t="s">
        <v>643</v>
      </c>
      <c r="C303" s="108" t="s">
        <v>644</v>
      </c>
    </row>
    <row r="304" spans="1:3" ht="15">
      <c r="A304" s="108">
        <v>165</v>
      </c>
      <c r="B304" s="108" t="s">
        <v>645</v>
      </c>
      <c r="C304" s="108" t="s">
        <v>646</v>
      </c>
    </row>
    <row r="305" spans="1:3" ht="15">
      <c r="A305" s="108">
        <v>166</v>
      </c>
      <c r="B305" s="108" t="s">
        <v>647</v>
      </c>
      <c r="C305" s="108" t="s">
        <v>648</v>
      </c>
    </row>
    <row r="306" spans="1:3" ht="15">
      <c r="A306" s="108">
        <v>167</v>
      </c>
      <c r="B306" s="108" t="s">
        <v>649</v>
      </c>
      <c r="C306" s="108" t="s">
        <v>650</v>
      </c>
    </row>
    <row r="307" spans="1:3" ht="15">
      <c r="A307" s="108">
        <v>168</v>
      </c>
      <c r="B307" s="108" t="s">
        <v>651</v>
      </c>
      <c r="C307" s="108" t="s">
        <v>652</v>
      </c>
    </row>
    <row r="308" spans="1:3" ht="15">
      <c r="A308" s="108">
        <v>169</v>
      </c>
      <c r="B308" s="108" t="s">
        <v>653</v>
      </c>
      <c r="C308" s="108" t="s">
        <v>654</v>
      </c>
    </row>
    <row r="309" spans="1:3" ht="15">
      <c r="A309" s="108">
        <v>170</v>
      </c>
      <c r="B309" s="108" t="s">
        <v>655</v>
      </c>
      <c r="C309" s="108" t="s">
        <v>656</v>
      </c>
    </row>
    <row r="310" spans="1:3" ht="15">
      <c r="A310" s="108">
        <v>171</v>
      </c>
      <c r="B310" s="108" t="s">
        <v>657</v>
      </c>
      <c r="C310" s="108" t="s">
        <v>658</v>
      </c>
    </row>
    <row r="311" spans="1:3" ht="15">
      <c r="A311" s="108">
        <v>172</v>
      </c>
      <c r="B311" s="108" t="s">
        <v>659</v>
      </c>
      <c r="C311" s="108" t="s">
        <v>660</v>
      </c>
    </row>
    <row r="312" spans="1:3" ht="15">
      <c r="A312" s="108">
        <v>173</v>
      </c>
      <c r="B312" s="108" t="s">
        <v>661</v>
      </c>
      <c r="C312" s="108" t="s">
        <v>662</v>
      </c>
    </row>
    <row r="313" spans="1:3" ht="15">
      <c r="A313" s="108">
        <v>174</v>
      </c>
      <c r="B313" s="108" t="s">
        <v>663</v>
      </c>
      <c r="C313" s="108" t="s">
        <v>664</v>
      </c>
    </row>
    <row r="314" spans="1:3" ht="15">
      <c r="A314" s="108">
        <v>175</v>
      </c>
      <c r="B314" s="108" t="s">
        <v>665</v>
      </c>
      <c r="C314" s="108" t="s">
        <v>666</v>
      </c>
    </row>
    <row r="315" spans="1:3" ht="15">
      <c r="A315" s="108">
        <v>176</v>
      </c>
      <c r="B315" s="108" t="s">
        <v>667</v>
      </c>
      <c r="C315" s="108" t="s">
        <v>668</v>
      </c>
    </row>
    <row r="316" spans="1:3" ht="15">
      <c r="A316" s="108">
        <v>177</v>
      </c>
      <c r="B316" s="108" t="s">
        <v>669</v>
      </c>
      <c r="C316" s="108" t="s">
        <v>670</v>
      </c>
    </row>
    <row r="317" spans="1:3" ht="15">
      <c r="A317" s="108">
        <v>178</v>
      </c>
      <c r="B317" s="108" t="s">
        <v>671</v>
      </c>
      <c r="C317" s="108" t="s">
        <v>672</v>
      </c>
    </row>
    <row r="318" spans="1:3" ht="15">
      <c r="A318" s="108">
        <v>179</v>
      </c>
      <c r="B318" s="108" t="s">
        <v>673</v>
      </c>
      <c r="C318" s="108" t="s">
        <v>674</v>
      </c>
    </row>
    <row r="319" spans="1:3" ht="15">
      <c r="A319" s="108">
        <v>180</v>
      </c>
      <c r="B319" s="108" t="s">
        <v>675</v>
      </c>
      <c r="C319" s="108" t="s">
        <v>676</v>
      </c>
    </row>
    <row r="320" spans="1:3" ht="15">
      <c r="A320" s="108">
        <v>181</v>
      </c>
      <c r="B320" s="108" t="s">
        <v>677</v>
      </c>
      <c r="C320" s="108" t="s">
        <v>678</v>
      </c>
    </row>
    <row r="321" spans="1:3" ht="15">
      <c r="A321" s="108">
        <v>182</v>
      </c>
      <c r="B321" s="108" t="s">
        <v>679</v>
      </c>
      <c r="C321" s="108" t="s">
        <v>680</v>
      </c>
    </row>
    <row r="322" spans="1:3" ht="15">
      <c r="A322" s="108">
        <v>183</v>
      </c>
      <c r="B322" s="108" t="s">
        <v>681</v>
      </c>
      <c r="C322" s="108" t="s">
        <v>682</v>
      </c>
    </row>
    <row r="323" spans="1:3" ht="15">
      <c r="A323" s="108">
        <v>184</v>
      </c>
      <c r="B323" s="108" t="s">
        <v>683</v>
      </c>
      <c r="C323" s="108" t="s">
        <v>684</v>
      </c>
    </row>
    <row r="324" spans="1:3" ht="15">
      <c r="A324" s="108">
        <v>185</v>
      </c>
      <c r="B324" s="108" t="s">
        <v>685</v>
      </c>
      <c r="C324" s="108" t="s">
        <v>686</v>
      </c>
    </row>
    <row r="325" spans="1:3" ht="15">
      <c r="A325" s="108">
        <v>186</v>
      </c>
      <c r="B325" s="108" t="s">
        <v>687</v>
      </c>
      <c r="C325" s="108" t="s">
        <v>688</v>
      </c>
    </row>
    <row r="326" spans="1:3" ht="15">
      <c r="A326" s="108">
        <v>187</v>
      </c>
      <c r="B326" s="108" t="s">
        <v>689</v>
      </c>
      <c r="C326" s="108" t="s">
        <v>690</v>
      </c>
    </row>
    <row r="327" spans="1:3" ht="15">
      <c r="A327" s="108">
        <v>188</v>
      </c>
      <c r="B327" s="108" t="s">
        <v>691</v>
      </c>
      <c r="C327" s="108" t="s">
        <v>692</v>
      </c>
    </row>
    <row r="328" spans="1:3" ht="15">
      <c r="A328" s="108">
        <v>189</v>
      </c>
      <c r="B328" s="108" t="s">
        <v>693</v>
      </c>
      <c r="C328" s="108" t="s">
        <v>694</v>
      </c>
    </row>
    <row r="329" spans="1:3" ht="15">
      <c r="A329" s="108">
        <v>190</v>
      </c>
      <c r="B329" s="108" t="s">
        <v>695</v>
      </c>
      <c r="C329" s="108" t="s">
        <v>696</v>
      </c>
    </row>
    <row r="330" spans="1:3" ht="15">
      <c r="A330" s="108">
        <v>191</v>
      </c>
      <c r="B330" s="108" t="s">
        <v>697</v>
      </c>
      <c r="C330" s="108" t="s">
        <v>698</v>
      </c>
    </row>
    <row r="331" spans="1:3" ht="15">
      <c r="A331" s="108">
        <v>192</v>
      </c>
      <c r="B331" s="108" t="s">
        <v>699</v>
      </c>
      <c r="C331" s="108" t="s">
        <v>700</v>
      </c>
    </row>
    <row r="332" spans="1:3" ht="15">
      <c r="A332" s="108">
        <v>193</v>
      </c>
      <c r="B332" s="108" t="s">
        <v>701</v>
      </c>
      <c r="C332" s="108" t="s">
        <v>702</v>
      </c>
    </row>
    <row r="333" spans="1:3" ht="15">
      <c r="A333" s="108">
        <v>194</v>
      </c>
      <c r="B333" s="108" t="s">
        <v>703</v>
      </c>
      <c r="C333" s="108" t="s">
        <v>704</v>
      </c>
    </row>
    <row r="334" spans="1:3" ht="15">
      <c r="A334" s="108">
        <v>195</v>
      </c>
      <c r="B334" s="108" t="s">
        <v>705</v>
      </c>
      <c r="C334" s="108" t="s">
        <v>706</v>
      </c>
    </row>
    <row r="335" spans="1:3" ht="15">
      <c r="A335" s="108">
        <v>196</v>
      </c>
      <c r="B335" s="108" t="s">
        <v>707</v>
      </c>
      <c r="C335" s="108" t="s">
        <v>708</v>
      </c>
    </row>
    <row r="336" spans="1:3" ht="15">
      <c r="A336" s="108">
        <v>197</v>
      </c>
      <c r="B336" s="108" t="s">
        <v>709</v>
      </c>
      <c r="C336" s="108" t="s">
        <v>710</v>
      </c>
    </row>
    <row r="337" spans="1:3" ht="15">
      <c r="A337" s="108">
        <v>198</v>
      </c>
      <c r="B337" s="108" t="s">
        <v>711</v>
      </c>
      <c r="C337" s="108" t="s">
        <v>712</v>
      </c>
    </row>
    <row r="338" spans="1:3" ht="15">
      <c r="A338" s="108">
        <v>199</v>
      </c>
      <c r="B338" s="108" t="s">
        <v>713</v>
      </c>
      <c r="C338" s="108" t="s">
        <v>714</v>
      </c>
    </row>
    <row r="339" spans="1:3" ht="15">
      <c r="A339" s="108">
        <v>200</v>
      </c>
      <c r="B339" s="108" t="s">
        <v>715</v>
      </c>
      <c r="C339" s="108" t="s">
        <v>716</v>
      </c>
    </row>
    <row r="340" spans="1:3" ht="15">
      <c r="A340" s="108">
        <v>201</v>
      </c>
      <c r="B340" s="108" t="s">
        <v>717</v>
      </c>
      <c r="C340" s="108" t="s">
        <v>718</v>
      </c>
    </row>
    <row r="341" spans="1:3" ht="15">
      <c r="A341" s="108">
        <v>202</v>
      </c>
      <c r="B341" s="108" t="s">
        <v>719</v>
      </c>
      <c r="C341" s="108" t="s">
        <v>720</v>
      </c>
    </row>
    <row r="342" spans="1:3" ht="15">
      <c r="A342" s="108">
        <v>203</v>
      </c>
      <c r="B342" s="108" t="s">
        <v>721</v>
      </c>
      <c r="C342" s="108" t="s">
        <v>722</v>
      </c>
    </row>
    <row r="343" spans="1:3" ht="15">
      <c r="A343" s="108">
        <v>204</v>
      </c>
      <c r="B343" s="108" t="s">
        <v>723</v>
      </c>
      <c r="C343" s="108" t="s">
        <v>724</v>
      </c>
    </row>
    <row r="344" spans="1:3" ht="15">
      <c r="A344" s="108">
        <v>205</v>
      </c>
      <c r="B344" s="108" t="s">
        <v>725</v>
      </c>
      <c r="C344" s="108" t="s">
        <v>726</v>
      </c>
    </row>
    <row r="345" spans="1:3" ht="15">
      <c r="A345" s="108">
        <v>206</v>
      </c>
      <c r="B345" s="108" t="s">
        <v>727</v>
      </c>
      <c r="C345" s="108" t="s">
        <v>728</v>
      </c>
    </row>
    <row r="346" spans="1:3" ht="15">
      <c r="A346" s="108">
        <v>207</v>
      </c>
      <c r="B346" s="108" t="s">
        <v>729</v>
      </c>
      <c r="C346" s="108" t="s">
        <v>730</v>
      </c>
    </row>
    <row r="347" spans="1:3" ht="15">
      <c r="A347" s="108">
        <v>208</v>
      </c>
      <c r="B347" s="108" t="s">
        <v>731</v>
      </c>
      <c r="C347" s="108" t="s">
        <v>732</v>
      </c>
    </row>
    <row r="348" spans="1:3" ht="15">
      <c r="A348" s="108">
        <v>209</v>
      </c>
      <c r="B348" s="108" t="s">
        <v>733</v>
      </c>
      <c r="C348" s="108" t="s">
        <v>734</v>
      </c>
    </row>
    <row r="349" spans="1:3" ht="15">
      <c r="A349" s="108">
        <v>210</v>
      </c>
      <c r="B349" s="108" t="s">
        <v>735</v>
      </c>
      <c r="C349" s="108" t="s">
        <v>736</v>
      </c>
    </row>
    <row r="350" spans="1:3" ht="15">
      <c r="A350" s="108">
        <v>211</v>
      </c>
      <c r="B350" s="108" t="s">
        <v>737</v>
      </c>
      <c r="C350" s="108" t="s">
        <v>738</v>
      </c>
    </row>
    <row r="351" spans="1:3" ht="15">
      <c r="A351" s="108">
        <v>212</v>
      </c>
      <c r="B351" s="108" t="s">
        <v>739</v>
      </c>
      <c r="C351" s="108" t="s">
        <v>740</v>
      </c>
    </row>
    <row r="352" spans="1:3" ht="15">
      <c r="A352" s="108">
        <v>213</v>
      </c>
      <c r="B352" s="108" t="s">
        <v>741</v>
      </c>
      <c r="C352" s="108" t="s">
        <v>742</v>
      </c>
    </row>
    <row r="353" spans="1:3" ht="15">
      <c r="A353" s="108">
        <v>214</v>
      </c>
      <c r="B353" s="108" t="s">
        <v>743</v>
      </c>
      <c r="C353" s="108" t="s">
        <v>744</v>
      </c>
    </row>
    <row r="354" spans="1:3" ht="15">
      <c r="A354" s="108">
        <v>215</v>
      </c>
      <c r="B354" s="108" t="s">
        <v>745</v>
      </c>
      <c r="C354" s="108" t="s">
        <v>746</v>
      </c>
    </row>
    <row r="355" spans="1:3" ht="15">
      <c r="A355" s="108">
        <v>216</v>
      </c>
      <c r="B355" s="108" t="s">
        <v>747</v>
      </c>
      <c r="C355" s="108" t="s">
        <v>748</v>
      </c>
    </row>
    <row r="356" spans="1:3" ht="15">
      <c r="A356" s="108">
        <v>217</v>
      </c>
      <c r="B356" s="108" t="s">
        <v>749</v>
      </c>
      <c r="C356" s="108" t="s">
        <v>750</v>
      </c>
    </row>
    <row r="357" spans="1:3" ht="15">
      <c r="A357" s="108">
        <v>218</v>
      </c>
      <c r="B357" s="108" t="s">
        <v>751</v>
      </c>
      <c r="C357" s="108" t="s">
        <v>752</v>
      </c>
    </row>
    <row r="358" spans="1:3" ht="15">
      <c r="A358" s="108">
        <v>219</v>
      </c>
      <c r="B358" s="108" t="s">
        <v>753</v>
      </c>
      <c r="C358" s="108" t="s">
        <v>754</v>
      </c>
    </row>
    <row r="359" spans="1:3" ht="15">
      <c r="A359" s="108">
        <v>220</v>
      </c>
      <c r="B359" s="108" t="s">
        <v>755</v>
      </c>
      <c r="C359" s="108" t="s">
        <v>756</v>
      </c>
    </row>
    <row r="360" spans="1:3" ht="15">
      <c r="A360" s="108">
        <v>221</v>
      </c>
      <c r="B360" s="108" t="s">
        <v>757</v>
      </c>
      <c r="C360" s="108" t="s">
        <v>758</v>
      </c>
    </row>
    <row r="361" spans="1:3" ht="15">
      <c r="A361" s="108">
        <v>222</v>
      </c>
      <c r="B361" s="108" t="s">
        <v>759</v>
      </c>
      <c r="C361" s="108" t="s">
        <v>760</v>
      </c>
    </row>
    <row r="362" spans="1:3" ht="15">
      <c r="A362" s="108">
        <v>223</v>
      </c>
      <c r="B362" s="108" t="s">
        <v>761</v>
      </c>
      <c r="C362" s="108" t="s">
        <v>762</v>
      </c>
    </row>
    <row r="363" spans="1:3" ht="15">
      <c r="A363" s="108">
        <v>224</v>
      </c>
      <c r="B363" s="108" t="s">
        <v>763</v>
      </c>
      <c r="C363" s="108" t="s">
        <v>764</v>
      </c>
    </row>
    <row r="364" spans="1:3" ht="15">
      <c r="A364" s="108">
        <v>225</v>
      </c>
      <c r="B364" s="108" t="s">
        <v>765</v>
      </c>
      <c r="C364" s="108" t="s">
        <v>766</v>
      </c>
    </row>
    <row r="365" spans="1:3" ht="15">
      <c r="A365" s="108">
        <v>226</v>
      </c>
      <c r="B365" s="108" t="s">
        <v>767</v>
      </c>
      <c r="C365" s="108" t="s">
        <v>768</v>
      </c>
    </row>
    <row r="366" spans="1:3" ht="15">
      <c r="A366" s="108">
        <v>227</v>
      </c>
      <c r="B366" s="108" t="s">
        <v>769</v>
      </c>
      <c r="C366" s="108" t="s">
        <v>770</v>
      </c>
    </row>
    <row r="367" spans="1:3" ht="15">
      <c r="A367" s="108">
        <v>228</v>
      </c>
      <c r="B367" s="108" t="s">
        <v>771</v>
      </c>
      <c r="C367" s="108" t="s">
        <v>772</v>
      </c>
    </row>
    <row r="368" spans="1:3" ht="15">
      <c r="A368" s="108">
        <v>229</v>
      </c>
      <c r="B368" s="108" t="s">
        <v>773</v>
      </c>
      <c r="C368" s="108" t="s">
        <v>774</v>
      </c>
    </row>
    <row r="369" spans="1:3" ht="15">
      <c r="A369" s="108">
        <v>230</v>
      </c>
      <c r="B369" s="108" t="s">
        <v>775</v>
      </c>
      <c r="C369" s="108" t="s">
        <v>776</v>
      </c>
    </row>
    <row r="370" spans="1:3" ht="15">
      <c r="A370" s="108">
        <v>231</v>
      </c>
      <c r="B370" s="108" t="s">
        <v>777</v>
      </c>
      <c r="C370" s="108" t="s">
        <v>778</v>
      </c>
    </row>
    <row r="371" spans="1:3" ht="15">
      <c r="A371" s="108">
        <v>232</v>
      </c>
      <c r="B371" s="108" t="s">
        <v>779</v>
      </c>
      <c r="C371" s="108" t="s">
        <v>780</v>
      </c>
    </row>
    <row r="372" spans="1:3" ht="15">
      <c r="A372" s="108">
        <v>233</v>
      </c>
      <c r="B372" s="108" t="s">
        <v>781</v>
      </c>
      <c r="C372" s="108" t="s">
        <v>782</v>
      </c>
    </row>
    <row r="373" spans="1:3" ht="15">
      <c r="A373" s="108">
        <v>234</v>
      </c>
      <c r="B373" s="108" t="s">
        <v>783</v>
      </c>
      <c r="C373" s="108" t="s">
        <v>784</v>
      </c>
    </row>
    <row r="374" spans="1:3" ht="15">
      <c r="A374" s="108">
        <v>235</v>
      </c>
      <c r="B374" s="108" t="s">
        <v>785</v>
      </c>
      <c r="C374" s="108" t="s">
        <v>786</v>
      </c>
    </row>
    <row r="375" spans="1:3" ht="15">
      <c r="A375" s="108">
        <v>236</v>
      </c>
      <c r="B375" s="108" t="s">
        <v>787</v>
      </c>
      <c r="C375" s="108" t="s">
        <v>788</v>
      </c>
    </row>
    <row r="376" spans="1:3" ht="15">
      <c r="A376" s="108">
        <v>237</v>
      </c>
      <c r="B376" s="108" t="s">
        <v>789</v>
      </c>
      <c r="C376" s="108" t="s">
        <v>790</v>
      </c>
    </row>
    <row r="377" spans="1:3" ht="15">
      <c r="A377" s="108">
        <v>238</v>
      </c>
      <c r="B377" s="108" t="s">
        <v>791</v>
      </c>
      <c r="C377" s="108" t="s">
        <v>792</v>
      </c>
    </row>
    <row r="378" spans="1:3" ht="15">
      <c r="A378" s="108">
        <v>239</v>
      </c>
      <c r="B378" s="108" t="s">
        <v>793</v>
      </c>
      <c r="C378" s="108" t="s">
        <v>794</v>
      </c>
    </row>
    <row r="379" spans="1:3" ht="15">
      <c r="A379" s="108">
        <v>240</v>
      </c>
      <c r="B379" s="108" t="s">
        <v>795</v>
      </c>
      <c r="C379" s="108" t="s">
        <v>796</v>
      </c>
    </row>
    <row r="380" spans="1:3" ht="15">
      <c r="A380" s="108">
        <v>241</v>
      </c>
      <c r="B380" s="108" t="s">
        <v>797</v>
      </c>
      <c r="C380" s="108" t="s">
        <v>798</v>
      </c>
    </row>
    <row r="381" spans="1:3" ht="15">
      <c r="A381" s="108">
        <v>242</v>
      </c>
      <c r="B381" s="108" t="s">
        <v>799</v>
      </c>
      <c r="C381" s="108" t="s">
        <v>800</v>
      </c>
    </row>
    <row r="382" spans="1:3" ht="15">
      <c r="A382" s="108">
        <v>243</v>
      </c>
      <c r="B382" s="108" t="s">
        <v>801</v>
      </c>
      <c r="C382" s="108" t="s">
        <v>802</v>
      </c>
    </row>
    <row r="383" spans="1:3" ht="15">
      <c r="A383" s="108">
        <v>244</v>
      </c>
      <c r="B383" s="108" t="s">
        <v>803</v>
      </c>
      <c r="C383" s="108" t="s">
        <v>804</v>
      </c>
    </row>
    <row r="384" spans="1:3" ht="15">
      <c r="A384" s="108">
        <v>245</v>
      </c>
      <c r="B384" s="108" t="s">
        <v>805</v>
      </c>
      <c r="C384" s="108" t="s">
        <v>806</v>
      </c>
    </row>
    <row r="385" spans="1:3" ht="15">
      <c r="A385" s="108">
        <v>246</v>
      </c>
      <c r="B385" s="108" t="s">
        <v>807</v>
      </c>
      <c r="C385" s="108" t="s">
        <v>808</v>
      </c>
    </row>
    <row r="386" spans="1:3" ht="15">
      <c r="A386" s="108">
        <v>247</v>
      </c>
      <c r="B386" s="108" t="s">
        <v>809</v>
      </c>
      <c r="C386" s="108" t="s">
        <v>810</v>
      </c>
    </row>
    <row r="387" spans="1:3" ht="15">
      <c r="A387" s="108">
        <v>248</v>
      </c>
      <c r="B387" s="108" t="s">
        <v>811</v>
      </c>
      <c r="C387" s="108" t="s">
        <v>812</v>
      </c>
    </row>
    <row r="388" spans="1:3" ht="15">
      <c r="A388" s="108">
        <v>249</v>
      </c>
      <c r="B388" s="108" t="s">
        <v>813</v>
      </c>
      <c r="C388" s="108" t="s">
        <v>814</v>
      </c>
    </row>
    <row r="389" spans="1:3" ht="15">
      <c r="A389" s="108">
        <v>250</v>
      </c>
      <c r="B389" s="108" t="s">
        <v>815</v>
      </c>
      <c r="C389" s="108" t="s">
        <v>816</v>
      </c>
    </row>
    <row r="390" spans="1:3" ht="15">
      <c r="A390" s="108">
        <v>251</v>
      </c>
      <c r="B390" s="108" t="s">
        <v>817</v>
      </c>
      <c r="C390" s="108" t="s">
        <v>818</v>
      </c>
    </row>
    <row r="391" spans="1:3" ht="15">
      <c r="A391" s="108">
        <v>252</v>
      </c>
      <c r="B391" s="108" t="s">
        <v>819</v>
      </c>
      <c r="C391" s="108" t="s">
        <v>820</v>
      </c>
    </row>
    <row r="392" spans="1:3" ht="15">
      <c r="A392" s="108">
        <v>253</v>
      </c>
      <c r="B392" s="108" t="s">
        <v>821</v>
      </c>
      <c r="C392" s="108" t="s">
        <v>822</v>
      </c>
    </row>
    <row r="393" spans="1:3" ht="15">
      <c r="A393" s="108">
        <v>254</v>
      </c>
      <c r="B393" s="108" t="s">
        <v>823</v>
      </c>
      <c r="C393" s="108" t="s">
        <v>824</v>
      </c>
    </row>
    <row r="394" spans="1:3" ht="15">
      <c r="A394" s="108">
        <v>255</v>
      </c>
      <c r="B394" s="108" t="s">
        <v>825</v>
      </c>
      <c r="C394" s="108" t="s">
        <v>826</v>
      </c>
    </row>
    <row r="395" spans="1:3" ht="15">
      <c r="A395" s="108">
        <v>256</v>
      </c>
      <c r="B395" s="108" t="s">
        <v>827</v>
      </c>
      <c r="C395" s="108" t="s">
        <v>828</v>
      </c>
    </row>
    <row r="396" spans="1:3" ht="15">
      <c r="A396" s="108">
        <v>257</v>
      </c>
      <c r="B396" s="108" t="s">
        <v>829</v>
      </c>
      <c r="C396" s="108" t="s">
        <v>830</v>
      </c>
    </row>
    <row r="397" spans="1:3" ht="15">
      <c r="A397" s="108">
        <v>258</v>
      </c>
      <c r="B397" s="108" t="s">
        <v>831</v>
      </c>
      <c r="C397" s="108" t="s">
        <v>832</v>
      </c>
    </row>
    <row r="398" spans="1:3" ht="15">
      <c r="A398" s="108">
        <v>259</v>
      </c>
      <c r="B398" s="108" t="s">
        <v>833</v>
      </c>
      <c r="C398" s="108" t="s">
        <v>834</v>
      </c>
    </row>
    <row r="399" spans="1:3" ht="15">
      <c r="A399" s="108">
        <v>260</v>
      </c>
      <c r="B399" s="108" t="s">
        <v>835</v>
      </c>
      <c r="C399" s="108" t="s">
        <v>836</v>
      </c>
    </row>
    <row r="400" spans="1:3" ht="15">
      <c r="A400" s="108">
        <v>261</v>
      </c>
      <c r="B400" s="108" t="s">
        <v>837</v>
      </c>
      <c r="C400" s="108" t="s">
        <v>838</v>
      </c>
    </row>
    <row r="401" spans="1:3" ht="15">
      <c r="A401" s="108">
        <v>262</v>
      </c>
      <c r="B401" s="108" t="s">
        <v>839</v>
      </c>
      <c r="C401" s="108" t="s">
        <v>840</v>
      </c>
    </row>
    <row r="402" spans="1:3" ht="15">
      <c r="A402" s="108">
        <v>263</v>
      </c>
      <c r="B402" s="108" t="s">
        <v>841</v>
      </c>
      <c r="C402" s="108" t="s">
        <v>842</v>
      </c>
    </row>
    <row r="403" spans="1:3" ht="15">
      <c r="A403" s="108">
        <v>264</v>
      </c>
      <c r="B403" s="108" t="s">
        <v>843</v>
      </c>
      <c r="C403" s="108" t="s">
        <v>844</v>
      </c>
    </row>
    <row r="404" spans="1:3" ht="15">
      <c r="A404" s="108">
        <v>265</v>
      </c>
      <c r="B404" s="108" t="s">
        <v>845</v>
      </c>
      <c r="C404" s="108" t="s">
        <v>846</v>
      </c>
    </row>
    <row r="405" spans="1:3" ht="15">
      <c r="A405" s="108">
        <v>266</v>
      </c>
      <c r="B405" s="108" t="s">
        <v>847</v>
      </c>
      <c r="C405" s="108" t="s">
        <v>848</v>
      </c>
    </row>
    <row r="406" spans="1:3" ht="15">
      <c r="A406" s="108">
        <v>267</v>
      </c>
      <c r="B406" s="108" t="s">
        <v>849</v>
      </c>
      <c r="C406" s="108" t="s">
        <v>850</v>
      </c>
    </row>
    <row r="407" spans="1:3" ht="15">
      <c r="A407" s="108">
        <v>268</v>
      </c>
      <c r="B407" s="108" t="s">
        <v>851</v>
      </c>
      <c r="C407" s="108" t="s">
        <v>852</v>
      </c>
    </row>
    <row r="408" spans="1:3" ht="15">
      <c r="A408" s="108">
        <v>269</v>
      </c>
      <c r="B408" s="108" t="s">
        <v>853</v>
      </c>
      <c r="C408" s="108" t="s">
        <v>854</v>
      </c>
    </row>
    <row r="409" spans="1:3" ht="15">
      <c r="A409" s="108">
        <v>270</v>
      </c>
      <c r="B409" s="108" t="s">
        <v>855</v>
      </c>
      <c r="C409" s="108" t="s">
        <v>856</v>
      </c>
    </row>
    <row r="410" spans="1:3" ht="15">
      <c r="A410" s="108">
        <v>271</v>
      </c>
      <c r="B410" s="108" t="s">
        <v>857</v>
      </c>
      <c r="C410" s="108" t="s">
        <v>858</v>
      </c>
    </row>
    <row r="411" spans="1:3" ht="15">
      <c r="A411" s="108">
        <v>272</v>
      </c>
      <c r="B411" s="108" t="s">
        <v>859</v>
      </c>
      <c r="C411" s="108" t="s">
        <v>860</v>
      </c>
    </row>
    <row r="412" spans="1:3" ht="15">
      <c r="A412" s="108">
        <v>273</v>
      </c>
      <c r="B412" s="108" t="s">
        <v>861</v>
      </c>
      <c r="C412" s="108" t="s">
        <v>862</v>
      </c>
    </row>
    <row r="413" spans="1:3" ht="15">
      <c r="A413" s="108">
        <v>274</v>
      </c>
      <c r="B413" s="108" t="s">
        <v>863</v>
      </c>
      <c r="C413" s="108" t="s">
        <v>864</v>
      </c>
    </row>
    <row r="414" spans="1:3" ht="15">
      <c r="A414" s="108">
        <v>275</v>
      </c>
      <c r="B414" s="108" t="s">
        <v>865</v>
      </c>
      <c r="C414" s="108" t="s">
        <v>866</v>
      </c>
    </row>
    <row r="415" spans="1:3" ht="15">
      <c r="A415" s="108">
        <v>276</v>
      </c>
      <c r="B415" s="108" t="s">
        <v>867</v>
      </c>
      <c r="C415" s="108" t="s">
        <v>868</v>
      </c>
    </row>
    <row r="416" spans="1:3" ht="15">
      <c r="A416" s="108">
        <v>277</v>
      </c>
      <c r="B416" s="108" t="s">
        <v>869</v>
      </c>
      <c r="C416" s="108" t="s">
        <v>870</v>
      </c>
    </row>
    <row r="417" spans="1:3" ht="15">
      <c r="A417" s="108">
        <v>278</v>
      </c>
      <c r="B417" s="108" t="s">
        <v>871</v>
      </c>
      <c r="C417" s="108" t="s">
        <v>872</v>
      </c>
    </row>
    <row r="418" spans="1:3" ht="15">
      <c r="A418" s="108">
        <v>279</v>
      </c>
      <c r="B418" s="108" t="s">
        <v>873</v>
      </c>
      <c r="C418" s="108" t="s">
        <v>874</v>
      </c>
    </row>
    <row r="419" spans="1:3" ht="15">
      <c r="A419" s="108">
        <v>280</v>
      </c>
      <c r="B419" s="108" t="s">
        <v>875</v>
      </c>
      <c r="C419" s="108" t="s">
        <v>876</v>
      </c>
    </row>
    <row r="420" spans="1:3" ht="15">
      <c r="A420" s="108">
        <v>281</v>
      </c>
      <c r="B420" s="108" t="s">
        <v>877</v>
      </c>
      <c r="C420" s="108" t="s">
        <v>878</v>
      </c>
    </row>
    <row r="421" spans="1:3" ht="15">
      <c r="A421" s="108">
        <v>282</v>
      </c>
      <c r="B421" s="108" t="s">
        <v>879</v>
      </c>
      <c r="C421" s="108" t="s">
        <v>880</v>
      </c>
    </row>
    <row r="422" spans="1:3" ht="15">
      <c r="A422" s="108">
        <v>283</v>
      </c>
      <c r="B422" s="108" t="s">
        <v>881</v>
      </c>
      <c r="C422" s="108" t="s">
        <v>882</v>
      </c>
    </row>
    <row r="423" spans="1:3" ht="15">
      <c r="A423" s="108">
        <v>284</v>
      </c>
      <c r="B423" s="108" t="s">
        <v>883</v>
      </c>
      <c r="C423" s="108" t="s">
        <v>884</v>
      </c>
    </row>
    <row r="424" spans="1:3" ht="15">
      <c r="A424" s="108">
        <v>285</v>
      </c>
      <c r="B424" s="108" t="s">
        <v>885</v>
      </c>
      <c r="C424" s="108" t="s">
        <v>886</v>
      </c>
    </row>
    <row r="425" spans="1:3" ht="15">
      <c r="A425" s="108">
        <v>286</v>
      </c>
      <c r="B425" s="108" t="s">
        <v>887</v>
      </c>
      <c r="C425" s="108" t="s">
        <v>888</v>
      </c>
    </row>
    <row r="426" spans="1:3" ht="15">
      <c r="A426" s="108">
        <v>287</v>
      </c>
      <c r="B426" s="108" t="s">
        <v>889</v>
      </c>
      <c r="C426" s="108" t="s">
        <v>890</v>
      </c>
    </row>
    <row r="427" spans="1:3" ht="15">
      <c r="A427" s="108">
        <v>288</v>
      </c>
      <c r="B427" s="108" t="s">
        <v>891</v>
      </c>
      <c r="C427" s="108" t="s">
        <v>892</v>
      </c>
    </row>
    <row r="428" spans="1:3" ht="15">
      <c r="A428" s="108">
        <v>289</v>
      </c>
      <c r="B428" s="108" t="s">
        <v>893</v>
      </c>
      <c r="C428" s="108" t="s">
        <v>894</v>
      </c>
    </row>
    <row r="429" spans="1:3" ht="15">
      <c r="A429" s="108">
        <v>290</v>
      </c>
      <c r="B429" s="108" t="s">
        <v>895</v>
      </c>
      <c r="C429" s="108" t="s">
        <v>896</v>
      </c>
    </row>
    <row r="430" spans="1:3" ht="15">
      <c r="A430" s="108">
        <v>291</v>
      </c>
      <c r="B430" s="108" t="s">
        <v>897</v>
      </c>
      <c r="C430" s="108" t="s">
        <v>898</v>
      </c>
    </row>
    <row r="431" spans="1:3" ht="15">
      <c r="A431" s="108">
        <v>292</v>
      </c>
      <c r="B431" s="108" t="s">
        <v>899</v>
      </c>
      <c r="C431" s="108" t="s">
        <v>900</v>
      </c>
    </row>
    <row r="432" spans="1:3" ht="15">
      <c r="A432" s="108">
        <v>293</v>
      </c>
      <c r="B432" s="108" t="s">
        <v>901</v>
      </c>
      <c r="C432" s="108" t="s">
        <v>902</v>
      </c>
    </row>
    <row r="433" spans="1:3" ht="15">
      <c r="A433" s="108">
        <v>294</v>
      </c>
      <c r="B433" s="108" t="s">
        <v>903</v>
      </c>
      <c r="C433" s="108" t="s">
        <v>904</v>
      </c>
    </row>
    <row r="434" spans="1:3" ht="15">
      <c r="A434" s="108">
        <v>295</v>
      </c>
      <c r="B434" s="108" t="s">
        <v>905</v>
      </c>
      <c r="C434" s="108" t="s">
        <v>906</v>
      </c>
    </row>
    <row r="435" spans="1:3" ht="15">
      <c r="A435" s="108">
        <v>296</v>
      </c>
      <c r="B435" s="108" t="s">
        <v>907</v>
      </c>
      <c r="C435" s="108" t="s">
        <v>908</v>
      </c>
    </row>
    <row r="436" spans="1:3" ht="15">
      <c r="A436" s="108">
        <v>297</v>
      </c>
      <c r="B436" s="108" t="s">
        <v>909</v>
      </c>
      <c r="C436" s="108" t="s">
        <v>910</v>
      </c>
    </row>
    <row r="437" spans="1:3" ht="15">
      <c r="A437" s="108">
        <v>298</v>
      </c>
      <c r="B437" s="108" t="s">
        <v>911</v>
      </c>
      <c r="C437" s="108" t="s">
        <v>912</v>
      </c>
    </row>
    <row r="438" spans="1:3" ht="15">
      <c r="A438" s="108">
        <v>299</v>
      </c>
      <c r="B438" s="108" t="s">
        <v>913</v>
      </c>
      <c r="C438" s="108" t="s">
        <v>914</v>
      </c>
    </row>
    <row r="439" spans="1:3" ht="15">
      <c r="A439" s="108">
        <v>300</v>
      </c>
      <c r="B439" s="108" t="s">
        <v>915</v>
      </c>
      <c r="C439" s="108" t="s">
        <v>916</v>
      </c>
    </row>
    <row r="440" spans="1:3" ht="15">
      <c r="A440" s="108">
        <v>301</v>
      </c>
      <c r="B440" s="108" t="s">
        <v>917</v>
      </c>
      <c r="C440" s="108" t="s">
        <v>918</v>
      </c>
    </row>
    <row r="441" spans="1:3" ht="15">
      <c r="A441" s="108">
        <v>302</v>
      </c>
      <c r="B441" s="108" t="s">
        <v>919</v>
      </c>
      <c r="C441" s="108" t="s">
        <v>920</v>
      </c>
    </row>
    <row r="442" spans="1:3" ht="15">
      <c r="A442" s="108">
        <v>303</v>
      </c>
      <c r="B442" s="108" t="s">
        <v>921</v>
      </c>
      <c r="C442" s="108" t="s">
        <v>922</v>
      </c>
    </row>
    <row r="443" spans="1:3" ht="15">
      <c r="A443" s="108">
        <v>304</v>
      </c>
      <c r="B443" s="108" t="s">
        <v>923</v>
      </c>
      <c r="C443" s="108" t="s">
        <v>924</v>
      </c>
    </row>
    <row r="444" spans="1:3" ht="15">
      <c r="A444" s="108">
        <v>305</v>
      </c>
      <c r="B444" s="108" t="s">
        <v>925</v>
      </c>
      <c r="C444" s="108" t="s">
        <v>926</v>
      </c>
    </row>
    <row r="445" spans="1:3" ht="15">
      <c r="A445" s="108">
        <v>306</v>
      </c>
      <c r="B445" s="108" t="s">
        <v>927</v>
      </c>
      <c r="C445" s="108" t="s">
        <v>928</v>
      </c>
    </row>
    <row r="446" spans="1:3" ht="15">
      <c r="A446" s="108">
        <v>307</v>
      </c>
      <c r="B446" s="108" t="s">
        <v>929</v>
      </c>
      <c r="C446" s="108" t="s">
        <v>930</v>
      </c>
    </row>
    <row r="447" spans="1:3" ht="15">
      <c r="A447" s="108">
        <v>308</v>
      </c>
      <c r="B447" s="108" t="s">
        <v>931</v>
      </c>
      <c r="C447" s="108" t="s">
        <v>932</v>
      </c>
    </row>
    <row r="448" spans="1:3" ht="15">
      <c r="A448" s="108">
        <v>309</v>
      </c>
      <c r="B448" s="108" t="s">
        <v>933</v>
      </c>
      <c r="C448" s="108" t="s">
        <v>934</v>
      </c>
    </row>
    <row r="449" spans="1:3" ht="15">
      <c r="A449" s="108">
        <v>310</v>
      </c>
      <c r="B449" s="108" t="s">
        <v>935</v>
      </c>
      <c r="C449" s="108" t="s">
        <v>936</v>
      </c>
    </row>
    <row r="450" spans="1:3" ht="15">
      <c r="A450" s="108">
        <v>311</v>
      </c>
      <c r="B450" s="108" t="s">
        <v>937</v>
      </c>
      <c r="C450" s="108" t="s">
        <v>938</v>
      </c>
    </row>
    <row r="451" spans="1:3" ht="15">
      <c r="A451" s="108">
        <v>312</v>
      </c>
      <c r="B451" s="108" t="s">
        <v>939</v>
      </c>
      <c r="C451" s="108" t="s">
        <v>940</v>
      </c>
    </row>
    <row r="452" spans="1:3" ht="15">
      <c r="A452" s="108">
        <v>313</v>
      </c>
      <c r="B452" s="108" t="s">
        <v>941</v>
      </c>
      <c r="C452" s="108" t="s">
        <v>942</v>
      </c>
    </row>
    <row r="453" spans="1:3" ht="15">
      <c r="A453" s="108">
        <v>314</v>
      </c>
      <c r="B453" s="108" t="s">
        <v>943</v>
      </c>
      <c r="C453" s="108" t="s">
        <v>944</v>
      </c>
    </row>
    <row r="454" spans="1:3" ht="15">
      <c r="A454" s="108">
        <v>315</v>
      </c>
      <c r="B454" s="108" t="s">
        <v>945</v>
      </c>
      <c r="C454" s="108" t="s">
        <v>946</v>
      </c>
    </row>
    <row r="455" spans="1:3" ht="15">
      <c r="A455" s="108">
        <v>316</v>
      </c>
      <c r="B455" s="108" t="s">
        <v>947</v>
      </c>
      <c r="C455" s="108" t="s">
        <v>948</v>
      </c>
    </row>
    <row r="456" spans="1:3" ht="15">
      <c r="A456" s="108">
        <v>317</v>
      </c>
      <c r="B456" s="108" t="s">
        <v>949</v>
      </c>
      <c r="C456" s="108" t="s">
        <v>950</v>
      </c>
    </row>
    <row r="457" spans="1:3" ht="15">
      <c r="A457" s="108">
        <v>318</v>
      </c>
      <c r="B457" s="108" t="s">
        <v>951</v>
      </c>
      <c r="C457" s="108" t="s">
        <v>952</v>
      </c>
    </row>
    <row r="458" spans="1:3" ht="15">
      <c r="A458" s="108">
        <v>319</v>
      </c>
      <c r="B458" s="108" t="s">
        <v>953</v>
      </c>
      <c r="C458" s="108" t="s">
        <v>954</v>
      </c>
    </row>
    <row r="459" spans="1:3" ht="15">
      <c r="A459" s="108">
        <v>320</v>
      </c>
      <c r="B459" s="108" t="s">
        <v>955</v>
      </c>
      <c r="C459" s="108" t="s">
        <v>956</v>
      </c>
    </row>
    <row r="460" spans="1:3" ht="15">
      <c r="A460" s="108">
        <v>321</v>
      </c>
      <c r="B460" s="108" t="s">
        <v>957</v>
      </c>
      <c r="C460" s="108" t="s">
        <v>958</v>
      </c>
    </row>
    <row r="461" spans="1:3" ht="15">
      <c r="A461" s="108">
        <v>322</v>
      </c>
      <c r="B461" s="108" t="s">
        <v>959</v>
      </c>
      <c r="C461" s="108" t="s">
        <v>960</v>
      </c>
    </row>
    <row r="462" spans="1:3" ht="15">
      <c r="A462" s="108">
        <v>323</v>
      </c>
      <c r="B462" s="108" t="s">
        <v>961</v>
      </c>
      <c r="C462" s="108" t="s">
        <v>962</v>
      </c>
    </row>
    <row r="463" spans="1:3" ht="15">
      <c r="A463" s="108">
        <v>324</v>
      </c>
      <c r="B463" s="108" t="s">
        <v>963</v>
      </c>
      <c r="C463" s="108" t="s">
        <v>964</v>
      </c>
    </row>
    <row r="464" spans="1:3" ht="15">
      <c r="A464" s="108">
        <v>325</v>
      </c>
      <c r="B464" s="108" t="s">
        <v>965</v>
      </c>
      <c r="C464" s="108" t="s">
        <v>966</v>
      </c>
    </row>
    <row r="465" spans="1:3" ht="15">
      <c r="A465" s="108">
        <v>326</v>
      </c>
      <c r="B465" s="108" t="s">
        <v>967</v>
      </c>
      <c r="C465" s="108" t="s">
        <v>968</v>
      </c>
    </row>
    <row r="466" spans="1:3" ht="15">
      <c r="A466" s="108">
        <v>327</v>
      </c>
      <c r="B466" s="108" t="s">
        <v>969</v>
      </c>
      <c r="C466" s="108" t="s">
        <v>970</v>
      </c>
    </row>
    <row r="467" spans="1:3" ht="15">
      <c r="A467" s="108">
        <v>328</v>
      </c>
      <c r="B467" s="108" t="s">
        <v>971</v>
      </c>
      <c r="C467" s="108" t="s">
        <v>972</v>
      </c>
    </row>
    <row r="468" spans="1:3" ht="15">
      <c r="A468" s="108">
        <v>329</v>
      </c>
      <c r="B468" s="108" t="s">
        <v>973</v>
      </c>
      <c r="C468" s="108" t="s">
        <v>974</v>
      </c>
    </row>
    <row r="469" spans="1:3" ht="15">
      <c r="A469" s="108">
        <v>330</v>
      </c>
      <c r="B469" s="108" t="s">
        <v>975</v>
      </c>
      <c r="C469" s="108" t="s">
        <v>976</v>
      </c>
    </row>
    <row r="470" spans="1:3" ht="15">
      <c r="A470" s="108">
        <v>331</v>
      </c>
      <c r="B470" s="108" t="s">
        <v>977</v>
      </c>
      <c r="C470" s="108" t="s">
        <v>978</v>
      </c>
    </row>
    <row r="471" spans="1:3" ht="15">
      <c r="A471" s="108">
        <v>332</v>
      </c>
      <c r="B471" s="108" t="s">
        <v>979</v>
      </c>
      <c r="C471" s="108" t="s">
        <v>980</v>
      </c>
    </row>
    <row r="472" spans="1:3" ht="15">
      <c r="A472" s="108">
        <v>333</v>
      </c>
      <c r="B472" s="108" t="s">
        <v>981</v>
      </c>
      <c r="C472" s="108" t="s">
        <v>982</v>
      </c>
    </row>
    <row r="473" spans="1:3" ht="15">
      <c r="A473" s="108">
        <v>334</v>
      </c>
      <c r="B473" s="108" t="s">
        <v>983</v>
      </c>
      <c r="C473" s="108" t="s">
        <v>984</v>
      </c>
    </row>
    <row r="474" spans="1:3" ht="15">
      <c r="A474" s="108">
        <v>335</v>
      </c>
      <c r="B474" s="108" t="s">
        <v>985</v>
      </c>
      <c r="C474" s="108" t="s">
        <v>986</v>
      </c>
    </row>
    <row r="475" spans="1:3" ht="15">
      <c r="A475" s="108">
        <v>336</v>
      </c>
      <c r="B475" s="108" t="s">
        <v>987</v>
      </c>
      <c r="C475" s="108" t="s">
        <v>988</v>
      </c>
    </row>
    <row r="476" spans="1:3" ht="15">
      <c r="A476" s="108">
        <v>337</v>
      </c>
      <c r="B476" s="108" t="s">
        <v>989</v>
      </c>
      <c r="C476" s="108" t="s">
        <v>990</v>
      </c>
    </row>
    <row r="477" spans="1:3" ht="15">
      <c r="A477" s="108">
        <v>338</v>
      </c>
      <c r="B477" s="108" t="s">
        <v>991</v>
      </c>
      <c r="C477" s="108" t="s">
        <v>992</v>
      </c>
    </row>
    <row r="478" spans="1:3" ht="15">
      <c r="A478" s="108">
        <v>339</v>
      </c>
      <c r="B478" s="108" t="s">
        <v>993</v>
      </c>
      <c r="C478" s="108" t="s">
        <v>994</v>
      </c>
    </row>
    <row r="479" spans="1:3" ht="15">
      <c r="A479" s="108">
        <v>340</v>
      </c>
      <c r="B479" s="108" t="s">
        <v>995</v>
      </c>
      <c r="C479" s="108" t="s">
        <v>996</v>
      </c>
    </row>
    <row r="480" spans="1:3" ht="15">
      <c r="A480" s="108">
        <v>341</v>
      </c>
      <c r="B480" s="108" t="s">
        <v>997</v>
      </c>
      <c r="C480" s="108" t="s">
        <v>998</v>
      </c>
    </row>
    <row r="481" spans="1:3" ht="15">
      <c r="A481" s="108">
        <v>342</v>
      </c>
      <c r="B481" s="108" t="s">
        <v>999</v>
      </c>
      <c r="C481" s="108" t="s">
        <v>1000</v>
      </c>
    </row>
    <row r="482" spans="1:3" ht="15">
      <c r="A482" s="108">
        <v>343</v>
      </c>
      <c r="B482" s="108" t="s">
        <v>1001</v>
      </c>
      <c r="C482" s="108" t="s">
        <v>1002</v>
      </c>
    </row>
  </sheetData>
  <sheetProtection/>
  <mergeCells count="10">
    <mergeCell ref="G83:O87"/>
    <mergeCell ref="N79:O79"/>
    <mergeCell ref="A8:G8"/>
    <mergeCell ref="G14:O14"/>
    <mergeCell ref="G15:O15"/>
    <mergeCell ref="G16:O16"/>
    <mergeCell ref="O76:P76"/>
    <mergeCell ref="G81:O81"/>
    <mergeCell ref="K8:P8"/>
    <mergeCell ref="A79:B79"/>
  </mergeCells>
  <conditionalFormatting sqref="E87">
    <cfRule type="expression" priority="468" dxfId="1" stopIfTrue="1">
      <formula>$S$90=1</formula>
    </cfRule>
  </conditionalFormatting>
  <conditionalFormatting sqref="E85">
    <cfRule type="expression" priority="5" dxfId="0" stopIfTrue="1">
      <formula>AND(($E$80-$C$80)&gt;0,($E$80-$C$80)&lt;&gt;$E$85,($E$80-$C$80)&lt;&gt;($E$85-$E$86))</formula>
    </cfRule>
    <cfRule type="cellIs" priority="469" dxfId="2" operator="lessThan" stopIfTrue="1">
      <formula>0</formula>
    </cfRule>
    <cfRule type="expression" priority="470" dxfId="1" stopIfTrue="1">
      <formula>$S$90=1</formula>
    </cfRule>
  </conditionalFormatting>
  <conditionalFormatting sqref="O57:O59">
    <cfRule type="cellIs" priority="467" dxfId="2" operator="lessThan" stopIfTrue="1">
      <formula>0</formula>
    </cfRule>
  </conditionalFormatting>
  <conditionalFormatting sqref="O75">
    <cfRule type="expression" priority="161" dxfId="174" stopIfTrue="1">
      <formula>$O$75&lt;&gt;$E$80</formula>
    </cfRule>
    <cfRule type="expression" priority="464" dxfId="1" stopIfTrue="1">
      <formula>$S$77=1</formula>
    </cfRule>
  </conditionalFormatting>
  <conditionalFormatting sqref="C25:C30">
    <cfRule type="cellIs" priority="463" dxfId="2" operator="lessThan" stopIfTrue="1">
      <formula>0</formula>
    </cfRule>
  </conditionalFormatting>
  <conditionalFormatting sqref="C57:C60">
    <cfRule type="cellIs" priority="462" dxfId="2" operator="lessThan" stopIfTrue="1">
      <formula>0</formula>
    </cfRule>
  </conditionalFormatting>
  <conditionalFormatting sqref="C63:C67">
    <cfRule type="cellIs" priority="461" dxfId="2" operator="lessThan" stopIfTrue="1">
      <formula>0</formula>
    </cfRule>
  </conditionalFormatting>
  <conditionalFormatting sqref="C70:C73">
    <cfRule type="cellIs" priority="460" dxfId="2" operator="lessThan" stopIfTrue="1">
      <formula>0</formula>
    </cfRule>
  </conditionalFormatting>
  <conditionalFormatting sqref="C75">
    <cfRule type="cellIs" priority="459" dxfId="2" operator="lessThan" stopIfTrue="1">
      <formula>0</formula>
    </cfRule>
  </conditionalFormatting>
  <conditionalFormatting sqref="C79:C80">
    <cfRule type="cellIs" priority="458" dxfId="2" operator="lessThan" stopIfTrue="1">
      <formula>0</formula>
    </cfRule>
  </conditionalFormatting>
  <conditionalFormatting sqref="C85:C87">
    <cfRule type="cellIs" priority="457" dxfId="2" operator="lessThan" stopIfTrue="1">
      <formula>0</formula>
    </cfRule>
  </conditionalFormatting>
  <conditionalFormatting sqref="G37:G48">
    <cfRule type="cellIs" priority="452" dxfId="2" operator="lessThan" stopIfTrue="1">
      <formula>0</formula>
    </cfRule>
  </conditionalFormatting>
  <conditionalFormatting sqref="C38:C48">
    <cfRule type="cellIs" priority="451" dxfId="2" operator="lessThan" stopIfTrue="1">
      <formula>0</formula>
    </cfRule>
  </conditionalFormatting>
  <conditionalFormatting sqref="O57">
    <cfRule type="expression" priority="385" dxfId="0">
      <formula>(ABS(O57-M57))&gt;40000</formula>
    </cfRule>
  </conditionalFormatting>
  <conditionalFormatting sqref="O58">
    <cfRule type="expression" priority="383" dxfId="0">
      <formula>AND(OR($O$58=$M$57,$O$58=$M$59),$O$58&gt;0,$O$58&lt;&gt;$M$58)</formula>
    </cfRule>
  </conditionalFormatting>
  <conditionalFormatting sqref="O59">
    <cfRule type="expression" priority="381" dxfId="0">
      <formula>AND(OR($O$59=$M$57,$O$59=$M$58),$O$59&gt;0,$O$59&lt;&gt;$M$59)</formula>
    </cfRule>
  </conditionalFormatting>
  <conditionalFormatting sqref="I38">
    <cfRule type="expression" priority="143" dxfId="0" stopIfTrue="1">
      <formula>AND(OR(I39=$G$38,I39=$G$40,I39=$G$41,I39=$G$42,I39=$G$43,I39=$G$44,I39=$G$45,I39=$G$46,I39=$G$47,I39=$C$39),I39&gt;0,I39&lt;&gt;$I$40,I39&lt;&gt;$I$38,I39&lt;&gt;$I$41,I39&lt;&gt;$I$42,I39&lt;&gt;$I$43,I39&lt;&gt;$I$44,I39&lt;&gt;$I$45,I39&lt;&gt;$I$46,I39&lt;&gt;$I$47,I39&lt;&gt;$E$39)</formula>
    </cfRule>
    <cfRule type="containsBlanks" priority="279" dxfId="34" stopIfTrue="1">
      <formula>LEN(TRIM(I38))=0</formula>
    </cfRule>
    <cfRule type="expression" priority="280" dxfId="175" stopIfTrue="1">
      <formula>ABS(I38-G38)&gt;40000</formula>
    </cfRule>
    <cfRule type="expression" priority="281" dxfId="0" stopIfTrue="1">
      <formula>OR((AND(I38&gt;=G38*1000,G38&gt;0)),(AND(G38&gt;=I38*1000,I38&gt;0)))</formula>
    </cfRule>
    <cfRule type="cellIs" priority="282" dxfId="2" operator="lessThan" stopIfTrue="1">
      <formula>0</formula>
    </cfRule>
  </conditionalFormatting>
  <conditionalFormatting sqref="E25">
    <cfRule type="containsBlanks" priority="155" dxfId="34" stopIfTrue="1">
      <formula>LEN(TRIM(E25))=0</formula>
    </cfRule>
    <cfRule type="cellIs" priority="182" dxfId="2" operator="lessThan" stopIfTrue="1">
      <formula>0</formula>
    </cfRule>
    <cfRule type="expression" priority="275" dxfId="175" stopIfTrue="1">
      <formula>ABS(E25-C25)&gt;40000</formula>
    </cfRule>
    <cfRule type="expression" priority="276" dxfId="0" stopIfTrue="1">
      <formula>OR((AND(E25&gt;=C25*1000,C25&gt;0)),(AND(C25&gt;=E25*1000,E25&gt;0)))</formula>
    </cfRule>
    <cfRule type="expression" priority="277" dxfId="0" stopIfTrue="1">
      <formula>AND(OR(E25=$C$27,E25=$C$26,E25=$C$28,E25=$C$29),E25&gt;0,E25&lt;&gt;$E$26,E25&lt;&gt;$E$27,E25&lt;&gt;$E$28,E25&lt;&gt;$E$29)</formula>
    </cfRule>
  </conditionalFormatting>
  <conditionalFormatting sqref="E38">
    <cfRule type="expression" priority="154" dxfId="0" stopIfTrue="1">
      <formula>AND(OR(E38=$C$39,E38=$C$40,E38=$C$41,E38=$C$42,E38=$C$43,E38=$C$44,E38=$C$45,E38=$C$46,E38=$C$47,E38=$G$38),E38&gt;0,E38&lt;&gt;$E$40,E38&lt;&gt;$E$39,E38&lt;&gt;$E$41,E38&lt;&gt;$E$42,E38&lt;&gt;$E$43,E38&lt;&gt;$E$44,E38&lt;&gt;$E$45,E38&lt;&gt;$E$46,E38&lt;&gt;$E$47,E38&lt;&gt;$I$38)</formula>
    </cfRule>
    <cfRule type="containsBlanks" priority="255" dxfId="34" stopIfTrue="1">
      <formula>LEN(TRIM(E38))=0</formula>
    </cfRule>
    <cfRule type="cellIs" priority="256" dxfId="2" operator="lessThan" stopIfTrue="1">
      <formula>0</formula>
    </cfRule>
    <cfRule type="expression" priority="257" dxfId="175" stopIfTrue="1">
      <formula>ABS(E38-C38)&gt;40000</formula>
    </cfRule>
    <cfRule type="expression" priority="258" dxfId="0" stopIfTrue="1">
      <formula>OR((AND(E38&gt;=C38*1000,C38&gt;0)),(AND(C38&gt;=E38*1000,E38&gt;0)))</formula>
    </cfRule>
  </conditionalFormatting>
  <conditionalFormatting sqref="E39">
    <cfRule type="expression" priority="153" dxfId="0" stopIfTrue="1">
      <formula>AND(OR(E39=$C$38,E39=$C$40,E39=$C$41,E39=$C$42,E39=$C$43,E39=$C$44,E39=$C$45,E39=$C$46,E39=$C$47,E39=$G$39),E39&gt;0,E39&lt;&gt;$E$40,E39&lt;&gt;$E$38,E39&lt;&gt;$E$41,E39&lt;&gt;$E$42,E39&lt;&gt;$E$43,E39&lt;&gt;$E$44,E39&lt;&gt;$E$45,E39&lt;&gt;$E$46,E39&lt;&gt;$E$47,E39&lt;&gt;$I$39)</formula>
    </cfRule>
    <cfRule type="containsBlanks" priority="251" dxfId="34" stopIfTrue="1">
      <formula>LEN(TRIM(E39))=0</formula>
    </cfRule>
    <cfRule type="expression" priority="252" dxfId="175" stopIfTrue="1">
      <formula>ABS(E39-C39)&gt;40000</formula>
    </cfRule>
    <cfRule type="expression" priority="253" dxfId="0" stopIfTrue="1">
      <formula>OR((AND(E39&gt;=C39*1000,C39&gt;0)),(AND(C39&gt;=E39*1000,E39&gt;0)))</formula>
    </cfRule>
    <cfRule type="cellIs" priority="254" dxfId="2" operator="lessThan" stopIfTrue="1">
      <formula>0</formula>
    </cfRule>
  </conditionalFormatting>
  <conditionalFormatting sqref="E40">
    <cfRule type="expression" priority="152" dxfId="0" stopIfTrue="1">
      <formula>AND(OR(E40=$C$39,E40=$C$38,E40=$C$41,E40=$C$42,E40=$C$43,E40=$C$44,E40=$C$45,E40=$C$46,E40=$C$47,E40=$G$40),E40&gt;0,E40&lt;&gt;$E$38,E40&lt;&gt;$E$39,E40&lt;&gt;$E$41,E40&lt;&gt;$E$42,E40&lt;&gt;$E$43,E40&lt;&gt;$E$44,E40&lt;&gt;$E$45,E40&lt;&gt;$E$46,E40&lt;&gt;$E$47,E40&lt;&gt;$I$40)</formula>
    </cfRule>
    <cfRule type="containsBlanks" priority="247" dxfId="34" stopIfTrue="1">
      <formula>LEN(TRIM(E40))=0</formula>
    </cfRule>
    <cfRule type="expression" priority="248" dxfId="175" stopIfTrue="1">
      <formula>ABS(E40-C40)&gt;40000</formula>
    </cfRule>
    <cfRule type="expression" priority="249" dxfId="0" stopIfTrue="1">
      <formula>OR((AND(E40&gt;=C40*1000,C40&gt;0)),(AND(C40&gt;=E40*1000,E40&gt;0)))</formula>
    </cfRule>
    <cfRule type="cellIs" priority="250" dxfId="2" operator="lessThan" stopIfTrue="1">
      <formula>0</formula>
    </cfRule>
  </conditionalFormatting>
  <conditionalFormatting sqref="E41">
    <cfRule type="expression" priority="151" dxfId="0" stopIfTrue="1">
      <formula>AND(OR(E41=$C$39,E41=$C$40,E41=$C$38,E41=$C$42,E41=$C$43,E41=$C$44,E41=$C$45,E41=$C$46,E41=$C$47,E41=$G$41),E41&gt;0,E41&lt;&gt;$E$40,E41&lt;&gt;$E$39,E41&lt;&gt;$E$38,E41&lt;&gt;$E$42,E41&lt;&gt;$E$43,E41&lt;&gt;$E$44,E41&lt;&gt;$E$45,E41&lt;&gt;$E$46,E41&lt;&gt;$E$47,E41&lt;&gt;$I$41)</formula>
    </cfRule>
    <cfRule type="containsBlanks" priority="243" dxfId="34" stopIfTrue="1">
      <formula>LEN(TRIM(E41))=0</formula>
    </cfRule>
    <cfRule type="expression" priority="244" dxfId="175" stopIfTrue="1">
      <formula>ABS(E41-C41)&gt;40000</formula>
    </cfRule>
    <cfRule type="expression" priority="245" dxfId="0" stopIfTrue="1">
      <formula>OR((AND(E41&gt;=C41*1000,C41&gt;0)),(AND(C41&gt;=E41*1000,E41&gt;0)))</formula>
    </cfRule>
    <cfRule type="cellIs" priority="246" dxfId="2" operator="lessThan" stopIfTrue="1">
      <formula>0</formula>
    </cfRule>
  </conditionalFormatting>
  <conditionalFormatting sqref="E42">
    <cfRule type="expression" priority="150" dxfId="0" stopIfTrue="1">
      <formula>AND(OR(E42=$C$39,E42=$C$40,E42=$C$41,E42=$C$38,E42=$C$43,E42=$C$44,E42=$C$45,E42=$C$46,E42=$C$47,E42=$G$42),E42&gt;0,E42&lt;&gt;$E$40,E42&lt;&gt;$E$39,E42&lt;&gt;$E$41,E42&lt;&gt;$E$38,E42&lt;&gt;$E$43,E42&lt;&gt;$E$44,E42&lt;&gt;$E$45,E42&lt;&gt;$E$46,E42&lt;&gt;$E$47,E42&lt;&gt;$I$42)</formula>
    </cfRule>
    <cfRule type="containsBlanks" priority="239" dxfId="34" stopIfTrue="1">
      <formula>LEN(TRIM(E42))=0</formula>
    </cfRule>
    <cfRule type="expression" priority="240" dxfId="175" stopIfTrue="1">
      <formula>ABS(E42-C42)&gt;40000</formula>
    </cfRule>
    <cfRule type="expression" priority="241" dxfId="0" stopIfTrue="1">
      <formula>OR((AND(E42&gt;=C42*1000,C42&gt;0)),(AND(C42&gt;=E42*1000,E42&gt;0)))</formula>
    </cfRule>
    <cfRule type="cellIs" priority="242" dxfId="2" operator="lessThan" stopIfTrue="1">
      <formula>0</formula>
    </cfRule>
  </conditionalFormatting>
  <conditionalFormatting sqref="E43">
    <cfRule type="expression" priority="149" dxfId="0" stopIfTrue="1">
      <formula>AND(OR(E43=$C$39,E43=$C$40,E43=$C$41,E43=$C$42,E43=$C$38,E43=$C$44,E43=$C$45,E43=$C$46,E43=$C$47,E43=$G$43),E43&gt;0,E43&lt;&gt;$E$40,E43&lt;&gt;$E$39,E43&lt;&gt;$E$41,E43&lt;&gt;$E$42,E43&lt;&gt;$E$38,E43&lt;&gt;$E$44,E43&lt;&gt;$E$45,E43&lt;&gt;$E$46,E43&lt;&gt;$E$47,E43&lt;&gt;$I$43)</formula>
    </cfRule>
    <cfRule type="containsBlanks" priority="235" dxfId="34" stopIfTrue="1">
      <formula>LEN(TRIM(E43))=0</formula>
    </cfRule>
    <cfRule type="expression" priority="236" dxfId="175" stopIfTrue="1">
      <formula>ABS(E43-C43)&gt;40000</formula>
    </cfRule>
    <cfRule type="expression" priority="237" dxfId="0" stopIfTrue="1">
      <formula>OR((AND(E43&gt;=C43*1000,C43&gt;0)),(AND(C43&gt;=E43*1000,E43&gt;0)))</formula>
    </cfRule>
    <cfRule type="cellIs" priority="238" dxfId="2" operator="lessThan" stopIfTrue="1">
      <formula>0</formula>
    </cfRule>
  </conditionalFormatting>
  <conditionalFormatting sqref="E44">
    <cfRule type="expression" priority="148" dxfId="0" stopIfTrue="1">
      <formula>AND(OR(E44=$C$39,E44=$C$40,E44=$C$41,E44=$C$42,E44=$C$43,E44=$C$38,E44=$C$45,E44=$C$46,E44=$C$47,E44=$G$44),E44&gt;0,E44&lt;&gt;$E$40,E44&lt;&gt;$E$39,E44&lt;&gt;$E$41,E44&lt;&gt;$E$42,E44&lt;&gt;$E$43,E44&lt;&gt;$E$38,E44&lt;&gt;$E$45,E44&lt;&gt;$E$46,E44&lt;&gt;$E$47,E44&lt;&gt;$I$44)</formula>
    </cfRule>
    <cfRule type="containsBlanks" priority="231" dxfId="34" stopIfTrue="1">
      <formula>LEN(TRIM(E44))=0</formula>
    </cfRule>
    <cfRule type="expression" priority="232" dxfId="175" stopIfTrue="1">
      <formula>ABS(E44-C44)&gt;40000</formula>
    </cfRule>
    <cfRule type="expression" priority="233" dxfId="0" stopIfTrue="1">
      <formula>OR((AND(E44&gt;=C44*1000,C44&gt;0)),(AND(C44&gt;=E44*1000,E44&gt;0)))</formula>
    </cfRule>
    <cfRule type="cellIs" priority="234" dxfId="2" operator="lessThan" stopIfTrue="1">
      <formula>0</formula>
    </cfRule>
  </conditionalFormatting>
  <conditionalFormatting sqref="E45">
    <cfRule type="expression" priority="147" dxfId="0" stopIfTrue="1">
      <formula>AND(OR(E45=$C$39,E45=$C$40,E45=$C$41,E45=$C$42,E45=$C$43,E45=$C$44,E45=$C$38,E45=$C$46,E45=$C$47,E45=$G$45),E45&gt;0,E45&lt;&gt;$E$40,E45&lt;&gt;$E$39,E45&lt;&gt;$E$41,E45&lt;&gt;$E$42,E45&lt;&gt;$E$43,E45&lt;&gt;$E$44,E45&lt;&gt;$E$38,E45&lt;&gt;$E$46,E45&lt;&gt;$E$47,E45&lt;&gt;$I$45)</formula>
    </cfRule>
    <cfRule type="containsBlanks" priority="227" dxfId="34" stopIfTrue="1">
      <formula>LEN(TRIM(E45))=0</formula>
    </cfRule>
    <cfRule type="expression" priority="228" dxfId="175" stopIfTrue="1">
      <formula>ABS(E45-C45)&gt;40000</formula>
    </cfRule>
    <cfRule type="expression" priority="229" dxfId="0" stopIfTrue="1">
      <formula>OR((AND(E45&gt;=C45*1000,C45&gt;0)),(AND(C45&gt;=E45*1000,E45&gt;0)))</formula>
    </cfRule>
    <cfRule type="cellIs" priority="230" dxfId="2" operator="lessThan" stopIfTrue="1">
      <formula>0</formula>
    </cfRule>
  </conditionalFormatting>
  <conditionalFormatting sqref="E46">
    <cfRule type="expression" priority="146" dxfId="0" stopIfTrue="1">
      <formula>AND(OR(E46=$C$39,E46=$C$40,E46=$C$41,E46=$C$42,E46=$C$43,E46=$C$44,E46=$C$45,E46=$C$38,E46=$C$47,E46=$G$46),E46&gt;0,E46&lt;&gt;$E$40,E46&lt;&gt;$E$39,E46&lt;&gt;$E$41,E46&lt;&gt;$E$42,E46&lt;&gt;$E$43,E46&lt;&gt;$E$44,E46&lt;&gt;$E$45,E46&lt;&gt;$E$38,E46&lt;&gt;$E$47,E46&lt;&gt;$I$46)</formula>
    </cfRule>
    <cfRule type="containsBlanks" priority="223" dxfId="34" stopIfTrue="1">
      <formula>LEN(TRIM(E46))=0</formula>
    </cfRule>
    <cfRule type="expression" priority="224" dxfId="175" stopIfTrue="1">
      <formula>ABS(E46-C46)&gt;40000</formula>
    </cfRule>
    <cfRule type="expression" priority="225" dxfId="0" stopIfTrue="1">
      <formula>OR((AND(E46&gt;=C46*1000,C46&gt;0)),(AND(C46&gt;=E46*1000,E46&gt;0)))</formula>
    </cfRule>
    <cfRule type="cellIs" priority="226" dxfId="2" operator="lessThan" stopIfTrue="1">
      <formula>0</formula>
    </cfRule>
  </conditionalFormatting>
  <conditionalFormatting sqref="E47">
    <cfRule type="expression" priority="145" dxfId="0" stopIfTrue="1">
      <formula>AND(OR(E47=$C$39,E47=$C$40,E47=$C$41,E47=$C$42,E47=$C$43,E47=$C$44,E47=$C$45,E47=$C$46,E47=$C$38,E47=$G$47),E47&gt;0,E47&lt;&gt;$E$40,E47&lt;&gt;$E$39,E47&lt;&gt;$E$41,E47&lt;&gt;$E$42,E47&lt;&gt;$E$43,E47&lt;&gt;$E$44,E47&lt;&gt;$E$45,E47&lt;&gt;$E$46,E47&lt;&gt;$E$38,E47&lt;&gt;$I$47)</formula>
    </cfRule>
    <cfRule type="containsBlanks" priority="219" dxfId="34" stopIfTrue="1">
      <formula>LEN(TRIM(E47))=0</formula>
    </cfRule>
    <cfRule type="expression" priority="220" dxfId="175" stopIfTrue="1">
      <formula>ABS(E47-C47)&gt;40000</formula>
    </cfRule>
    <cfRule type="expression" priority="221" dxfId="0" stopIfTrue="1">
      <formula>OR((AND(E47&gt;=C47*1000,C47&gt;0)),(AND(C47&gt;=E47*1000,E47&gt;0)))</formula>
    </cfRule>
    <cfRule type="cellIs" priority="222" dxfId="2" operator="lessThan" stopIfTrue="1">
      <formula>0</formula>
    </cfRule>
  </conditionalFormatting>
  <conditionalFormatting sqref="I39">
    <cfRule type="expression" priority="142" dxfId="0" stopIfTrue="1">
      <formula>"AND(OR(I39=$G$38,I39=$G$40,I39=$G$41,I39=$G$42,I39=$G$43,I39=$G$44,I39=$G$45,I39=$G$46,I39=$G$47,I39=$C$39),I39&gt;0,I39&lt;&gt;$I$40,I39&lt;&gt;$I$38,I39&lt;&gt;$I$41,I39&lt;&gt;$I$42,I39&lt;&gt;$I$43,I39&lt;&gt;$I$44,I39&lt;&gt;$I$45,I39&lt;&gt;$I$46,I39&lt;&gt;$I$47,I39&lt;&gt;$E$39)"</formula>
    </cfRule>
    <cfRule type="containsBlanks" priority="215" dxfId="34" stopIfTrue="1">
      <formula>LEN(TRIM(I39))=0</formula>
    </cfRule>
    <cfRule type="expression" priority="216" dxfId="175" stopIfTrue="1">
      <formula>ABS(I39-G39)&gt;40000</formula>
    </cfRule>
    <cfRule type="expression" priority="217" dxfId="0" stopIfTrue="1">
      <formula>OR((AND(I39&gt;=G39*1000,G39&gt;0)),(AND(G39&gt;=I39*1000,I39&gt;0)))</formula>
    </cfRule>
    <cfRule type="cellIs" priority="218" dxfId="2" operator="lessThan" stopIfTrue="1">
      <formula>0</formula>
    </cfRule>
  </conditionalFormatting>
  <conditionalFormatting sqref="I40">
    <cfRule type="expression" priority="141" dxfId="0" stopIfTrue="1">
      <formula>AND(OR(I40=$G$39,I40=$G$38,I40=$G$41,I40=$G$42,I40=$G$43,I40=$G$44,I40=$G$45,I40=$G$46,I40=$G$47,I40=$C$40),I40&gt;0,I40&lt;&gt;$I$38,I40&lt;&gt;$I$39,I40&lt;&gt;$I$41,I40&lt;&gt;$I$42,I40&lt;&gt;$I$43,I40&lt;&gt;$I$44,I40&lt;&gt;$I$45,I40&lt;&gt;$I$46,I40&lt;&gt;$I$47,I40&lt;&gt;$E$40)</formula>
    </cfRule>
    <cfRule type="containsBlanks" priority="211" dxfId="34" stopIfTrue="1">
      <formula>LEN(TRIM(I40))=0</formula>
    </cfRule>
    <cfRule type="expression" priority="212" dxfId="175" stopIfTrue="1">
      <formula>ABS(I40-G40)&gt;40000</formula>
    </cfRule>
    <cfRule type="expression" priority="213" dxfId="0" stopIfTrue="1">
      <formula>OR((AND(I40&gt;=G40*1000,G40&gt;0)),(AND(G40&gt;=I40*1000,I40&gt;0)))</formula>
    </cfRule>
    <cfRule type="cellIs" priority="214" dxfId="2" operator="lessThan" stopIfTrue="1">
      <formula>0</formula>
    </cfRule>
  </conditionalFormatting>
  <conditionalFormatting sqref="I41">
    <cfRule type="expression" priority="140" dxfId="0" stopIfTrue="1">
      <formula>AND(OR(I41=$G$39,I41=$G$40,I41=$G$38,I41=$G$42,I41=$G$43,I41=$G$44,I41=$G$45,I41=$G$46,I41=$G$47,I41=$C$41),I41&gt;0,I41&lt;&gt;$I$40,I41&lt;&gt;$I$39,I41&lt;&gt;$I$38,I41&lt;&gt;$I$42,I41&lt;&gt;$I$43,I41&lt;&gt;$I$44,I41&lt;&gt;$I$45,I41&lt;&gt;$I$46,I41&lt;&gt;$I$47,I41&lt;&gt;$E$41)</formula>
    </cfRule>
    <cfRule type="containsBlanks" priority="207" dxfId="34" stopIfTrue="1">
      <formula>LEN(TRIM(I41))=0</formula>
    </cfRule>
    <cfRule type="expression" priority="208" dxfId="175" stopIfTrue="1">
      <formula>ABS(I41-G41)&gt;40000</formula>
    </cfRule>
    <cfRule type="expression" priority="209" dxfId="0" stopIfTrue="1">
      <formula>OR((AND(I41&gt;=G41*1000,G41&gt;0)),(AND(G41&gt;=I41*1000,I41&gt;0)))</formula>
    </cfRule>
    <cfRule type="cellIs" priority="210" dxfId="2" operator="lessThan" stopIfTrue="1">
      <formula>0</formula>
    </cfRule>
  </conditionalFormatting>
  <conditionalFormatting sqref="I42">
    <cfRule type="expression" priority="139" dxfId="0" stopIfTrue="1">
      <formula>AND(OR(I42=$G$39,I42=$G$40,I42=$G$41,I42=$G$38,I42=$G$43,I42=$G$44,I42=$G$45,I42=$G$46,I42=$G$47,I42=$C$42),I42&gt;0,I42&lt;&gt;$I$40,I42&lt;&gt;$I$39,I42&lt;&gt;$I$41,I42&lt;&gt;$I$38,I42&lt;&gt;$I$43,I42&lt;&gt;$I$44,I42&lt;&gt;$I$45,I42&lt;&gt;$I$46,I42&lt;&gt;$I$47,I42&lt;&gt;$E$42)</formula>
    </cfRule>
    <cfRule type="containsBlanks" priority="203" dxfId="34" stopIfTrue="1">
      <formula>LEN(TRIM(I42))=0</formula>
    </cfRule>
    <cfRule type="expression" priority="204" dxfId="175" stopIfTrue="1">
      <formula>ABS(I42-G42)&gt;40000</formula>
    </cfRule>
    <cfRule type="expression" priority="205" dxfId="0" stopIfTrue="1">
      <formula>OR((AND(I42&gt;=G42*1000,G42&gt;0)),(AND(G42&gt;=I42*1000,I42&gt;0)))</formula>
    </cfRule>
    <cfRule type="cellIs" priority="206" dxfId="2" operator="lessThan" stopIfTrue="1">
      <formula>0</formula>
    </cfRule>
  </conditionalFormatting>
  <conditionalFormatting sqref="I43">
    <cfRule type="expression" priority="138" dxfId="0" stopIfTrue="1">
      <formula>AND(OR(I43=$G$39,I43=$G$40,I43=$G$41,I43=$G$42,I43=$G$38,I43=$G$44,I43=$G$45,I43=$G$46,I43=$G$47,I43=$C$43),I43&gt;0,I43&lt;&gt;$I$40,I43&lt;&gt;$I$39,I43&lt;&gt;$I$41,I43&lt;&gt;$I$42,I43&lt;&gt;$I$38,I43&lt;&gt;$I$44,I43&lt;&gt;$I$45,I43&lt;&gt;$I$46,I43&lt;&gt;$I$47,I43&lt;&gt;$E$43)</formula>
    </cfRule>
    <cfRule type="containsBlanks" priority="199" dxfId="34" stopIfTrue="1">
      <formula>LEN(TRIM(I43))=0</formula>
    </cfRule>
    <cfRule type="expression" priority="200" dxfId="175" stopIfTrue="1">
      <formula>ABS(I43-G43)&gt;40000</formula>
    </cfRule>
    <cfRule type="expression" priority="201" dxfId="0" stopIfTrue="1">
      <formula>OR((AND(I43&gt;=G43*1000,G43&gt;0)),(AND(G43&gt;=I43*1000,I43&gt;0)))</formula>
    </cfRule>
    <cfRule type="cellIs" priority="202" dxfId="2" operator="lessThan" stopIfTrue="1">
      <formula>0</formula>
    </cfRule>
  </conditionalFormatting>
  <conditionalFormatting sqref="I44">
    <cfRule type="expression" priority="137" dxfId="0" stopIfTrue="1">
      <formula>AND(OR(I44=$G$39,I44=$G$40,I44=$G$41,I44=$G$42,I44=$G$43,I44=$G$38,I44=$G$45,I44=$G$46,I44=$G$47,I44=$C$44),I44&gt;0,I44&lt;&gt;$I$40,I44&lt;&gt;$I$39,I44&lt;&gt;$I$41,I44&lt;&gt;$I$42,I44&lt;&gt;$I$43,I44&lt;&gt;$I$38,I44&lt;&gt;$I$45,I44&lt;&gt;$I$46,I44&lt;&gt;$I$47,I44&lt;&gt;$E$44)</formula>
    </cfRule>
    <cfRule type="containsBlanks" priority="195" dxfId="34" stopIfTrue="1">
      <formula>LEN(TRIM(I44))=0</formula>
    </cfRule>
    <cfRule type="expression" priority="196" dxfId="175" stopIfTrue="1">
      <formula>ABS(I44-G44)&gt;40000</formula>
    </cfRule>
    <cfRule type="expression" priority="197" dxfId="0" stopIfTrue="1">
      <formula>OR((AND(I44&gt;=G44*1000,G44&gt;0)),(AND(G44&gt;=I44*1000,I44&gt;0)))</formula>
    </cfRule>
    <cfRule type="cellIs" priority="198" dxfId="2" operator="lessThan" stopIfTrue="1">
      <formula>0</formula>
    </cfRule>
  </conditionalFormatting>
  <conditionalFormatting sqref="I45">
    <cfRule type="expression" priority="136" dxfId="0" stopIfTrue="1">
      <formula>AND(OR(I45=$G$39,I45=$G$40,I45=$G$41,I45=$G$42,I45=$G$43,I45=$G$44,I45=$G$38,I45=$G$46,I45=$G$47,I45=$C$45),I45&gt;0,I45&lt;&gt;$I$40,I45&lt;&gt;$I$39,I45&lt;&gt;$I$41,I45&lt;&gt;$I$42,I45&lt;&gt;$I$43,I45&lt;&gt;$I$44,I45&lt;&gt;$I$38,I45&lt;&gt;$I$46,I45&lt;&gt;$I$47,I45&lt;&gt;$E$45)</formula>
    </cfRule>
    <cfRule type="containsBlanks" priority="191" dxfId="34" stopIfTrue="1">
      <formula>LEN(TRIM(I45))=0</formula>
    </cfRule>
    <cfRule type="expression" priority="192" dxfId="175" stopIfTrue="1">
      <formula>ABS(I45-G45)&gt;40000</formula>
    </cfRule>
    <cfRule type="expression" priority="193" dxfId="0" stopIfTrue="1">
      <formula>OR((AND(I45&gt;=G45*1000,G45&gt;0)),(AND(G45&gt;=I45*1000,I45&gt;0)))</formula>
    </cfRule>
    <cfRule type="cellIs" priority="194" dxfId="2" operator="lessThan" stopIfTrue="1">
      <formula>0</formula>
    </cfRule>
  </conditionalFormatting>
  <conditionalFormatting sqref="I46">
    <cfRule type="expression" priority="135" dxfId="0" stopIfTrue="1">
      <formula>AND(OR(I46=$G$39,I46=$G$40,I46=$G$41,I46=$G$42,I46=$G$43,I46=$G$44,I46=$G$45,I46=$G$38,I46=$G$47,I46=$C$46),I46&gt;0,I46&lt;&gt;$I$40,I46&lt;&gt;$I$39,I46&lt;&gt;$I$41,I46&lt;&gt;$I$42,I46&lt;&gt;$I$43,I46&lt;&gt;$I$44,I46&lt;&gt;$I$45,I46&lt;&gt;$I$38,I46&lt;&gt;$I$47,I46&lt;&gt;$E$46)</formula>
    </cfRule>
    <cfRule type="containsBlanks" priority="187" dxfId="34" stopIfTrue="1">
      <formula>LEN(TRIM(I46))=0</formula>
    </cfRule>
    <cfRule type="expression" priority="188" dxfId="175" stopIfTrue="1">
      <formula>ABS(I46-G46)&gt;40000</formula>
    </cfRule>
    <cfRule type="expression" priority="189" dxfId="0" stopIfTrue="1">
      <formula>OR((AND(I46&gt;=G46*1000,G46&gt;0)),(AND(G46&gt;=I46*1000,I46&gt;0)))</formula>
    </cfRule>
    <cfRule type="cellIs" priority="190" dxfId="2" operator="lessThan" stopIfTrue="1">
      <formula>0</formula>
    </cfRule>
  </conditionalFormatting>
  <conditionalFormatting sqref="I47">
    <cfRule type="expression" priority="134" dxfId="0" stopIfTrue="1">
      <formula>AND(OR(I47=$G$39,I47=$G$40,I47=$G$41,I47=$G$42,I47=$G$43,I47=$G$44,I47=$G$45,I47=$G$46,I47=$G$38,I47=$C$47),I47&gt;0,I47&lt;&gt;$I$40,I47&lt;&gt;$I$39,I47&lt;&gt;$I$41,I47&lt;&gt;$I$42,I47&lt;&gt;$I$43,I47&lt;&gt;$I$44,I47&lt;&gt;$I$45,I47&lt;&gt;$I$46,I47&lt;&gt;$I$38,I47&lt;&gt;$E$47)</formula>
    </cfRule>
    <cfRule type="containsBlanks" priority="183" dxfId="34" stopIfTrue="1">
      <formula>LEN(TRIM(I47))=0</formula>
    </cfRule>
    <cfRule type="expression" priority="184" dxfId="175" stopIfTrue="1">
      <formula>ABS(I47-G47)&gt;40000</formula>
    </cfRule>
    <cfRule type="expression" priority="185" dxfId="0" stopIfTrue="1">
      <formula>OR((AND(I47&gt;=G47*1000,G47&gt;0)),(AND(G47&gt;=I47*1000,I47&gt;0)))</formula>
    </cfRule>
    <cfRule type="cellIs" priority="186" dxfId="2" operator="lessThan" stopIfTrue="1">
      <formula>0</formula>
    </cfRule>
  </conditionalFormatting>
  <conditionalFormatting sqref="E26">
    <cfRule type="containsBlanks" priority="177" dxfId="34" stopIfTrue="1">
      <formula>LEN(TRIM(E26))=0</formula>
    </cfRule>
    <cfRule type="expression" priority="178" dxfId="0" stopIfTrue="1">
      <formula>AND(OR(E26=$C$25,E26=$C$27,E26=$C$28,E26=$C$29),E26&gt;0,E26&lt;&gt;$E$27,E26&lt;&gt;$E$25,E26&lt;&gt;$E$28,E26&lt;&gt;$E$29)</formula>
    </cfRule>
    <cfRule type="expression" priority="179" dxfId="175" stopIfTrue="1">
      <formula>ABS(E26-C26)&gt;40000</formula>
    </cfRule>
    <cfRule type="expression" priority="180" dxfId="0" stopIfTrue="1">
      <formula>OR((AND(E26&gt;=C26*1000,C26&gt;0)),(AND(C26&gt;=E26*1000,E26&gt;0)))</formula>
    </cfRule>
    <cfRule type="cellIs" priority="181" dxfId="2" operator="lessThan" stopIfTrue="1">
      <formula>0</formula>
    </cfRule>
  </conditionalFormatting>
  <conditionalFormatting sqref="E28">
    <cfRule type="containsBlanks" priority="167" dxfId="34" stopIfTrue="1">
      <formula>LEN(TRIM(E28))=0</formula>
    </cfRule>
    <cfRule type="expression" priority="168" dxfId="0" stopIfTrue="1">
      <formula>AND(OR(E28=$C$25,E28=$C$26,E28=$C$27,E28=$C$29),E28&gt;0,E28&lt;&gt;$E$26,E28&lt;&gt;$E$25,E28&lt;&gt;$E$27,E28&lt;&gt;$E$29)</formula>
    </cfRule>
    <cfRule type="expression" priority="169" dxfId="175" stopIfTrue="1">
      <formula>ABS(E28-C28)&gt;40000</formula>
    </cfRule>
    <cfRule type="expression" priority="170" dxfId="0" stopIfTrue="1">
      <formula>OR((AND(E28&gt;=C28*1000,C28&gt;0)),(AND(C28&gt;=E28*1000,E28&gt;0)))</formula>
    </cfRule>
    <cfRule type="cellIs" priority="171" dxfId="2" operator="lessThan" stopIfTrue="1">
      <formula>0</formula>
    </cfRule>
  </conditionalFormatting>
  <conditionalFormatting sqref="E29">
    <cfRule type="containsBlanks" priority="162" dxfId="34" stopIfTrue="1">
      <formula>LEN(TRIM(E29))=0</formula>
    </cfRule>
    <cfRule type="expression" priority="163" dxfId="0" stopIfTrue="1">
      <formula>AND(OR(E29=$C$25,E29=$C$26,E29=$C$28,E29=$C$27),E29&gt;0,E29&lt;&gt;$E$26,E29&lt;&gt;$E$25,E29&lt;&gt;$E$28,E29&lt;&gt;$E$27)</formula>
    </cfRule>
    <cfRule type="expression" priority="164" dxfId="175" stopIfTrue="1">
      <formula>ABS(E29-C29)&gt;40000</formula>
    </cfRule>
    <cfRule type="expression" priority="165" dxfId="0" stopIfTrue="1">
      <formula>OR((AND(E29&gt;=C29*1000,C29&gt;0)),(AND(C29&gt;=E29*1000,E29&gt;0)))</formula>
    </cfRule>
    <cfRule type="cellIs" priority="166" dxfId="2" operator="lessThan" stopIfTrue="1">
      <formula>0</formula>
    </cfRule>
  </conditionalFormatting>
  <conditionalFormatting sqref="E27">
    <cfRule type="containsBlanks" priority="156" dxfId="34" stopIfTrue="1">
      <formula>LEN(TRIM(E27))=0</formula>
    </cfRule>
    <cfRule type="expression" priority="157" dxfId="0" stopIfTrue="1">
      <formula>AND(OR(E27=$C$25,E27=$C$26,E27=$C$28,E27=$C$29),E27&gt;0,E27&lt;&gt;$E$26,E27&lt;&gt;$E$25,E27&lt;&gt;$E$28,E27&lt;&gt;$E$29)</formula>
    </cfRule>
    <cfRule type="expression" priority="158" dxfId="175" stopIfTrue="1">
      <formula>ABS(E27-C27)&gt;40000</formula>
    </cfRule>
    <cfRule type="expression" priority="159" dxfId="0" stopIfTrue="1">
      <formula>OR((AND(E27&gt;=C27*1000,C27&gt;0)),(AND(C27&gt;=E27*1000,E27&gt;0)))</formula>
    </cfRule>
    <cfRule type="cellIs" priority="160" dxfId="2" operator="lessThan" stopIfTrue="1">
      <formula>0</formula>
    </cfRule>
  </conditionalFormatting>
  <conditionalFormatting sqref="E63">
    <cfRule type="containsBlanks" priority="121" dxfId="34" stopIfTrue="1">
      <formula>LEN(TRIM(E63))=0</formula>
    </cfRule>
    <cfRule type="cellIs" priority="122" dxfId="2" operator="lessThan" stopIfTrue="1">
      <formula>0</formula>
    </cfRule>
    <cfRule type="expression" priority="123" dxfId="175" stopIfTrue="1">
      <formula>ABS(E63-C63)&gt;40000</formula>
    </cfRule>
    <cfRule type="expression" priority="124" dxfId="0" stopIfTrue="1">
      <formula>OR((AND(E63&gt;=C63*1000,C63&gt;0)),(AND(C63&gt;=E63*1000,E63&gt;0)))</formula>
    </cfRule>
    <cfRule type="expression" priority="125" dxfId="0" stopIfTrue="1">
      <formula>AND(OR(E63=$C$64,E63=$C$65,E63=$C$66,E63=$C$67),E63&gt;0,E63&lt;&gt;$E$64,E63&lt;&gt;$E$65,E63&lt;&gt;$E$66,E63&lt;&gt;$E$67)</formula>
    </cfRule>
  </conditionalFormatting>
  <conditionalFormatting sqref="E64">
    <cfRule type="containsBlanks" priority="116" dxfId="34" stopIfTrue="1">
      <formula>LEN(TRIM(E64))=0</formula>
    </cfRule>
    <cfRule type="expression" priority="117" dxfId="0" stopIfTrue="1">
      <formula>AND(OR(E64=$C$63,E64=$C$65,E64=$C$66,E64=$C$67),E64&gt;0,E64&lt;&gt;$E$63,E64&lt;&gt;$E$65,E64&lt;&gt;$E$66,E64&lt;&gt;$E$67)</formula>
    </cfRule>
    <cfRule type="expression" priority="118" dxfId="175" stopIfTrue="1">
      <formula>ABS(E64-C64)&gt;40000</formula>
    </cfRule>
    <cfRule type="expression" priority="119" dxfId="0" stopIfTrue="1">
      <formula>OR((AND(E64&gt;=C64*1000,C64&gt;0)),(AND(C64&gt;=E64*1000,E64&gt;0)))</formula>
    </cfRule>
    <cfRule type="cellIs" priority="120" dxfId="2" operator="lessThan" stopIfTrue="1">
      <formula>0</formula>
    </cfRule>
  </conditionalFormatting>
  <conditionalFormatting sqref="E65">
    <cfRule type="containsBlanks" priority="111" dxfId="34" stopIfTrue="1">
      <formula>LEN(TRIM(E65))=0</formula>
    </cfRule>
    <cfRule type="cellIs" priority="112" dxfId="2" operator="lessThan" stopIfTrue="1">
      <formula>0</formula>
    </cfRule>
    <cfRule type="expression" priority="113" dxfId="175" stopIfTrue="1">
      <formula>ABS(E65-C65)&gt;40000</formula>
    </cfRule>
    <cfRule type="expression" priority="114" dxfId="0" stopIfTrue="1">
      <formula>OR((AND(E65&gt;=C65*1000,C65&gt;0)),(AND(C65&gt;=E65*1000,E65&gt;0)))</formula>
    </cfRule>
    <cfRule type="expression" priority="115" dxfId="0" stopIfTrue="1">
      <formula>AND(OR(E65=$C$64,E65=$C$63,E65=$C$66,E65=$C$67),E65&gt;0,E65&lt;&gt;$E$64,E65&lt;&gt;$E$63,E65&lt;&gt;$E$66,E65&lt;&gt;$E$67)</formula>
    </cfRule>
  </conditionalFormatting>
  <conditionalFormatting sqref="E66">
    <cfRule type="containsBlanks" priority="106" dxfId="34" stopIfTrue="1">
      <formula>LEN(TRIM(E66))=0</formula>
    </cfRule>
    <cfRule type="cellIs" priority="107" dxfId="2" operator="lessThan" stopIfTrue="1">
      <formula>0</formula>
    </cfRule>
    <cfRule type="expression" priority="108" dxfId="175" stopIfTrue="1">
      <formula>ABS(E66-C66)&gt;40000</formula>
    </cfRule>
    <cfRule type="expression" priority="109" dxfId="0" stopIfTrue="1">
      <formula>OR((AND(E66&gt;=C66*1000,C66&gt;0)),(AND(C66&gt;=E66*1000,E66&gt;0)))</formula>
    </cfRule>
    <cfRule type="expression" priority="110" dxfId="0" stopIfTrue="1">
      <formula>AND(OR(E66=$C$64,E66=$C$65,E66=$C$63,E66=$C$67),E66&gt;0,E66&lt;&gt;$E$64,E66&lt;&gt;$E$65,E66&lt;&gt;$E$63,E66&lt;&gt;$E$67)</formula>
    </cfRule>
  </conditionalFormatting>
  <conditionalFormatting sqref="E67">
    <cfRule type="containsBlanks" priority="101" dxfId="34" stopIfTrue="1">
      <formula>LEN(TRIM(E67))=0</formula>
    </cfRule>
    <cfRule type="cellIs" priority="102" dxfId="2" operator="lessThan" stopIfTrue="1">
      <formula>0</formula>
    </cfRule>
    <cfRule type="expression" priority="103" dxfId="175" stopIfTrue="1">
      <formula>ABS(E67-C67)&gt;40000</formula>
    </cfRule>
    <cfRule type="expression" priority="104" dxfId="0" stopIfTrue="1">
      <formula>OR((AND(E67&gt;=C67*1000,C67&gt;0)),(AND(C67&gt;=E67*1000,E67&gt;0)))</formula>
    </cfRule>
    <cfRule type="expression" priority="105" dxfId="0" stopIfTrue="1">
      <formula>AND(OR(E67=$C$64,E67=$C$65,E67=$C$66,E67=$C$63),E67&gt;0,E67&lt;&gt;$E$64,E67&lt;&gt;$E$65,E67&lt;&gt;$E$66,E67&lt;&gt;$E$63)</formula>
    </cfRule>
  </conditionalFormatting>
  <conditionalFormatting sqref="E79">
    <cfRule type="containsBlanks" priority="89" dxfId="34" stopIfTrue="1">
      <formula>LEN(TRIM(E79))=0</formula>
    </cfRule>
    <cfRule type="cellIs" priority="90" dxfId="2" operator="lessThan" stopIfTrue="1">
      <formula>0</formula>
    </cfRule>
    <cfRule type="expression" priority="91" dxfId="175" stopIfTrue="1">
      <formula>ABS(E79-C79)&gt;40000</formula>
    </cfRule>
    <cfRule type="expression" priority="92" dxfId="0" stopIfTrue="1">
      <formula>OR((AND(E79&gt;=C79*1000,C79&gt;0)),(AND(C79&gt;=E79*1000,E79&gt;0)))</formula>
    </cfRule>
    <cfRule type="expression" priority="93" dxfId="0" stopIfTrue="1">
      <formula>AND(E79=$C$80,E79&gt;0,E79&lt;&gt;C79)</formula>
    </cfRule>
  </conditionalFormatting>
  <conditionalFormatting sqref="E80">
    <cfRule type="containsBlanks" priority="6" dxfId="34" stopIfTrue="1">
      <formula>LEN(TRIM(E80))=0</formula>
    </cfRule>
    <cfRule type="expression" priority="42" dxfId="0" stopIfTrue="1">
      <formula>$E$80&lt;&gt;$O$75</formula>
    </cfRule>
    <cfRule type="expression" priority="84" dxfId="0" stopIfTrue="1">
      <formula>(ABS($E$80-$C$80)*1.04)&lt;(ABS($E$85-$E$86))</formula>
    </cfRule>
    <cfRule type="cellIs" priority="85" dxfId="2" operator="lessThan" stopIfTrue="1">
      <formula>0</formula>
    </cfRule>
    <cfRule type="expression" priority="86" dxfId="175" stopIfTrue="1">
      <formula>ABS(E80-C80)&gt;40000</formula>
    </cfRule>
    <cfRule type="expression" priority="87" dxfId="0" stopIfTrue="1">
      <formula>OR((AND(E80&gt;=C80*1000,C80&gt;0)),(AND(C80&gt;=E80*1000,E80&gt;0)))</formula>
    </cfRule>
    <cfRule type="expression" priority="88" dxfId="0" stopIfTrue="1">
      <formula>AND(E80=$C$79,E80&gt;0,E80&lt;&gt;C80)</formula>
    </cfRule>
  </conditionalFormatting>
  <conditionalFormatting sqref="E57">
    <cfRule type="containsBlanks" priority="79" dxfId="34" stopIfTrue="1">
      <formula>LEN(TRIM(E57))=0</formula>
    </cfRule>
    <cfRule type="cellIs" priority="80" dxfId="2" operator="lessThan" stopIfTrue="1">
      <formula>0</formula>
    </cfRule>
    <cfRule type="expression" priority="81" dxfId="175" stopIfTrue="1">
      <formula>ABS(E57-C57)&gt;40000</formula>
    </cfRule>
    <cfRule type="expression" priority="82" dxfId="0" stopIfTrue="1">
      <formula>OR((AND(E57&gt;=C57*1000,C57&gt;0)),(AND(C57&gt;=E57*1000,E57&gt;0)))</formula>
    </cfRule>
    <cfRule type="expression" priority="83" dxfId="0" stopIfTrue="1">
      <formula>AND(OR(E57=$C$58,E57=$C$59,E57=$C$60),E57&gt;0,E57&lt;&gt;$E$58,E57&lt;&gt;$E$59,E57&lt;&gt;$E$60)</formula>
    </cfRule>
  </conditionalFormatting>
  <conditionalFormatting sqref="E58">
    <cfRule type="containsBlanks" priority="74" dxfId="34" stopIfTrue="1">
      <formula>LEN(TRIM(E58))=0</formula>
    </cfRule>
    <cfRule type="cellIs" priority="75" dxfId="2" operator="lessThan" stopIfTrue="1">
      <formula>0</formula>
    </cfRule>
    <cfRule type="expression" priority="76" dxfId="175" stopIfTrue="1">
      <formula>ABS(E58-C58)&gt;40000</formula>
    </cfRule>
    <cfRule type="expression" priority="77" dxfId="0" stopIfTrue="1">
      <formula>OR((AND(E58&gt;=C58*1000,C58&gt;0)),(AND(C58&gt;=E58*1000,E58&gt;0)))</formula>
    </cfRule>
    <cfRule type="expression" priority="78" dxfId="0" stopIfTrue="1">
      <formula>AND(OR(E58=$C$57,E58=$C$59,E58=$C$60),E58&gt;0,E58&lt;&gt;$E$57,E58&lt;&gt;$E$59,E58&lt;&gt;$E$60)</formula>
    </cfRule>
  </conditionalFormatting>
  <conditionalFormatting sqref="E59">
    <cfRule type="containsBlanks" priority="69" dxfId="34" stopIfTrue="1">
      <formula>LEN(TRIM(E59))=0</formula>
    </cfRule>
    <cfRule type="cellIs" priority="70" dxfId="2" operator="lessThan" stopIfTrue="1">
      <formula>0</formula>
    </cfRule>
    <cfRule type="expression" priority="71" dxfId="175" stopIfTrue="1">
      <formula>ABS(E59-C59)&gt;40000</formula>
    </cfRule>
    <cfRule type="expression" priority="72" dxfId="0" stopIfTrue="1">
      <formula>OR((AND(E59&gt;=C59*1000,C59&gt;0)),(AND(C59&gt;=E59*1000,E59&gt;0)))</formula>
    </cfRule>
    <cfRule type="expression" priority="73" dxfId="0" stopIfTrue="1">
      <formula>AND(OR(E59=$C$58,E59=$C$57,E59=$C$60),E59&gt;0,E59&lt;&gt;$E$58,E59&lt;&gt;$E$57,E59&lt;&gt;$E$60)</formula>
    </cfRule>
  </conditionalFormatting>
  <conditionalFormatting sqref="E60">
    <cfRule type="containsBlanks" priority="64" dxfId="34" stopIfTrue="1">
      <formula>LEN(TRIM(E60))=0</formula>
    </cfRule>
    <cfRule type="cellIs" priority="65" dxfId="2" operator="lessThan" stopIfTrue="1">
      <formula>0</formula>
    </cfRule>
    <cfRule type="expression" priority="66" dxfId="175" stopIfTrue="1">
      <formula>ABS(E60-C60)&gt;40000</formula>
    </cfRule>
    <cfRule type="expression" priority="67" dxfId="0" stopIfTrue="1">
      <formula>OR((AND(E60&gt;=C60*1000,C60&gt;0)),(AND(C60&gt;=E60*1000,E60&gt;0)))</formula>
    </cfRule>
    <cfRule type="expression" priority="68" dxfId="0" stopIfTrue="1">
      <formula>AND(OR(E60=$C$58,E60=$C$59,E60=$C$57),E60&gt;0,E60&lt;&gt;$E$58,E60&lt;&gt;$E$59,E60&lt;&gt;$E$57)</formula>
    </cfRule>
  </conditionalFormatting>
  <conditionalFormatting sqref="E70">
    <cfRule type="containsBlanks" priority="59" dxfId="34" stopIfTrue="1">
      <formula>LEN(TRIM(E70))=0</formula>
    </cfRule>
    <cfRule type="cellIs" priority="60" dxfId="2" operator="lessThan" stopIfTrue="1">
      <formula>0</formula>
    </cfRule>
    <cfRule type="expression" priority="61" dxfId="175" stopIfTrue="1">
      <formula>ABS(E70-C70)&gt;40000</formula>
    </cfRule>
    <cfRule type="expression" priority="62" dxfId="0" stopIfTrue="1">
      <formula>OR((AND(E70&gt;=C70*1000,C70&gt;0)),(AND(C70&gt;=E70*1000,E70&gt;0)))</formula>
    </cfRule>
    <cfRule type="expression" priority="63" dxfId="0" stopIfTrue="1">
      <formula>AND(OR(E70=$C$71,E70=$C$72,E70=$C$73),E70&gt;0,E70&lt;&gt;$E$71,E70&lt;&gt;$E$72,E70&lt;&gt;$E$73)</formula>
    </cfRule>
  </conditionalFormatting>
  <conditionalFormatting sqref="E71">
    <cfRule type="containsBlanks" priority="54" dxfId="34" stopIfTrue="1">
      <formula>LEN(TRIM(E71))=0</formula>
    </cfRule>
    <cfRule type="cellIs" priority="55" dxfId="2" operator="lessThan" stopIfTrue="1">
      <formula>0</formula>
    </cfRule>
    <cfRule type="expression" priority="56" dxfId="175" stopIfTrue="1">
      <formula>ABS(E71-C71)&gt;40000</formula>
    </cfRule>
    <cfRule type="expression" priority="57" dxfId="0" stopIfTrue="1">
      <formula>OR((AND(E71&gt;=C71*1000,C71&gt;0)),(AND(C71&gt;=E71*1000,E71&gt;0)))</formula>
    </cfRule>
    <cfRule type="expression" priority="58" dxfId="0" stopIfTrue="1">
      <formula>AND(OR(E71=$C$70,E71=$C$72,E71=$C$73),E71&gt;0,E71&lt;&gt;$E$70,E71&lt;&gt;$E$72,E71&lt;&gt;$E$73)</formula>
    </cfRule>
  </conditionalFormatting>
  <conditionalFormatting sqref="E72">
    <cfRule type="containsBlanks" priority="49" dxfId="34" stopIfTrue="1">
      <formula>LEN(TRIM(E72))=0</formula>
    </cfRule>
    <cfRule type="cellIs" priority="50" dxfId="2" operator="lessThan" stopIfTrue="1">
      <formula>0</formula>
    </cfRule>
    <cfRule type="expression" priority="51" dxfId="175" stopIfTrue="1">
      <formula>ABS(E72-C72)&gt;40000</formula>
    </cfRule>
    <cfRule type="expression" priority="52" dxfId="0" stopIfTrue="1">
      <formula>OR((AND(E72&gt;=C72*1000,C72&gt;0)),(AND(C72&gt;=E72*1000,E72&gt;0)))</formula>
    </cfRule>
    <cfRule type="expression" priority="53" dxfId="0" stopIfTrue="1">
      <formula>AND(OR(E72=$C$70,E72=$C$71,E72=$C$73),E72&gt;0,E72&lt;&gt;$E$70,E72&lt;&gt;$E$71,E72&lt;&gt;$E$73)</formula>
    </cfRule>
  </conditionalFormatting>
  <conditionalFormatting sqref="E73">
    <cfRule type="containsBlanks" priority="44" dxfId="34" stopIfTrue="1">
      <formula>LEN(TRIM(E73))=0</formula>
    </cfRule>
    <cfRule type="cellIs" priority="45" dxfId="2" operator="lessThan" stopIfTrue="1">
      <formula>0</formula>
    </cfRule>
    <cfRule type="expression" priority="46" dxfId="175" stopIfTrue="1">
      <formula>ABS(E73-C73)&gt;40000</formula>
    </cfRule>
    <cfRule type="expression" priority="47" dxfId="0" stopIfTrue="1">
      <formula>OR((AND(E73&gt;=C73*1000,C73&gt;0)),(AND(C73&gt;=E73*1000,E73&gt;0)))</formula>
    </cfRule>
    <cfRule type="expression" priority="48" dxfId="0" stopIfTrue="1">
      <formula>AND(OR(E73=$C$70,E73=$C$72,E73=$C$71),E73&gt;0,E73&lt;&gt;$E$70,E73&lt;&gt;$E$72,E73&lt;&gt;$E$71)</formula>
    </cfRule>
  </conditionalFormatting>
  <conditionalFormatting sqref="I37">
    <cfRule type="containsBlanks" priority="37" dxfId="34" stopIfTrue="1">
      <formula>LEN(TRIM(I37))=0</formula>
    </cfRule>
    <cfRule type="expression" priority="38" dxfId="175" stopIfTrue="1">
      <formula>ABS(I37-G37)&gt;40000</formula>
    </cfRule>
    <cfRule type="expression" priority="39" dxfId="0" stopIfTrue="1">
      <formula>OR((AND(I37&gt;=G37*1000,G37&gt;0)),(AND(G37&gt;=I37*1000,I37&gt;0)))</formula>
    </cfRule>
    <cfRule type="cellIs" priority="40" dxfId="2" operator="lessThanOrEqual" stopIfTrue="1">
      <formula>-1</formula>
    </cfRule>
    <cfRule type="expression" priority="41" dxfId="0" stopIfTrue="1">
      <formula>AND((OR($I$37=$G$38,$I$37=$G$39,$I$37=$G$40,$I$37=$G$41,$I$37=$H$42,$I$37=$G$43,$I$37=$G$44,$I$37=$G$45,$I$37=$G$46,$I$37=$G$47)),$I$37&gt;0,$I$37&lt;&gt;$G$37)</formula>
    </cfRule>
  </conditionalFormatting>
  <conditionalFormatting sqref="M57:M59">
    <cfRule type="cellIs" priority="36" dxfId="2" operator="lessThan" stopIfTrue="1">
      <formula>0</formula>
    </cfRule>
  </conditionalFormatting>
  <conditionalFormatting sqref="M63:M64">
    <cfRule type="cellIs" priority="35" dxfId="2" operator="lessThan" stopIfTrue="1">
      <formula>0</formula>
    </cfRule>
  </conditionalFormatting>
  <conditionalFormatting sqref="M65:M67">
    <cfRule type="cellIs" priority="34" dxfId="2" operator="lessThan" stopIfTrue="1">
      <formula>0</formula>
    </cfRule>
  </conditionalFormatting>
  <conditionalFormatting sqref="M70">
    <cfRule type="cellIs" priority="33" dxfId="2" operator="lessThan" stopIfTrue="1">
      <formula>0</formula>
    </cfRule>
  </conditionalFormatting>
  <conditionalFormatting sqref="M71:M73">
    <cfRule type="cellIs" priority="32" dxfId="2" operator="lessThan" stopIfTrue="1">
      <formula>0</formula>
    </cfRule>
  </conditionalFormatting>
  <conditionalFormatting sqref="M75">
    <cfRule type="cellIs" priority="31" dxfId="2" operator="lessThan" stopIfTrue="1">
      <formula>0</formula>
    </cfRule>
  </conditionalFormatting>
  <conditionalFormatting sqref="O58:O59">
    <cfRule type="expression" priority="30" dxfId="0">
      <formula>(ABS($O$57-$M$57))&gt;40000</formula>
    </cfRule>
  </conditionalFormatting>
  <conditionalFormatting sqref="O58:O59">
    <cfRule type="expression" priority="29" dxfId="0">
      <formula>(ABS(O58-M58))&gt;40000</formula>
    </cfRule>
  </conditionalFormatting>
  <conditionalFormatting sqref="O58">
    <cfRule type="expression" priority="26" dxfId="0">
      <formula>(ABS(O58-M58))&gt;40000</formula>
    </cfRule>
  </conditionalFormatting>
  <conditionalFormatting sqref="O59">
    <cfRule type="expression" priority="25" dxfId="0">
      <formula>(ABS(O59-M59))&gt;40000</formula>
    </cfRule>
  </conditionalFormatting>
  <conditionalFormatting sqref="O63">
    <cfRule type="cellIs" priority="24" dxfId="2" operator="lessThan" stopIfTrue="1">
      <formula>0</formula>
    </cfRule>
  </conditionalFormatting>
  <conditionalFormatting sqref="O63">
    <cfRule type="expression" priority="23" dxfId="0">
      <formula>(ABS(O63-M63))&gt;40000</formula>
    </cfRule>
  </conditionalFormatting>
  <conditionalFormatting sqref="O64">
    <cfRule type="cellIs" priority="22" dxfId="2" operator="lessThan" stopIfTrue="1">
      <formula>0</formula>
    </cfRule>
  </conditionalFormatting>
  <conditionalFormatting sqref="O64">
    <cfRule type="expression" priority="21" dxfId="0">
      <formula>(ABS(O64-M64))&gt;40000</formula>
    </cfRule>
  </conditionalFormatting>
  <conditionalFormatting sqref="O65">
    <cfRule type="cellIs" priority="20" dxfId="2" operator="lessThan" stopIfTrue="1">
      <formula>0</formula>
    </cfRule>
  </conditionalFormatting>
  <conditionalFormatting sqref="O65">
    <cfRule type="expression" priority="19" dxfId="0">
      <formula>(ABS(O65-M65))&gt;40000</formula>
    </cfRule>
  </conditionalFormatting>
  <conditionalFormatting sqref="O66">
    <cfRule type="cellIs" priority="18" dxfId="2" operator="lessThan" stopIfTrue="1">
      <formula>0</formula>
    </cfRule>
  </conditionalFormatting>
  <conditionalFormatting sqref="O66">
    <cfRule type="expression" priority="17" dxfId="0">
      <formula>(ABS(O66-M66))&gt;40000</formula>
    </cfRule>
  </conditionalFormatting>
  <conditionalFormatting sqref="O67">
    <cfRule type="cellIs" priority="16" dxfId="2" operator="lessThan" stopIfTrue="1">
      <formula>0</formula>
    </cfRule>
  </conditionalFormatting>
  <conditionalFormatting sqref="O67">
    <cfRule type="expression" priority="15" dxfId="0">
      <formula>(ABS(O67-M67))&gt;40000</formula>
    </cfRule>
  </conditionalFormatting>
  <conditionalFormatting sqref="O70">
    <cfRule type="cellIs" priority="14" dxfId="2" operator="lessThan" stopIfTrue="1">
      <formula>0</formula>
    </cfRule>
  </conditionalFormatting>
  <conditionalFormatting sqref="O70">
    <cfRule type="expression" priority="13" dxfId="0">
      <formula>(ABS(O70-M70))&gt;40000</formula>
    </cfRule>
  </conditionalFormatting>
  <conditionalFormatting sqref="O71">
    <cfRule type="cellIs" priority="12" dxfId="2" operator="lessThan" stopIfTrue="1">
      <formula>0</formula>
    </cfRule>
  </conditionalFormatting>
  <conditionalFormatting sqref="O71">
    <cfRule type="expression" priority="11" dxfId="0">
      <formula>(ABS(O71-M71))&gt;40000</formula>
    </cfRule>
  </conditionalFormatting>
  <conditionalFormatting sqref="O72">
    <cfRule type="cellIs" priority="10" dxfId="2" operator="lessThan" stopIfTrue="1">
      <formula>0</formula>
    </cfRule>
  </conditionalFormatting>
  <conditionalFormatting sqref="O72">
    <cfRule type="expression" priority="9" dxfId="0">
      <formula>(ABS(O72-M72))&gt;40000</formula>
    </cfRule>
  </conditionalFormatting>
  <conditionalFormatting sqref="O73">
    <cfRule type="cellIs" priority="8" dxfId="2" operator="lessThan" stopIfTrue="1">
      <formula>0</formula>
    </cfRule>
  </conditionalFormatting>
  <conditionalFormatting sqref="O73">
    <cfRule type="expression" priority="7" dxfId="0">
      <formula>(ABS(O73-M73))&gt;40000</formula>
    </cfRule>
  </conditionalFormatting>
  <conditionalFormatting sqref="E86">
    <cfRule type="expression" priority="2" dxfId="0" stopIfTrue="1">
      <formula>AND(($E$80-$C$80)&lt;0,($E$80-$C$80)&lt;&gt;$E$86,($E$80-$C$80)&lt;&gt;($E$85-$E$86))</formula>
    </cfRule>
    <cfRule type="cellIs" priority="3" dxfId="2" operator="lessThan" stopIfTrue="1">
      <formula>0</formula>
    </cfRule>
    <cfRule type="expression" priority="4" dxfId="1" stopIfTrue="1">
      <formula>$S$90=1</formula>
    </cfRule>
  </conditionalFormatting>
  <conditionalFormatting sqref="E25:E30 E38:E48 I37:I48 E57:E60 E63:E67 E70:E73 E75 E79:E80 E85:E86 O57:O59 O63:O67 O70:O73 O75 N79:O79">
    <cfRule type="expression" priority="1" dxfId="0" stopIfTrue="1">
      <formula>ISERR($U$1)</formula>
    </cfRule>
  </conditionalFormatting>
  <dataValidations count="6">
    <dataValidation type="whole" operator="greaterThanOrEqual" allowBlank="1" showInputMessage="1" showErrorMessage="1" error="Figures should be positive whole numbers." sqref="C38:C48 I39:I45 I37 E25:E29 E57:E60 E63:E67 E70:E73 E79 C25:C30 C57:C60 C63:C67 C70:C73 C75 C79:C80 C85:C87 M70:M73 M63:M67 M57:M59 E38:E47 G37:G48 M75">
      <formula1>0</formula1>
    </dataValidation>
    <dataValidation errorStyle="warning" type="custom" operator="equal" allowBlank="1" showInputMessage="1" showErrorMessage="1" errorTitle="Externally Managed Funds Error" error="Any change in Box 45 -the amount of other externally managed funds -between this month and last, needs to be accounted for in boxes 46 and 47." sqref="E80 E85:E87">
      <formula1>$S$90=0</formula1>
    </dataValidation>
    <dataValidation errorStyle="warning" type="custom" operator="greaterThanOrEqual" allowBlank="1" showInputMessage="1" showErrorMessage="1" errorTitle="Inconsistency in amount recorded" error="The total investments in externally managed funds differs to the amount recorded in last month's form.&#10;Please check the figures." sqref="O57:O59 O63:O67 O70:O73">
      <formula1>$S$77=0</formula1>
    </dataValidation>
    <dataValidation errorStyle="warning" type="custom" showInputMessage="1" showErrorMessage="1" errorTitle="Please do not input the total" error="Please use cells 48-59 to provide a breakdown. This total will be automatically calculated." sqref="O75">
      <formula1>O57+O58+O59+O63+O64+O65+O66+O67+O70+O71+O72+O73</formula1>
    </dataValidation>
    <dataValidation type="list" allowBlank="1" showInputMessage="1" showErrorMessage="1" sqref="K8:L8">
      <formula1>$E$141:$E$152</formula1>
    </dataValidation>
    <dataValidation type="list" allowBlank="1" showInputMessage="1" showErrorMessage="1" sqref="A8:G8">
      <formula1>$A$140:$A$302</formula1>
    </dataValidation>
  </dataValidations>
  <hyperlinks>
    <hyperlink ref="J79" location="Validation!A23" display="(please see validation)"/>
  </hyperlinks>
  <printOptions/>
  <pageMargins left="0.17" right="0.17" top="0.31" bottom="0.31" header="0.3" footer="0.3"/>
  <pageSetup fitToHeight="1" fitToWidth="1" horizontalDpi="600" verticalDpi="600" orientation="portrait" paperSize="9" scale="58" r:id="rId4"/>
  <headerFooter>
    <oddHeader>&amp;L&amp;G</oddHeader>
  </headerFooter>
  <legacyDrawing r:id="rId2"/>
  <legacyDrawingHF r:id="rId3"/>
</worksheet>
</file>

<file path=xl/worksheets/sheet4.xml><?xml version="1.0" encoding="utf-8"?>
<worksheet xmlns="http://schemas.openxmlformats.org/spreadsheetml/2006/main" xmlns:r="http://schemas.openxmlformats.org/officeDocument/2006/relationships">
  <dimension ref="A1:Q60"/>
  <sheetViews>
    <sheetView zoomScaleSheetLayoutView="84" zoomScalePageLayoutView="0" workbookViewId="0" topLeftCell="A1">
      <selection activeCell="E54" sqref="E37:E54"/>
    </sheetView>
  </sheetViews>
  <sheetFormatPr defaultColWidth="8.88671875" defaultRowHeight="15"/>
  <cols>
    <col min="1" max="7" width="8.88671875" style="1" customWidth="1"/>
    <col min="8" max="9" width="10.4453125" style="1" bestFit="1" customWidth="1"/>
    <col min="10" max="10" width="9.88671875" style="1" bestFit="1" customWidth="1"/>
    <col min="11" max="13" width="8.88671875" style="1" customWidth="1"/>
    <col min="14" max="23" width="8.88671875" style="131" customWidth="1"/>
    <col min="24" max="16384" width="8.88671875" style="1" customWidth="1"/>
  </cols>
  <sheetData>
    <row r="1" spans="1:13" ht="15.75">
      <c r="A1" s="63" t="str">
        <f>LA_info!D2</f>
        <v>(Please use vertical scroll bar to find and select your authority)</v>
      </c>
      <c r="B1" s="38"/>
      <c r="C1" s="38"/>
      <c r="D1" s="38"/>
      <c r="E1" s="38"/>
      <c r="F1" s="38"/>
      <c r="G1" s="38"/>
      <c r="H1" s="38"/>
      <c r="I1" s="38"/>
      <c r="J1" s="38"/>
      <c r="K1" s="38"/>
      <c r="L1" s="38"/>
      <c r="M1" s="39"/>
    </row>
    <row r="2" spans="1:13" ht="15">
      <c r="A2" s="64" t="s">
        <v>177</v>
      </c>
      <c r="B2" s="41"/>
      <c r="C2" s="41"/>
      <c r="D2" s="41"/>
      <c r="E2" s="41"/>
      <c r="F2" s="41"/>
      <c r="G2" s="41"/>
      <c r="H2" s="41"/>
      <c r="I2" s="41"/>
      <c r="J2" s="41"/>
      <c r="K2" s="41"/>
      <c r="L2" s="41"/>
      <c r="M2" s="42"/>
    </row>
    <row r="3" spans="1:13" ht="15">
      <c r="A3" s="64" t="s">
        <v>178</v>
      </c>
      <c r="B3" s="41"/>
      <c r="C3" s="41"/>
      <c r="D3" s="41"/>
      <c r="E3" s="41"/>
      <c r="F3" s="41"/>
      <c r="G3" s="41"/>
      <c r="H3" s="41"/>
      <c r="I3" s="41"/>
      <c r="J3" s="41"/>
      <c r="K3" s="41"/>
      <c r="L3" s="41"/>
      <c r="M3" s="42"/>
    </row>
    <row r="4" spans="1:13" ht="15">
      <c r="A4" s="64" t="s">
        <v>1065</v>
      </c>
      <c r="B4" s="41"/>
      <c r="C4" s="41"/>
      <c r="D4" s="41"/>
      <c r="E4" s="41"/>
      <c r="F4" s="41"/>
      <c r="G4" s="41"/>
      <c r="H4" s="41"/>
      <c r="I4" s="41"/>
      <c r="J4" s="41"/>
      <c r="K4" s="41"/>
      <c r="L4" s="41"/>
      <c r="M4" s="42"/>
    </row>
    <row r="5" spans="1:13" ht="15">
      <c r="A5" s="40"/>
      <c r="B5" s="41"/>
      <c r="C5" s="41"/>
      <c r="D5" s="41"/>
      <c r="E5" s="41"/>
      <c r="F5" s="41"/>
      <c r="G5" s="41"/>
      <c r="H5" s="41"/>
      <c r="I5" s="41"/>
      <c r="J5" s="41"/>
      <c r="K5" s="41"/>
      <c r="L5" s="41"/>
      <c r="M5" s="42"/>
    </row>
    <row r="6" spans="1:13" ht="15.75">
      <c r="A6" s="65" t="s">
        <v>179</v>
      </c>
      <c r="B6" s="41"/>
      <c r="C6" s="41"/>
      <c r="D6" s="41"/>
      <c r="E6" s="41"/>
      <c r="F6" s="41"/>
      <c r="G6" s="41"/>
      <c r="H6" s="41"/>
      <c r="I6" s="41"/>
      <c r="J6" s="41"/>
      <c r="K6" s="41"/>
      <c r="L6" s="41"/>
      <c r="M6" s="42"/>
    </row>
    <row r="7" spans="1:13" ht="15.75" thickBot="1">
      <c r="A7" s="48"/>
      <c r="B7" s="49"/>
      <c r="C7" s="49"/>
      <c r="D7" s="49"/>
      <c r="E7" s="49"/>
      <c r="F7" s="49"/>
      <c r="G7" s="49"/>
      <c r="H7" s="49"/>
      <c r="I7" s="49"/>
      <c r="J7" s="49"/>
      <c r="K7" s="49"/>
      <c r="L7" s="49"/>
      <c r="M7" s="50"/>
    </row>
    <row r="8" spans="1:13" ht="15">
      <c r="A8" s="66"/>
      <c r="B8" s="67"/>
      <c r="C8" s="67"/>
      <c r="D8" s="67"/>
      <c r="E8" s="67"/>
      <c r="F8" s="67"/>
      <c r="G8" s="67"/>
      <c r="H8" s="67"/>
      <c r="I8" s="67"/>
      <c r="J8" s="67"/>
      <c r="K8" s="67"/>
      <c r="L8" s="67"/>
      <c r="M8" s="68"/>
    </row>
    <row r="9" spans="1:13" ht="15.75">
      <c r="A9" s="89" t="s">
        <v>180</v>
      </c>
      <c r="B9" s="67"/>
      <c r="C9" s="67"/>
      <c r="D9" s="67"/>
      <c r="E9" s="67"/>
      <c r="F9" s="67"/>
      <c r="G9" s="67"/>
      <c r="H9" s="67"/>
      <c r="I9" s="67"/>
      <c r="J9" s="67"/>
      <c r="K9" s="67"/>
      <c r="L9" s="67"/>
      <c r="M9" s="68"/>
    </row>
    <row r="10" spans="1:13" ht="15">
      <c r="A10" s="66"/>
      <c r="B10" s="90" t="s">
        <v>181</v>
      </c>
      <c r="C10" s="67"/>
      <c r="D10" s="67"/>
      <c r="E10" s="67"/>
      <c r="F10" s="67"/>
      <c r="G10" s="67"/>
      <c r="H10" s="67"/>
      <c r="I10" s="67"/>
      <c r="J10" s="67"/>
      <c r="K10" s="67"/>
      <c r="L10" s="67"/>
      <c r="M10" s="68"/>
    </row>
    <row r="11" spans="1:13" ht="15">
      <c r="A11" s="66"/>
      <c r="B11" s="67"/>
      <c r="C11" s="67"/>
      <c r="D11" s="67"/>
      <c r="E11" s="67"/>
      <c r="F11" s="67"/>
      <c r="G11" s="67"/>
      <c r="H11" s="67"/>
      <c r="I11" s="67"/>
      <c r="J11" s="67"/>
      <c r="K11" s="67"/>
      <c r="L11" s="67"/>
      <c r="M11" s="68"/>
    </row>
    <row r="12" spans="1:13" ht="15.75">
      <c r="A12" s="89" t="s">
        <v>182</v>
      </c>
      <c r="B12" s="67"/>
      <c r="C12" s="67"/>
      <c r="D12" s="67"/>
      <c r="E12" s="67"/>
      <c r="F12" s="67"/>
      <c r="G12" s="67"/>
      <c r="H12" s="67"/>
      <c r="I12" s="67"/>
      <c r="J12" s="67"/>
      <c r="K12" s="67"/>
      <c r="L12" s="67"/>
      <c r="M12" s="68"/>
    </row>
    <row r="13" spans="1:13" ht="15">
      <c r="A13" s="66"/>
      <c r="B13" s="67"/>
      <c r="C13" s="67"/>
      <c r="D13" s="67"/>
      <c r="E13" s="67"/>
      <c r="F13" s="67"/>
      <c r="G13" s="67"/>
      <c r="H13" s="67"/>
      <c r="I13" s="67"/>
      <c r="J13" s="67"/>
      <c r="K13" s="67"/>
      <c r="L13" s="67"/>
      <c r="M13" s="68"/>
    </row>
    <row r="14" spans="1:13" ht="15">
      <c r="A14" s="66"/>
      <c r="B14" s="91" t="s">
        <v>1066</v>
      </c>
      <c r="C14" s="67"/>
      <c r="D14" s="67"/>
      <c r="E14" s="67"/>
      <c r="F14" s="67"/>
      <c r="G14" s="67"/>
      <c r="H14" s="92">
        <f>Form!E80</f>
        <v>0</v>
      </c>
      <c r="I14" s="67"/>
      <c r="J14" s="67"/>
      <c r="K14" s="67"/>
      <c r="L14" s="67"/>
      <c r="M14" s="68"/>
    </row>
    <row r="15" spans="1:13" ht="15">
      <c r="A15" s="66"/>
      <c r="B15" s="91" t="s">
        <v>1067</v>
      </c>
      <c r="C15" s="67"/>
      <c r="D15" s="67"/>
      <c r="E15" s="67"/>
      <c r="F15" s="67"/>
      <c r="G15" s="67"/>
      <c r="H15" s="92">
        <f>Form!E85</f>
        <v>0</v>
      </c>
      <c r="I15" s="67"/>
      <c r="J15" s="67"/>
      <c r="K15" s="67"/>
      <c r="L15" s="67"/>
      <c r="M15" s="68"/>
    </row>
    <row r="16" spans="1:13" ht="15">
      <c r="A16" s="66"/>
      <c r="B16" s="91" t="s">
        <v>1068</v>
      </c>
      <c r="C16" s="67"/>
      <c r="D16" s="67"/>
      <c r="E16" s="67"/>
      <c r="F16" s="67"/>
      <c r="G16" s="67"/>
      <c r="H16" s="92">
        <f>Form!E86</f>
        <v>0</v>
      </c>
      <c r="I16" s="67"/>
      <c r="J16" s="67"/>
      <c r="K16" s="67"/>
      <c r="L16" s="67"/>
      <c r="M16" s="68"/>
    </row>
    <row r="17" spans="1:13" ht="15">
      <c r="A17" s="66"/>
      <c r="B17" s="91" t="s">
        <v>1069</v>
      </c>
      <c r="C17" s="67"/>
      <c r="D17" s="67"/>
      <c r="E17" s="67"/>
      <c r="F17" s="67"/>
      <c r="G17" s="67"/>
      <c r="H17" s="91" t="e">
        <f>VLOOKUP(LA_info!E2,'Underlying Data'!A3:AX343,48,FALSE)</f>
        <v>#N/A</v>
      </c>
      <c r="I17" s="67"/>
      <c r="J17" s="67"/>
      <c r="K17" s="67"/>
      <c r="L17" s="67"/>
      <c r="M17" s="68"/>
    </row>
    <row r="18" spans="1:13" ht="15">
      <c r="A18" s="66"/>
      <c r="B18" s="91" t="s">
        <v>183</v>
      </c>
      <c r="C18" s="67"/>
      <c r="D18" s="67"/>
      <c r="E18" s="67"/>
      <c r="F18" s="67"/>
      <c r="G18" s="67"/>
      <c r="H18" s="91" t="e">
        <f>ABS(H17+H15-H16-H14)</f>
        <v>#N/A</v>
      </c>
      <c r="I18" s="67"/>
      <c r="J18" s="67"/>
      <c r="K18" s="67"/>
      <c r="L18" s="67"/>
      <c r="M18" s="68"/>
    </row>
    <row r="19" spans="1:13" ht="15.75" thickBot="1">
      <c r="A19" s="66"/>
      <c r="B19" s="67"/>
      <c r="C19" s="67"/>
      <c r="D19" s="67"/>
      <c r="E19" s="67"/>
      <c r="F19" s="67"/>
      <c r="G19" s="67"/>
      <c r="H19" s="67"/>
      <c r="I19" s="67"/>
      <c r="J19" s="67"/>
      <c r="K19" s="67"/>
      <c r="L19" s="67"/>
      <c r="M19" s="68"/>
    </row>
    <row r="20" spans="1:13" ht="15.75" thickBot="1">
      <c r="A20" s="66"/>
      <c r="B20" s="91" t="s">
        <v>184</v>
      </c>
      <c r="C20" s="67"/>
      <c r="D20" s="67"/>
      <c r="E20" s="67"/>
      <c r="F20" s="67"/>
      <c r="G20" s="67"/>
      <c r="H20" s="67"/>
      <c r="I20" s="188">
        <f>IF(Form!S30=0,"",IF(H18&gt;VLOOKUP(LA_info!E2,'Underlying Data'!A3:BN343,65,FALSE),H18,""))</f>
      </c>
      <c r="J20" s="189"/>
      <c r="K20" s="67"/>
      <c r="L20" s="67"/>
      <c r="M20" s="68"/>
    </row>
    <row r="21" spans="1:13" ht="15">
      <c r="A21" s="66"/>
      <c r="B21" s="67"/>
      <c r="C21" s="67"/>
      <c r="D21" s="67"/>
      <c r="E21" s="67"/>
      <c r="F21" s="67"/>
      <c r="G21" s="67"/>
      <c r="H21" s="67"/>
      <c r="I21" s="67"/>
      <c r="J21" s="67"/>
      <c r="K21" s="67"/>
      <c r="L21" s="67"/>
      <c r="M21" s="68"/>
    </row>
    <row r="22" spans="1:13" ht="15.75">
      <c r="A22" s="66"/>
      <c r="B22" s="93" t="s">
        <v>185</v>
      </c>
      <c r="C22" s="67"/>
      <c r="D22" s="67"/>
      <c r="E22" s="67"/>
      <c r="F22" s="67"/>
      <c r="G22" s="67"/>
      <c r="H22" s="67"/>
      <c r="I22" s="67"/>
      <c r="J22" s="67"/>
      <c r="K22" s="67"/>
      <c r="L22" s="67"/>
      <c r="M22" s="68"/>
    </row>
    <row r="23" spans="1:13" ht="15">
      <c r="A23" s="66"/>
      <c r="B23" s="67"/>
      <c r="C23" s="67"/>
      <c r="D23" s="67"/>
      <c r="E23" s="67"/>
      <c r="F23" s="67"/>
      <c r="G23" s="67"/>
      <c r="H23" s="67"/>
      <c r="I23" s="190"/>
      <c r="J23" s="190"/>
      <c r="K23" s="190"/>
      <c r="L23" s="190"/>
      <c r="M23" s="191"/>
    </row>
    <row r="24" spans="1:13" ht="15.75" thickBot="1">
      <c r="A24" s="75"/>
      <c r="B24" s="76"/>
      <c r="C24" s="76"/>
      <c r="D24" s="76"/>
      <c r="E24" s="76"/>
      <c r="F24" s="76"/>
      <c r="G24" s="76"/>
      <c r="H24" s="76"/>
      <c r="I24" s="192"/>
      <c r="J24" s="192"/>
      <c r="K24" s="192"/>
      <c r="L24" s="192"/>
      <c r="M24" s="193"/>
    </row>
    <row r="25" spans="1:13" ht="15">
      <c r="A25" s="66"/>
      <c r="B25" s="67"/>
      <c r="C25" s="67"/>
      <c r="D25" s="67"/>
      <c r="E25" s="67"/>
      <c r="F25" s="67"/>
      <c r="G25" s="67"/>
      <c r="H25" s="67"/>
      <c r="I25" s="67"/>
      <c r="J25" s="67"/>
      <c r="K25" s="67"/>
      <c r="L25" s="67"/>
      <c r="M25" s="68"/>
    </row>
    <row r="26" spans="1:13" ht="15">
      <c r="A26" s="66"/>
      <c r="B26" s="67"/>
      <c r="C26" s="67"/>
      <c r="D26" s="67"/>
      <c r="E26" s="67"/>
      <c r="F26" s="67"/>
      <c r="G26" s="67"/>
      <c r="H26" s="67"/>
      <c r="I26" s="67"/>
      <c r="J26" s="67"/>
      <c r="K26" s="67"/>
      <c r="L26" s="67"/>
      <c r="M26" s="68"/>
    </row>
    <row r="27" spans="1:13" ht="15.75">
      <c r="A27" s="89" t="s">
        <v>186</v>
      </c>
      <c r="B27" s="67"/>
      <c r="C27" s="67"/>
      <c r="D27" s="67"/>
      <c r="E27" s="67"/>
      <c r="F27" s="67"/>
      <c r="G27" s="67"/>
      <c r="H27" s="67"/>
      <c r="I27" s="67"/>
      <c r="J27" s="67"/>
      <c r="K27" s="67"/>
      <c r="L27" s="67"/>
      <c r="M27" s="68"/>
    </row>
    <row r="28" spans="1:13" ht="15">
      <c r="A28" s="66"/>
      <c r="B28" s="67"/>
      <c r="C28" s="67"/>
      <c r="D28" s="67"/>
      <c r="E28" s="67"/>
      <c r="F28" s="67"/>
      <c r="G28" s="67"/>
      <c r="H28" s="67"/>
      <c r="I28" s="67"/>
      <c r="J28" s="67"/>
      <c r="K28" s="67"/>
      <c r="L28" s="67"/>
      <c r="M28" s="68"/>
    </row>
    <row r="29" spans="1:13" ht="15.75">
      <c r="A29" s="89" t="s">
        <v>187</v>
      </c>
      <c r="B29" s="67"/>
      <c r="C29" s="67"/>
      <c r="D29" s="67"/>
      <c r="E29" s="67"/>
      <c r="F29" s="67"/>
      <c r="G29" s="67"/>
      <c r="H29" s="67"/>
      <c r="I29" s="67"/>
      <c r="J29" s="67"/>
      <c r="K29" s="67"/>
      <c r="L29" s="67"/>
      <c r="M29" s="68"/>
    </row>
    <row r="30" spans="1:13" ht="15">
      <c r="A30" s="66"/>
      <c r="B30" s="90" t="s">
        <v>188</v>
      </c>
      <c r="C30" s="67"/>
      <c r="D30" s="67"/>
      <c r="E30" s="67"/>
      <c r="F30" s="67"/>
      <c r="G30" s="67"/>
      <c r="H30" s="67"/>
      <c r="I30" s="67"/>
      <c r="J30" s="67"/>
      <c r="K30" s="67"/>
      <c r="L30" s="67"/>
      <c r="M30" s="68"/>
    </row>
    <row r="31" spans="1:13" ht="15">
      <c r="A31" s="66"/>
      <c r="B31" s="90" t="s">
        <v>189</v>
      </c>
      <c r="C31" s="67"/>
      <c r="D31" s="67"/>
      <c r="E31" s="67"/>
      <c r="F31" s="67"/>
      <c r="G31" s="67"/>
      <c r="H31" s="67"/>
      <c r="I31" s="67"/>
      <c r="J31" s="67"/>
      <c r="K31" s="67"/>
      <c r="L31" s="67"/>
      <c r="M31" s="68"/>
    </row>
    <row r="32" spans="1:13" ht="15">
      <c r="A32" s="66"/>
      <c r="B32" s="90" t="s">
        <v>190</v>
      </c>
      <c r="C32" s="67"/>
      <c r="D32" s="67"/>
      <c r="E32" s="67"/>
      <c r="F32" s="67"/>
      <c r="G32" s="67"/>
      <c r="H32" s="67"/>
      <c r="I32" s="67"/>
      <c r="J32" s="67"/>
      <c r="K32" s="67"/>
      <c r="L32" s="67"/>
      <c r="M32" s="68"/>
    </row>
    <row r="33" spans="1:13" ht="15">
      <c r="A33" s="66"/>
      <c r="B33" s="90" t="s">
        <v>191</v>
      </c>
      <c r="C33" s="67"/>
      <c r="D33" s="67"/>
      <c r="E33" s="67"/>
      <c r="F33" s="67"/>
      <c r="G33" s="67"/>
      <c r="H33" s="67"/>
      <c r="I33" s="67"/>
      <c r="J33" s="67"/>
      <c r="K33" s="67"/>
      <c r="L33" s="67"/>
      <c r="M33" s="68"/>
    </row>
    <row r="34" spans="1:13" ht="15.75">
      <c r="A34" s="66"/>
      <c r="B34" s="67"/>
      <c r="C34" s="67"/>
      <c r="D34" s="67"/>
      <c r="E34" s="67"/>
      <c r="F34" s="67"/>
      <c r="G34" s="67"/>
      <c r="H34" s="121" t="s">
        <v>200</v>
      </c>
      <c r="I34" s="121" t="s">
        <v>200</v>
      </c>
      <c r="J34" s="121" t="s">
        <v>201</v>
      </c>
      <c r="K34" s="67"/>
      <c r="L34" s="67"/>
      <c r="M34" s="68"/>
    </row>
    <row r="35" spans="1:13" ht="15.75">
      <c r="A35" s="66"/>
      <c r="B35" s="67"/>
      <c r="C35" s="67"/>
      <c r="D35" s="67"/>
      <c r="E35" s="67"/>
      <c r="F35" s="67"/>
      <c r="G35" s="67"/>
      <c r="H35" s="124" t="s">
        <v>1070</v>
      </c>
      <c r="I35" s="124" t="s">
        <v>1071</v>
      </c>
      <c r="J35" s="124" t="s">
        <v>1070</v>
      </c>
      <c r="K35" s="67"/>
      <c r="L35" s="67"/>
      <c r="M35" s="68"/>
    </row>
    <row r="36" spans="1:13" ht="15">
      <c r="A36" s="66"/>
      <c r="B36" s="91" t="s">
        <v>192</v>
      </c>
      <c r="C36" s="67"/>
      <c r="D36" s="67"/>
      <c r="E36" s="67"/>
      <c r="F36" s="67"/>
      <c r="G36" s="67"/>
      <c r="H36" s="117">
        <f>Form!E30</f>
        <v>0</v>
      </c>
      <c r="I36" s="123" t="e">
        <f>VLOOKUP(LA_info!E2,'Underlying Data'!A3:AX349,9,FALSE)</f>
        <v>#N/A</v>
      </c>
      <c r="J36" s="115" t="e">
        <f>H36-I36</f>
        <v>#N/A</v>
      </c>
      <c r="K36" s="67"/>
      <c r="L36" s="67"/>
      <c r="M36" s="68"/>
    </row>
    <row r="37" spans="1:13" ht="15">
      <c r="A37" s="66"/>
      <c r="B37" s="91" t="s">
        <v>193</v>
      </c>
      <c r="C37" s="67"/>
      <c r="D37" s="67"/>
      <c r="E37" s="67"/>
      <c r="F37" s="67"/>
      <c r="G37" s="67"/>
      <c r="H37" s="117">
        <f>Form!E48</f>
        <v>0</v>
      </c>
      <c r="I37" s="123" t="e">
        <f>VLOOKUP(LA_info!E2,'Underlying Data'!A3:AX349,20,FALSE)</f>
        <v>#N/A</v>
      </c>
      <c r="J37" s="115" t="e">
        <f>H37-I37</f>
        <v>#N/A</v>
      </c>
      <c r="K37" s="67"/>
      <c r="L37" s="67"/>
      <c r="M37" s="68"/>
    </row>
    <row r="38" spans="1:13" ht="15">
      <c r="A38" s="66"/>
      <c r="B38" s="91" t="s">
        <v>194</v>
      </c>
      <c r="C38" s="67"/>
      <c r="D38" s="67"/>
      <c r="E38" s="67"/>
      <c r="F38" s="67"/>
      <c r="G38" s="67"/>
      <c r="H38" s="117">
        <f>Form!I48</f>
        <v>0</v>
      </c>
      <c r="I38" s="123" t="e">
        <f>VLOOKUP(LA_info!E2,'Underlying Data'!A3:AX349,32,FALSE)</f>
        <v>#N/A</v>
      </c>
      <c r="J38" s="115" t="e">
        <f>H38-I38</f>
        <v>#N/A</v>
      </c>
      <c r="K38" s="67"/>
      <c r="L38" s="67"/>
      <c r="M38" s="68"/>
    </row>
    <row r="39" spans="1:13" ht="15">
      <c r="A39" s="66"/>
      <c r="B39" s="95"/>
      <c r="C39" s="67"/>
      <c r="D39" s="67"/>
      <c r="E39" s="67"/>
      <c r="F39" s="67"/>
      <c r="G39" s="67"/>
      <c r="H39" s="118"/>
      <c r="I39" s="118"/>
      <c r="J39" s="116"/>
      <c r="K39" s="67"/>
      <c r="L39" s="67"/>
      <c r="M39" s="68"/>
    </row>
    <row r="40" spans="1:13" ht="15.75">
      <c r="A40" s="66"/>
      <c r="B40" s="93" t="s">
        <v>195</v>
      </c>
      <c r="C40" s="67"/>
      <c r="D40" s="67"/>
      <c r="E40" s="67"/>
      <c r="F40" s="67"/>
      <c r="G40" s="67"/>
      <c r="H40" s="118"/>
      <c r="I40" s="118"/>
      <c r="J40" s="116"/>
      <c r="K40" s="67"/>
      <c r="L40" s="67"/>
      <c r="M40" s="68"/>
    </row>
    <row r="41" spans="1:13" ht="15">
      <c r="A41" s="66"/>
      <c r="B41" s="91" t="s">
        <v>196</v>
      </c>
      <c r="C41" s="67"/>
      <c r="D41" s="67"/>
      <c r="E41" s="67"/>
      <c r="F41" s="67"/>
      <c r="G41" s="67"/>
      <c r="H41" s="117">
        <f>Form!E75</f>
        <v>0</v>
      </c>
      <c r="I41" s="117" t="e">
        <f>Form!C75</f>
        <v>#N/A</v>
      </c>
      <c r="J41" s="122" t="e">
        <f>H41-I41</f>
        <v>#N/A</v>
      </c>
      <c r="K41" s="67"/>
      <c r="L41" s="67"/>
      <c r="M41" s="68"/>
    </row>
    <row r="42" spans="1:17" ht="15">
      <c r="A42" s="66"/>
      <c r="B42" s="91" t="s">
        <v>197</v>
      </c>
      <c r="C42" s="67"/>
      <c r="D42" s="67"/>
      <c r="E42" s="67"/>
      <c r="F42" s="67"/>
      <c r="G42" s="67"/>
      <c r="H42" s="117">
        <f>Form!E79</f>
        <v>0</v>
      </c>
      <c r="I42" s="117" t="e">
        <f>Form!C79</f>
        <v>#N/A</v>
      </c>
      <c r="J42" s="122" t="e">
        <f>H42-I42</f>
        <v>#N/A</v>
      </c>
      <c r="K42" s="67"/>
      <c r="L42" s="67"/>
      <c r="M42" s="68"/>
      <c r="O42" s="132"/>
      <c r="P42" s="132"/>
      <c r="Q42" s="132"/>
    </row>
    <row r="43" spans="1:17" ht="15.75">
      <c r="A43" s="66"/>
      <c r="B43" s="91" t="s">
        <v>198</v>
      </c>
      <c r="C43" s="67"/>
      <c r="D43" s="67"/>
      <c r="E43" s="67"/>
      <c r="F43" s="67"/>
      <c r="G43" s="67"/>
      <c r="H43" s="119" t="s">
        <v>202</v>
      </c>
      <c r="I43" s="119" t="s">
        <v>202</v>
      </c>
      <c r="J43" s="115">
        <f>Form!E85</f>
        <v>0</v>
      </c>
      <c r="K43" s="67"/>
      <c r="L43" s="67"/>
      <c r="M43" s="68"/>
      <c r="N43" s="132"/>
      <c r="O43" s="133"/>
      <c r="P43" s="134"/>
      <c r="Q43" s="135"/>
    </row>
    <row r="44" spans="1:17" ht="15">
      <c r="A44" s="66"/>
      <c r="B44" s="91" t="s">
        <v>199</v>
      </c>
      <c r="C44" s="67"/>
      <c r="D44" s="67"/>
      <c r="E44" s="67"/>
      <c r="F44" s="67"/>
      <c r="G44" s="67"/>
      <c r="H44" s="120"/>
      <c r="I44" s="120"/>
      <c r="J44" s="136">
        <f>Form!E86</f>
        <v>0</v>
      </c>
      <c r="K44" s="67"/>
      <c r="L44" s="67"/>
      <c r="M44" s="68"/>
      <c r="N44" s="132"/>
      <c r="O44" s="133"/>
      <c r="P44" s="133"/>
      <c r="Q44" s="135"/>
    </row>
    <row r="45" spans="1:13" ht="15">
      <c r="A45" s="66"/>
      <c r="B45" s="67"/>
      <c r="C45" s="67"/>
      <c r="D45" s="67"/>
      <c r="E45" s="67"/>
      <c r="F45" s="67"/>
      <c r="G45" s="67"/>
      <c r="H45" s="67"/>
      <c r="I45" s="67"/>
      <c r="J45" s="67"/>
      <c r="K45" s="67"/>
      <c r="L45" s="67"/>
      <c r="M45" s="68"/>
    </row>
    <row r="46" spans="1:13" ht="15.75">
      <c r="A46" s="66"/>
      <c r="B46" s="93" t="s">
        <v>203</v>
      </c>
      <c r="C46" s="67"/>
      <c r="D46" s="67"/>
      <c r="E46" s="67"/>
      <c r="F46" s="67"/>
      <c r="G46" s="67"/>
      <c r="H46" s="67"/>
      <c r="I46" s="67"/>
      <c r="J46" s="92" t="e">
        <f>SUM(J36:J38)-(SUM(J41:J43)-J44)</f>
        <v>#N/A</v>
      </c>
      <c r="K46" s="67"/>
      <c r="L46" s="67"/>
      <c r="M46" s="68"/>
    </row>
    <row r="47" spans="1:13" ht="15">
      <c r="A47" s="66"/>
      <c r="B47" s="67"/>
      <c r="C47" s="67"/>
      <c r="D47" s="67"/>
      <c r="E47" s="67"/>
      <c r="F47" s="67"/>
      <c r="G47" s="67"/>
      <c r="H47" s="67"/>
      <c r="I47" s="67"/>
      <c r="J47" s="67"/>
      <c r="K47" s="67"/>
      <c r="L47" s="67"/>
      <c r="M47" s="68"/>
    </row>
    <row r="48" spans="1:13" ht="15.75" thickBot="1">
      <c r="A48" s="66"/>
      <c r="B48" s="67"/>
      <c r="C48" s="67"/>
      <c r="D48" s="67"/>
      <c r="E48" s="67"/>
      <c r="F48" s="67"/>
      <c r="G48" s="67"/>
      <c r="H48" s="67"/>
      <c r="I48" s="67"/>
      <c r="J48" s="67"/>
      <c r="K48" s="67"/>
      <c r="L48" s="67"/>
      <c r="M48" s="68"/>
    </row>
    <row r="49" spans="1:13" ht="15.75" thickBot="1">
      <c r="A49" s="66"/>
      <c r="B49" s="91" t="s">
        <v>184</v>
      </c>
      <c r="C49" s="67"/>
      <c r="D49" s="67"/>
      <c r="E49" s="67"/>
      <c r="F49" s="67"/>
      <c r="G49" s="67"/>
      <c r="H49" s="67"/>
      <c r="I49" s="194" t="e">
        <f>IF(SUM(J36:J38,J41:J42)=0,"",IF(ABS(J46)&gt;VLOOKUP(LA_info!E2,'Underlying Data'!A3:BN349,66,FALSE),J46,""))</f>
        <v>#N/A</v>
      </c>
      <c r="J49" s="195"/>
      <c r="K49" s="67"/>
      <c r="L49" s="67"/>
      <c r="M49" s="68"/>
    </row>
    <row r="50" spans="1:13" ht="15">
      <c r="A50" s="66"/>
      <c r="B50" s="67"/>
      <c r="C50" s="67"/>
      <c r="D50" s="67"/>
      <c r="E50" s="67"/>
      <c r="F50" s="67"/>
      <c r="G50" s="67"/>
      <c r="H50" s="67"/>
      <c r="I50" s="67"/>
      <c r="J50" s="67"/>
      <c r="K50" s="67"/>
      <c r="L50" s="67"/>
      <c r="M50" s="68"/>
    </row>
    <row r="51" spans="1:13" ht="15.75">
      <c r="A51" s="66"/>
      <c r="B51" s="93" t="s">
        <v>185</v>
      </c>
      <c r="C51" s="67"/>
      <c r="D51" s="67"/>
      <c r="E51" s="67"/>
      <c r="F51" s="67"/>
      <c r="G51" s="67"/>
      <c r="H51" s="67"/>
      <c r="I51" s="67"/>
      <c r="J51" s="67"/>
      <c r="K51" s="67"/>
      <c r="L51" s="67"/>
      <c r="M51" s="68"/>
    </row>
    <row r="52" spans="1:13" ht="15.75" thickBot="1">
      <c r="A52" s="66"/>
      <c r="B52" s="67"/>
      <c r="C52" s="67"/>
      <c r="D52" s="67"/>
      <c r="E52" s="67"/>
      <c r="F52" s="67"/>
      <c r="G52" s="67"/>
      <c r="H52" s="67"/>
      <c r="I52" s="87"/>
      <c r="J52" s="87"/>
      <c r="K52" s="87"/>
      <c r="L52" s="87"/>
      <c r="M52" s="94"/>
    </row>
    <row r="53" spans="1:13" ht="15">
      <c r="A53" s="66"/>
      <c r="B53" s="67"/>
      <c r="C53" s="67"/>
      <c r="D53" s="67"/>
      <c r="E53" s="67"/>
      <c r="F53" s="87"/>
      <c r="G53" s="196"/>
      <c r="H53" s="197"/>
      <c r="I53" s="197"/>
      <c r="J53" s="198"/>
      <c r="K53" s="87"/>
      <c r="L53" s="87"/>
      <c r="M53" s="94"/>
    </row>
    <row r="54" spans="1:13" ht="15">
      <c r="A54" s="66"/>
      <c r="B54" s="67"/>
      <c r="C54" s="67"/>
      <c r="D54" s="67"/>
      <c r="E54" s="67"/>
      <c r="F54" s="96"/>
      <c r="G54" s="199"/>
      <c r="H54" s="167"/>
      <c r="I54" s="167"/>
      <c r="J54" s="200"/>
      <c r="K54" s="67"/>
      <c r="L54" s="67"/>
      <c r="M54" s="68"/>
    </row>
    <row r="55" spans="1:13" ht="15.75" thickBot="1">
      <c r="A55" s="66"/>
      <c r="B55" s="67"/>
      <c r="C55" s="67"/>
      <c r="D55" s="67"/>
      <c r="E55" s="67"/>
      <c r="F55" s="96"/>
      <c r="G55" s="201"/>
      <c r="H55" s="202"/>
      <c r="I55" s="202"/>
      <c r="J55" s="203"/>
      <c r="K55" s="67"/>
      <c r="L55" s="67"/>
      <c r="M55" s="68"/>
    </row>
    <row r="56" spans="1:13" ht="15">
      <c r="A56" s="66"/>
      <c r="B56" s="67"/>
      <c r="C56" s="67"/>
      <c r="D56" s="67"/>
      <c r="E56" s="67"/>
      <c r="F56" s="96"/>
      <c r="G56" s="96"/>
      <c r="H56" s="96"/>
      <c r="I56" s="96"/>
      <c r="J56" s="96"/>
      <c r="K56" s="67"/>
      <c r="L56" s="67"/>
      <c r="M56" s="68"/>
    </row>
    <row r="57" spans="1:13" ht="15">
      <c r="A57" s="66"/>
      <c r="B57" s="67"/>
      <c r="C57" s="67"/>
      <c r="D57" s="67"/>
      <c r="E57" s="67"/>
      <c r="F57" s="96"/>
      <c r="G57" s="96"/>
      <c r="H57" s="96"/>
      <c r="I57" s="96"/>
      <c r="J57" s="96"/>
      <c r="K57" s="67"/>
      <c r="L57" s="67"/>
      <c r="M57" s="68"/>
    </row>
    <row r="58" spans="1:13" ht="15">
      <c r="A58" s="66"/>
      <c r="B58" s="67"/>
      <c r="C58" s="67"/>
      <c r="D58" s="67"/>
      <c r="E58" s="67"/>
      <c r="F58" s="96"/>
      <c r="G58" s="96"/>
      <c r="H58" s="96"/>
      <c r="I58" s="96"/>
      <c r="J58" s="96"/>
      <c r="K58" s="67"/>
      <c r="L58" s="67"/>
      <c r="M58" s="68"/>
    </row>
    <row r="59" spans="1:13" ht="15">
      <c r="A59" s="66"/>
      <c r="B59" s="67"/>
      <c r="C59" s="67"/>
      <c r="D59" s="67"/>
      <c r="E59" s="67"/>
      <c r="F59" s="67"/>
      <c r="G59" s="67"/>
      <c r="H59" s="67"/>
      <c r="I59" s="67"/>
      <c r="J59" s="67"/>
      <c r="K59" s="67"/>
      <c r="L59" s="67"/>
      <c r="M59" s="68"/>
    </row>
    <row r="60" spans="1:13" ht="15.75" thickBot="1">
      <c r="A60" s="75"/>
      <c r="B60" s="76"/>
      <c r="C60" s="76"/>
      <c r="D60" s="76"/>
      <c r="E60" s="76"/>
      <c r="F60" s="76"/>
      <c r="G60" s="76"/>
      <c r="H60" s="76"/>
      <c r="I60" s="76"/>
      <c r="J60" s="76"/>
      <c r="K60" s="76"/>
      <c r="L60" s="76"/>
      <c r="M60" s="88"/>
    </row>
  </sheetData>
  <sheetProtection/>
  <mergeCells count="4">
    <mergeCell ref="I20:J20"/>
    <mergeCell ref="I23:M24"/>
    <mergeCell ref="I49:J49"/>
    <mergeCell ref="G53:J55"/>
  </mergeCells>
  <printOptions/>
  <pageMargins left="0.17" right="0.17" top="0.17" bottom="0.17" header="0.3" footer="0.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M344"/>
  <sheetViews>
    <sheetView zoomScalePageLayoutView="0" workbookViewId="0" topLeftCell="A1">
      <selection activeCell="M4" sqref="M4"/>
    </sheetView>
  </sheetViews>
  <sheetFormatPr defaultColWidth="8.88671875" defaultRowHeight="15"/>
  <cols>
    <col min="4" max="4" width="35.10546875" style="0" bestFit="1" customWidth="1"/>
    <col min="8" max="8" width="41.10546875" style="0" bestFit="1" customWidth="1"/>
    <col min="10" max="11" width="13.4453125" style="0" bestFit="1" customWidth="1"/>
  </cols>
  <sheetData>
    <row r="1" spans="1:3" ht="15">
      <c r="A1" t="str">
        <f>D2</f>
        <v>(Please use vertical scroll bar to find and select your authority)</v>
      </c>
      <c r="B1" t="s">
        <v>1080</v>
      </c>
      <c r="C1" t="s">
        <v>1102</v>
      </c>
    </row>
    <row r="2" spans="1:13" ht="15">
      <c r="A2" s="10" t="s">
        <v>206</v>
      </c>
      <c r="D2" s="2" t="str">
        <f>VLOOKUP(Form!J1,Form!A140:C482,2,FALSE)</f>
        <v>(Please use vertical scroll bar to find and select your authority)</v>
      </c>
      <c r="E2" s="16" t="e">
        <f>VLOOKUP(LA_info!$D$2,LA_info!$D$3:$E$349,2,FALSE)</f>
        <v>#N/A</v>
      </c>
      <c r="F2" s="2" t="e">
        <f>VLOOKUP(LA_info!$D$2,'Underlying Data'!B3:BN343,52,FALSE)</f>
        <v>#N/A</v>
      </c>
      <c r="H2" s="2" t="str">
        <f>Form!K8</f>
        <v>End of September 2016 outstanding, July to September transactions</v>
      </c>
      <c r="I2" s="2" t="str">
        <f>VLOOKUP($H$2,$H$3:$M$14,2,FALSE)</f>
        <v>QB0116</v>
      </c>
      <c r="J2" s="2" t="str">
        <f>VLOOKUP($H$2,$H$3:$M$14,3,FALSE)</f>
        <v>APRIL 2016</v>
      </c>
      <c r="K2" s="2" t="str">
        <f>VLOOKUP($H$2,$H$3:$M$14,4,FALSE)</f>
        <v>JUNE 2016</v>
      </c>
      <c r="L2" s="2">
        <f>VLOOKUP($H$2,$H$3:$M$14,5,FALSE)</f>
        <v>1</v>
      </c>
      <c r="M2" s="2" t="str">
        <f>VLOOKUP($H$2,$H$3:$M$14,6,FALSE)</f>
        <v>Friday 6 June 2015</v>
      </c>
    </row>
    <row r="3" spans="1:13" ht="15">
      <c r="A3" s="10">
        <v>1</v>
      </c>
      <c r="B3" s="14">
        <f>ROUND(Form!E25,0)</f>
        <v>0</v>
      </c>
      <c r="D3" s="9" t="s">
        <v>94</v>
      </c>
      <c r="H3" s="3" t="s">
        <v>1103</v>
      </c>
      <c r="I3" s="6" t="s">
        <v>61</v>
      </c>
      <c r="J3" s="3" t="s">
        <v>1087</v>
      </c>
      <c r="K3" s="3" t="s">
        <v>82</v>
      </c>
      <c r="L3" s="7">
        <v>4</v>
      </c>
      <c r="M3" s="3" t="s">
        <v>83</v>
      </c>
    </row>
    <row r="4" spans="1:13" ht="15">
      <c r="A4" s="10">
        <v>2</v>
      </c>
      <c r="B4" s="14">
        <f>ROUND(Form!E26,0)</f>
        <v>0</v>
      </c>
      <c r="C4" t="s">
        <v>322</v>
      </c>
      <c r="D4" s="10" t="s">
        <v>321</v>
      </c>
      <c r="E4" s="10" t="s">
        <v>322</v>
      </c>
      <c r="F4" t="str">
        <f>VLOOKUP(E4,'Underlying Data'!A:B,2,FALSE)</f>
        <v>Aberdeenshire</v>
      </c>
      <c r="H4" s="3" t="s">
        <v>1084</v>
      </c>
      <c r="I4" s="6" t="s">
        <v>1082</v>
      </c>
      <c r="J4" s="3" t="s">
        <v>1087</v>
      </c>
      <c r="K4" s="3" t="s">
        <v>1098</v>
      </c>
      <c r="L4" s="7">
        <v>1</v>
      </c>
      <c r="M4" s="3" t="s">
        <v>84</v>
      </c>
    </row>
    <row r="5" spans="1:13" ht="15">
      <c r="A5" s="10">
        <v>3</v>
      </c>
      <c r="B5" s="14">
        <f>ROUND(Form!E27,0)</f>
        <v>0</v>
      </c>
      <c r="C5" t="s">
        <v>324</v>
      </c>
      <c r="D5" s="10" t="s">
        <v>323</v>
      </c>
      <c r="E5" s="10" t="s">
        <v>324</v>
      </c>
      <c r="F5" t="str">
        <f>VLOOKUP(E5,'Underlying Data'!A:B,2,FALSE)</f>
        <v>Allerdale</v>
      </c>
      <c r="H5" s="3" t="s">
        <v>1104</v>
      </c>
      <c r="I5" s="6" t="s">
        <v>62</v>
      </c>
      <c r="J5" s="3" t="s">
        <v>73</v>
      </c>
      <c r="K5" s="3" t="s">
        <v>72</v>
      </c>
      <c r="L5" s="7">
        <v>6</v>
      </c>
      <c r="M5" s="3" t="s">
        <v>300</v>
      </c>
    </row>
    <row r="6" spans="1:13" ht="15">
      <c r="A6" s="10">
        <v>4</v>
      </c>
      <c r="B6" s="14">
        <f>ROUND(Form!E28,0)</f>
        <v>0</v>
      </c>
      <c r="C6" t="s">
        <v>326</v>
      </c>
      <c r="D6" s="10" t="s">
        <v>325</v>
      </c>
      <c r="E6" s="10" t="s">
        <v>326</v>
      </c>
      <c r="F6" t="str">
        <f>VLOOKUP(E6,'Underlying Data'!A:B,2,FALSE)</f>
        <v>Amber Valley</v>
      </c>
      <c r="H6" s="4" t="s">
        <v>1105</v>
      </c>
      <c r="I6" s="6" t="s">
        <v>63</v>
      </c>
      <c r="J6" s="3" t="s">
        <v>74</v>
      </c>
      <c r="K6" s="3" t="s">
        <v>1098</v>
      </c>
      <c r="L6" s="7">
        <v>7</v>
      </c>
      <c r="M6" s="3" t="s">
        <v>85</v>
      </c>
    </row>
    <row r="7" spans="1:13" ht="15">
      <c r="A7" s="10">
        <v>5</v>
      </c>
      <c r="B7" s="14">
        <f>ROUND(Form!E29,0)</f>
        <v>0</v>
      </c>
      <c r="C7" t="s">
        <v>328</v>
      </c>
      <c r="D7" s="10" t="s">
        <v>327</v>
      </c>
      <c r="E7" s="10" t="s">
        <v>328</v>
      </c>
      <c r="F7" t="str">
        <f>VLOOKUP(E7,'Underlying Data'!A:B,2,FALSE)</f>
        <v>Angus</v>
      </c>
      <c r="H7" s="3" t="s">
        <v>55</v>
      </c>
      <c r="I7" s="6" t="s">
        <v>64</v>
      </c>
      <c r="J7" s="3" t="s">
        <v>75</v>
      </c>
      <c r="K7" s="3" t="s">
        <v>74</v>
      </c>
      <c r="L7" s="7">
        <v>8</v>
      </c>
      <c r="M7" s="3" t="s">
        <v>86</v>
      </c>
    </row>
    <row r="8" spans="1:13" ht="15">
      <c r="A8" s="10">
        <v>6</v>
      </c>
      <c r="B8" s="14">
        <f>ROUND(Form!E30,0)</f>
        <v>0</v>
      </c>
      <c r="C8" t="s">
        <v>330</v>
      </c>
      <c r="D8" s="10" t="s">
        <v>329</v>
      </c>
      <c r="E8" s="10" t="s">
        <v>330</v>
      </c>
      <c r="F8" t="str">
        <f>VLOOKUP(E8,'Underlying Data'!A:B,2,FALSE)</f>
        <v>Antrim and Newtownabbey</v>
      </c>
      <c r="H8" s="3" t="s">
        <v>56</v>
      </c>
      <c r="I8" s="6" t="s">
        <v>65</v>
      </c>
      <c r="J8" s="3" t="s">
        <v>76</v>
      </c>
      <c r="K8" s="3" t="s">
        <v>75</v>
      </c>
      <c r="L8" s="7">
        <v>9</v>
      </c>
      <c r="M8" s="3" t="s">
        <v>87</v>
      </c>
    </row>
    <row r="9" spans="1:13" ht="15">
      <c r="A9" s="15">
        <v>7</v>
      </c>
      <c r="B9" s="14">
        <f>ROUND(Form!E38,0)</f>
        <v>0</v>
      </c>
      <c r="C9" t="s">
        <v>332</v>
      </c>
      <c r="D9" s="10" t="s">
        <v>331</v>
      </c>
      <c r="E9" s="10" t="s">
        <v>332</v>
      </c>
      <c r="F9" t="str">
        <f>VLOOKUP(E9,'Underlying Data'!A:B,2,FALSE)</f>
        <v>Argyll and Bute</v>
      </c>
      <c r="H9" s="4" t="s">
        <v>314</v>
      </c>
      <c r="I9" s="6" t="s">
        <v>66</v>
      </c>
      <c r="J9" s="3" t="s">
        <v>77</v>
      </c>
      <c r="K9" s="3" t="s">
        <v>76</v>
      </c>
      <c r="L9" s="7">
        <v>10</v>
      </c>
      <c r="M9" s="3" t="s">
        <v>88</v>
      </c>
    </row>
    <row r="10" spans="1:13" ht="15">
      <c r="A10" s="15">
        <v>8</v>
      </c>
      <c r="B10" s="14">
        <f>ROUND(Form!E39,0)</f>
        <v>0</v>
      </c>
      <c r="C10" t="s">
        <v>334</v>
      </c>
      <c r="D10" s="10" t="s">
        <v>333</v>
      </c>
      <c r="E10" s="10" t="s">
        <v>334</v>
      </c>
      <c r="F10" t="str">
        <f>VLOOKUP(E10,'Underlying Data'!A:B,2,FALSE)</f>
        <v>Arun</v>
      </c>
      <c r="H10" s="3" t="s">
        <v>57</v>
      </c>
      <c r="I10" s="6" t="s">
        <v>67</v>
      </c>
      <c r="J10" s="3" t="s">
        <v>78</v>
      </c>
      <c r="K10" s="3" t="s">
        <v>77</v>
      </c>
      <c r="L10" s="7">
        <v>11</v>
      </c>
      <c r="M10" s="3" t="s">
        <v>89</v>
      </c>
    </row>
    <row r="11" spans="1:13" ht="15">
      <c r="A11" s="15">
        <v>9</v>
      </c>
      <c r="B11" s="14">
        <f>ROUND(Form!E40,0)</f>
        <v>0</v>
      </c>
      <c r="C11" t="s">
        <v>336</v>
      </c>
      <c r="D11" s="10" t="s">
        <v>335</v>
      </c>
      <c r="E11" s="10" t="s">
        <v>336</v>
      </c>
      <c r="F11" t="str">
        <f>VLOOKUP(E11,'Underlying Data'!A:B,2,FALSE)</f>
        <v>Ashfield</v>
      </c>
      <c r="H11" s="5" t="s">
        <v>58</v>
      </c>
      <c r="I11" s="6" t="s">
        <v>68</v>
      </c>
      <c r="J11" s="3" t="s">
        <v>79</v>
      </c>
      <c r="K11" s="3" t="s">
        <v>78</v>
      </c>
      <c r="L11" s="7">
        <v>12</v>
      </c>
      <c r="M11" s="3" t="s">
        <v>90</v>
      </c>
    </row>
    <row r="12" spans="1:13" ht="15">
      <c r="A12" s="15">
        <v>10</v>
      </c>
      <c r="B12" s="14">
        <f>ROUND(Form!E41,0)</f>
        <v>0</v>
      </c>
      <c r="C12" t="s">
        <v>338</v>
      </c>
      <c r="D12" s="10" t="s">
        <v>337</v>
      </c>
      <c r="E12" s="10" t="s">
        <v>338</v>
      </c>
      <c r="F12" t="str">
        <f>VLOOKUP(E12,'Underlying Data'!A:B,2,FALSE)</f>
        <v>Ashford</v>
      </c>
      <c r="H12" s="4" t="s">
        <v>315</v>
      </c>
      <c r="I12" s="6" t="s">
        <v>69</v>
      </c>
      <c r="J12" s="3" t="s">
        <v>80</v>
      </c>
      <c r="K12" s="3" t="s">
        <v>79</v>
      </c>
      <c r="L12" s="7">
        <v>1</v>
      </c>
      <c r="M12" s="8" t="s">
        <v>91</v>
      </c>
    </row>
    <row r="13" spans="1:13" ht="15">
      <c r="A13" s="15">
        <v>11</v>
      </c>
      <c r="B13" s="14">
        <f>ROUND(Form!E42,0)</f>
        <v>0</v>
      </c>
      <c r="C13" t="s">
        <v>340</v>
      </c>
      <c r="D13" s="10" t="s">
        <v>339</v>
      </c>
      <c r="E13" s="10" t="s">
        <v>340</v>
      </c>
      <c r="F13" t="str">
        <f>VLOOKUP(E13,'Underlying Data'!A:B,2,FALSE)</f>
        <v>Avon and Somerset Police and Crime Commissioner</v>
      </c>
      <c r="H13" s="5" t="s">
        <v>59</v>
      </c>
      <c r="I13" s="6" t="s">
        <v>70</v>
      </c>
      <c r="J13" s="3" t="s">
        <v>81</v>
      </c>
      <c r="K13" s="3" t="s">
        <v>80</v>
      </c>
      <c r="L13" s="7">
        <v>2</v>
      </c>
      <c r="M13" s="3" t="s">
        <v>92</v>
      </c>
    </row>
    <row r="14" spans="1:13" ht="15">
      <c r="A14" s="15">
        <v>12</v>
      </c>
      <c r="B14" s="14">
        <f>ROUND(Form!E43,0)</f>
        <v>0</v>
      </c>
      <c r="C14" t="s">
        <v>342</v>
      </c>
      <c r="D14" s="10" t="s">
        <v>341</v>
      </c>
      <c r="E14" s="10" t="s">
        <v>342</v>
      </c>
      <c r="F14" t="str">
        <f>VLOOKUP(E14,'Underlying Data'!A:B,2,FALSE)</f>
        <v>Aylesbury Vale</v>
      </c>
      <c r="H14" s="3" t="s">
        <v>60</v>
      </c>
      <c r="I14" s="6" t="s">
        <v>71</v>
      </c>
      <c r="J14" s="3" t="s">
        <v>82</v>
      </c>
      <c r="K14" s="3" t="s">
        <v>81</v>
      </c>
      <c r="L14" s="7">
        <v>3</v>
      </c>
      <c r="M14" s="3" t="s">
        <v>93</v>
      </c>
    </row>
    <row r="15" spans="1:6" ht="15">
      <c r="A15" s="15">
        <v>13</v>
      </c>
      <c r="B15" s="14">
        <f>ROUND(Form!E44,0)</f>
        <v>0</v>
      </c>
      <c r="C15" t="s">
        <v>344</v>
      </c>
      <c r="D15" s="10" t="s">
        <v>343</v>
      </c>
      <c r="E15" s="10" t="s">
        <v>344</v>
      </c>
      <c r="F15" t="str">
        <f>VLOOKUP(E15,'Underlying Data'!A:B,2,FALSE)</f>
        <v>Babergh</v>
      </c>
    </row>
    <row r="16" spans="1:6" ht="15">
      <c r="A16" s="15">
        <v>14</v>
      </c>
      <c r="B16" s="14">
        <f>ROUND(Form!E45,0)</f>
        <v>0</v>
      </c>
      <c r="C16" t="s">
        <v>346</v>
      </c>
      <c r="D16" s="10" t="s">
        <v>345</v>
      </c>
      <c r="E16" s="10" t="s">
        <v>346</v>
      </c>
      <c r="F16" t="str">
        <f>VLOOKUP(E16,'Underlying Data'!A:B,2,FALSE)</f>
        <v>Barking and Dagenham</v>
      </c>
    </row>
    <row r="17" spans="1:6" ht="15">
      <c r="A17" s="15">
        <v>15</v>
      </c>
      <c r="B17" s="14">
        <f>ROUND(Form!E46,0)</f>
        <v>0</v>
      </c>
      <c r="C17" t="s">
        <v>348</v>
      </c>
      <c r="D17" s="10" t="s">
        <v>347</v>
      </c>
      <c r="E17" s="10" t="s">
        <v>348</v>
      </c>
      <c r="F17" t="str">
        <f>VLOOKUP(E17,'Underlying Data'!A:B,2,FALSE)</f>
        <v>Barnet</v>
      </c>
    </row>
    <row r="18" spans="1:6" ht="15">
      <c r="A18" s="15">
        <v>16</v>
      </c>
      <c r="B18" s="14">
        <f>ROUND(Form!E47,0)</f>
        <v>0</v>
      </c>
      <c r="C18" t="s">
        <v>350</v>
      </c>
      <c r="D18" s="10" t="s">
        <v>349</v>
      </c>
      <c r="E18" s="10" t="s">
        <v>350</v>
      </c>
      <c r="F18" t="str">
        <f>VLOOKUP(E18,'Underlying Data'!A:B,2,FALSE)</f>
        <v>Barrow-in-Furness</v>
      </c>
    </row>
    <row r="19" spans="1:6" ht="15">
      <c r="A19" s="15">
        <v>17</v>
      </c>
      <c r="B19" s="14">
        <f>ROUND(Form!E48,0)</f>
        <v>0</v>
      </c>
      <c r="C19" t="s">
        <v>352</v>
      </c>
      <c r="D19" s="10" t="s">
        <v>351</v>
      </c>
      <c r="E19" s="10" t="s">
        <v>352</v>
      </c>
      <c r="F19" t="str">
        <f>VLOOKUP(E19,'Underlying Data'!A:B,2,FALSE)</f>
        <v>Basildon</v>
      </c>
    </row>
    <row r="20" spans="1:6" ht="15">
      <c r="A20" s="10">
        <v>18</v>
      </c>
      <c r="B20" s="14">
        <f>ROUND(Form!I37,0)</f>
        <v>0</v>
      </c>
      <c r="C20" t="s">
        <v>354</v>
      </c>
      <c r="D20" s="10" t="s">
        <v>353</v>
      </c>
      <c r="E20" s="10" t="s">
        <v>354</v>
      </c>
      <c r="F20" t="str">
        <f>VLOOKUP(E20,'Underlying Data'!A:B,2,FALSE)</f>
        <v>Basingstoke and Deane</v>
      </c>
    </row>
    <row r="21" spans="1:6" ht="15">
      <c r="A21" s="10">
        <v>19</v>
      </c>
      <c r="B21" s="14">
        <f>ROUND(Form!I38,0)</f>
        <v>0</v>
      </c>
      <c r="C21" t="s">
        <v>356</v>
      </c>
      <c r="D21" s="10" t="s">
        <v>355</v>
      </c>
      <c r="E21" s="10" t="s">
        <v>356</v>
      </c>
      <c r="F21" t="str">
        <f>VLOOKUP(E21,'Underlying Data'!A:B,2,FALSE)</f>
        <v>Bassetlaw</v>
      </c>
    </row>
    <row r="22" spans="1:6" ht="15">
      <c r="A22" s="10">
        <v>20</v>
      </c>
      <c r="B22" s="14">
        <f>ROUND(Form!I39,0)</f>
        <v>0</v>
      </c>
      <c r="C22" t="s">
        <v>358</v>
      </c>
      <c r="D22" s="10" t="s">
        <v>357</v>
      </c>
      <c r="E22" s="10" t="s">
        <v>358</v>
      </c>
      <c r="F22" t="str">
        <f>VLOOKUP(E22,'Underlying Data'!A:B,2,FALSE)</f>
        <v>Bath and North East Somerset UA</v>
      </c>
    </row>
    <row r="23" spans="1:6" ht="15">
      <c r="A23" s="10">
        <v>21</v>
      </c>
      <c r="B23" s="14">
        <f>ROUND(Form!I40,0)</f>
        <v>0</v>
      </c>
      <c r="C23" t="s">
        <v>360</v>
      </c>
      <c r="D23" s="10" t="s">
        <v>359</v>
      </c>
      <c r="E23" s="10" t="s">
        <v>360</v>
      </c>
      <c r="F23" t="str">
        <f>VLOOKUP(E23,'Underlying Data'!A:B,2,FALSE)</f>
        <v>Bedfordshire Combined Fire and Rescue Authority</v>
      </c>
    </row>
    <row r="24" spans="1:6" ht="15">
      <c r="A24" s="10">
        <v>22</v>
      </c>
      <c r="B24" s="14">
        <f>ROUND(Form!I41,0)</f>
        <v>0</v>
      </c>
      <c r="C24" t="s">
        <v>362</v>
      </c>
      <c r="D24" s="10" t="s">
        <v>361</v>
      </c>
      <c r="E24" s="10" t="s">
        <v>362</v>
      </c>
      <c r="F24" t="str">
        <f>VLOOKUP(E24,'Underlying Data'!A:B,2,FALSE)</f>
        <v>Bedfordshire Police and Crime Commissioner</v>
      </c>
    </row>
    <row r="25" spans="1:6" ht="15">
      <c r="A25" s="10">
        <v>23</v>
      </c>
      <c r="B25" s="14">
        <f>ROUND(Form!I42,0)</f>
        <v>0</v>
      </c>
      <c r="C25" t="s">
        <v>364</v>
      </c>
      <c r="D25" s="10" t="s">
        <v>363</v>
      </c>
      <c r="E25" s="10" t="s">
        <v>364</v>
      </c>
      <c r="F25" t="str">
        <f>VLOOKUP(E25,'Underlying Data'!A:B,2,FALSE)</f>
        <v>Blackburn with Darwen UA</v>
      </c>
    </row>
    <row r="26" spans="1:6" ht="15">
      <c r="A26" s="10">
        <v>24</v>
      </c>
      <c r="B26" s="14">
        <f>ROUND(Form!I43,0)</f>
        <v>0</v>
      </c>
      <c r="C26" t="s">
        <v>366</v>
      </c>
      <c r="D26" s="10" t="s">
        <v>365</v>
      </c>
      <c r="E26" s="10" t="s">
        <v>366</v>
      </c>
      <c r="F26" t="str">
        <f>VLOOKUP(E26,'Underlying Data'!A:B,2,FALSE)</f>
        <v>Blackpool UA</v>
      </c>
    </row>
    <row r="27" spans="1:6" ht="15">
      <c r="A27" s="10">
        <v>25</v>
      </c>
      <c r="B27" s="14">
        <f>ROUND(Form!I44,0)</f>
        <v>0</v>
      </c>
      <c r="C27" t="s">
        <v>368</v>
      </c>
      <c r="D27" s="10" t="s">
        <v>367</v>
      </c>
      <c r="E27" s="10" t="s">
        <v>368</v>
      </c>
      <c r="F27" t="str">
        <f>VLOOKUP(E27,'Underlying Data'!A:B,2,FALSE)</f>
        <v>Blaenau Gwent</v>
      </c>
    </row>
    <row r="28" spans="1:6" ht="15">
      <c r="A28" s="10">
        <v>26</v>
      </c>
      <c r="B28" s="14">
        <f>ROUND(Form!I45,0)</f>
        <v>0</v>
      </c>
      <c r="C28" t="s">
        <v>370</v>
      </c>
      <c r="D28" s="10" t="s">
        <v>369</v>
      </c>
      <c r="E28" s="10" t="s">
        <v>370</v>
      </c>
      <c r="F28" t="str">
        <f>VLOOKUP(E28,'Underlying Data'!A:B,2,FALSE)</f>
        <v>Bolton</v>
      </c>
    </row>
    <row r="29" spans="1:6" ht="15">
      <c r="A29" s="10">
        <v>27</v>
      </c>
      <c r="B29" s="14">
        <f>ROUND(Form!I46,0)</f>
        <v>0</v>
      </c>
      <c r="C29" t="s">
        <v>372</v>
      </c>
      <c r="D29" s="10" t="s">
        <v>371</v>
      </c>
      <c r="E29" s="10" t="s">
        <v>372</v>
      </c>
      <c r="F29" t="str">
        <f>VLOOKUP(E29,'Underlying Data'!A:B,2,FALSE)</f>
        <v>Boston</v>
      </c>
    </row>
    <row r="30" spans="1:6" ht="15">
      <c r="A30" s="10">
        <v>28</v>
      </c>
      <c r="B30" s="14">
        <f>ROUND(Form!I47,0)</f>
        <v>0</v>
      </c>
      <c r="C30" t="s">
        <v>374</v>
      </c>
      <c r="D30" s="10" t="s">
        <v>373</v>
      </c>
      <c r="E30" s="10" t="s">
        <v>374</v>
      </c>
      <c r="F30" t="str">
        <f>VLOOKUP(E30,'Underlying Data'!A:B,2,FALSE)</f>
        <v>Bournemouth UA</v>
      </c>
    </row>
    <row r="31" spans="1:6" ht="15">
      <c r="A31" s="10">
        <v>29</v>
      </c>
      <c r="B31" s="14">
        <f>ROUND(Form!I48,0)</f>
        <v>0</v>
      </c>
      <c r="C31" t="s">
        <v>376</v>
      </c>
      <c r="D31" s="10" t="s">
        <v>375</v>
      </c>
      <c r="E31" s="10" t="s">
        <v>376</v>
      </c>
      <c r="F31" t="str">
        <f>VLOOKUP(E31,'Underlying Data'!A:B,2,FALSE)</f>
        <v>Braintree</v>
      </c>
    </row>
    <row r="32" spans="1:6" ht="15">
      <c r="A32" s="15">
        <v>30</v>
      </c>
      <c r="B32" s="14">
        <f>ROUND(Form!E57,0)</f>
        <v>0</v>
      </c>
      <c r="C32" t="s">
        <v>378</v>
      </c>
      <c r="D32" s="10" t="s">
        <v>377</v>
      </c>
      <c r="E32" s="10" t="s">
        <v>378</v>
      </c>
      <c r="F32" t="str">
        <f>VLOOKUP(E32,'Underlying Data'!A:B,2,FALSE)</f>
        <v>Brentwood</v>
      </c>
    </row>
    <row r="33" spans="1:6" ht="15">
      <c r="A33" s="15">
        <v>31</v>
      </c>
      <c r="B33" s="14">
        <f>ROUND(Form!E58,0)</f>
        <v>0</v>
      </c>
      <c r="C33" t="s">
        <v>380</v>
      </c>
      <c r="D33" s="10" t="s">
        <v>379</v>
      </c>
      <c r="E33" s="10" t="s">
        <v>380</v>
      </c>
      <c r="F33" t="str">
        <f>VLOOKUP(E33,'Underlying Data'!A:B,2,FALSE)</f>
        <v>Brighton and Hove UA</v>
      </c>
    </row>
    <row r="34" spans="1:6" ht="15">
      <c r="A34" s="15">
        <v>32</v>
      </c>
      <c r="B34" s="14">
        <f>ROUND(Form!E59,0)</f>
        <v>0</v>
      </c>
      <c r="C34" t="s">
        <v>382</v>
      </c>
      <c r="D34" s="10" t="s">
        <v>381</v>
      </c>
      <c r="E34" s="10" t="s">
        <v>382</v>
      </c>
      <c r="F34" t="str">
        <f>VLOOKUP(E34,'Underlying Data'!A:B,2,FALSE)</f>
        <v>Broadland</v>
      </c>
    </row>
    <row r="35" spans="1:6" ht="15">
      <c r="A35" s="15">
        <v>33</v>
      </c>
      <c r="B35" s="14">
        <f>ROUND(Form!E60,0)</f>
        <v>0</v>
      </c>
      <c r="C35" t="s">
        <v>384</v>
      </c>
      <c r="D35" s="10" t="s">
        <v>383</v>
      </c>
      <c r="E35" s="10" t="s">
        <v>384</v>
      </c>
      <c r="F35" t="str">
        <f>VLOOKUP(E35,'Underlying Data'!A:B,2,FALSE)</f>
        <v>Bromley</v>
      </c>
    </row>
    <row r="36" spans="1:6" ht="15">
      <c r="A36" s="10">
        <v>34</v>
      </c>
      <c r="B36" s="14">
        <f>ROUND(Form!E63,0)</f>
        <v>0</v>
      </c>
      <c r="C36" t="s">
        <v>386</v>
      </c>
      <c r="D36" s="10" t="s">
        <v>385</v>
      </c>
      <c r="E36" s="10" t="s">
        <v>386</v>
      </c>
      <c r="F36" t="str">
        <f>VLOOKUP(E36,'Underlying Data'!A:B,2,FALSE)</f>
        <v>Bromsgrove</v>
      </c>
    </row>
    <row r="37" spans="1:6" ht="15">
      <c r="A37" s="10">
        <v>35</v>
      </c>
      <c r="B37" s="14">
        <f>ROUND(Form!E64,0)</f>
        <v>0</v>
      </c>
      <c r="C37" t="s">
        <v>388</v>
      </c>
      <c r="D37" s="10" t="s">
        <v>387</v>
      </c>
      <c r="E37" s="10" t="s">
        <v>388</v>
      </c>
      <c r="F37" t="str">
        <f>VLOOKUP(E37,'Underlying Data'!A:B,2,FALSE)</f>
        <v>Broxbourne</v>
      </c>
    </row>
    <row r="38" spans="1:6" ht="15">
      <c r="A38" s="10">
        <v>36</v>
      </c>
      <c r="B38" s="14">
        <f>ROUND(Form!E65,0)</f>
        <v>0</v>
      </c>
      <c r="C38" t="s">
        <v>390</v>
      </c>
      <c r="D38" s="10" t="s">
        <v>389</v>
      </c>
      <c r="E38" s="10" t="s">
        <v>390</v>
      </c>
      <c r="F38" t="str">
        <f>VLOOKUP(E38,'Underlying Data'!A:B,2,FALSE)</f>
        <v>Broxtowe</v>
      </c>
    </row>
    <row r="39" spans="1:6" ht="15">
      <c r="A39" s="10">
        <v>37</v>
      </c>
      <c r="B39" s="14">
        <f>ROUND(Form!E66,0)</f>
        <v>0</v>
      </c>
      <c r="C39" t="s">
        <v>392</v>
      </c>
      <c r="D39" s="10" t="s">
        <v>391</v>
      </c>
      <c r="E39" s="10" t="s">
        <v>392</v>
      </c>
      <c r="F39" t="str">
        <f>VLOOKUP(E39,'Underlying Data'!A:B,2,FALSE)</f>
        <v>Buckinghamshire</v>
      </c>
    </row>
    <row r="40" spans="1:6" ht="15">
      <c r="A40" s="10">
        <v>38</v>
      </c>
      <c r="B40" s="14">
        <f>ROUND(Form!E67,0)</f>
        <v>0</v>
      </c>
      <c r="C40" t="s">
        <v>394</v>
      </c>
      <c r="D40" s="10" t="s">
        <v>393</v>
      </c>
      <c r="E40" s="10" t="s">
        <v>394</v>
      </c>
      <c r="F40" t="str">
        <f>VLOOKUP(E40,'Underlying Data'!A:B,2,FALSE)</f>
        <v>Buckinghamshire Combined Fire and Rescue Authority</v>
      </c>
    </row>
    <row r="41" spans="1:6" ht="15">
      <c r="A41" s="15">
        <v>39</v>
      </c>
      <c r="B41" s="14">
        <f>ROUND(Form!E70,0)</f>
        <v>0</v>
      </c>
      <c r="C41" t="s">
        <v>396</v>
      </c>
      <c r="D41" s="10" t="s">
        <v>395</v>
      </c>
      <c r="E41" s="10" t="s">
        <v>396</v>
      </c>
      <c r="F41" t="str">
        <f>VLOOKUP(E41,'Underlying Data'!A:B,2,FALSE)</f>
        <v>Burnley</v>
      </c>
    </row>
    <row r="42" spans="1:6" ht="15">
      <c r="A42" s="15">
        <v>40</v>
      </c>
      <c r="B42" s="14">
        <f>ROUND(Form!E71,0)</f>
        <v>0</v>
      </c>
      <c r="C42" t="s">
        <v>398</v>
      </c>
      <c r="D42" s="10" t="s">
        <v>397</v>
      </c>
      <c r="E42" s="10" t="s">
        <v>398</v>
      </c>
      <c r="F42" t="str">
        <f>VLOOKUP(E42,'Underlying Data'!A:B,2,FALSE)</f>
        <v>Cambridge</v>
      </c>
    </row>
    <row r="43" spans="1:6" ht="15">
      <c r="A43" s="15">
        <v>41</v>
      </c>
      <c r="B43" s="14">
        <f>ROUND(Form!E72,0)</f>
        <v>0</v>
      </c>
      <c r="C43" t="s">
        <v>400</v>
      </c>
      <c r="D43" s="10" t="s">
        <v>399</v>
      </c>
      <c r="E43" s="10" t="s">
        <v>400</v>
      </c>
      <c r="F43" t="str">
        <f>VLOOKUP(E43,'Underlying Data'!A:B,2,FALSE)</f>
        <v>Cambridgeshire Combined Fire and Rescue Authority</v>
      </c>
    </row>
    <row r="44" spans="1:6" ht="15">
      <c r="A44" s="15">
        <v>42</v>
      </c>
      <c r="B44" s="14">
        <f>ROUND(Form!E73,0)</f>
        <v>0</v>
      </c>
      <c r="C44" t="s">
        <v>402</v>
      </c>
      <c r="D44" s="10" t="s">
        <v>401</v>
      </c>
      <c r="E44" s="10" t="s">
        <v>402</v>
      </c>
      <c r="F44" t="str">
        <f>VLOOKUP(E44,'Underlying Data'!A:B,2,FALSE)</f>
        <v>Cambridgeshire Police and Crime Commissioner</v>
      </c>
    </row>
    <row r="45" spans="1:6" ht="15">
      <c r="A45" s="10">
        <v>43</v>
      </c>
      <c r="B45" s="14">
        <f>ROUND(Form!E75,0)</f>
        <v>0</v>
      </c>
      <c r="C45" t="s">
        <v>404</v>
      </c>
      <c r="D45" s="10" t="s">
        <v>403</v>
      </c>
      <c r="E45" s="10" t="s">
        <v>404</v>
      </c>
      <c r="F45" t="str">
        <f>VLOOKUP(E45,'Underlying Data'!A:B,2,FALSE)</f>
        <v>Canterbury</v>
      </c>
    </row>
    <row r="46" spans="1:6" ht="15">
      <c r="A46" s="15">
        <v>44</v>
      </c>
      <c r="B46" s="14">
        <f>ROUND(Form!E79,0)</f>
        <v>0</v>
      </c>
      <c r="C46" t="s">
        <v>406</v>
      </c>
      <c r="D46" s="10" t="s">
        <v>405</v>
      </c>
      <c r="E46" s="10" t="s">
        <v>406</v>
      </c>
      <c r="F46" t="str">
        <f>VLOOKUP(E46,'Underlying Data'!A:B,2,FALSE)</f>
        <v>Carlisle</v>
      </c>
    </row>
    <row r="47" spans="1:6" ht="15">
      <c r="A47" s="15">
        <v>45</v>
      </c>
      <c r="B47" s="14">
        <f>ROUND(Form!E80,0)</f>
        <v>0</v>
      </c>
      <c r="C47" t="s">
        <v>408</v>
      </c>
      <c r="D47" s="11" t="s">
        <v>407</v>
      </c>
      <c r="E47" s="10" t="s">
        <v>408</v>
      </c>
      <c r="F47" t="str">
        <f>VLOOKUP(E47,'Underlying Data'!A:B,2,FALSE)</f>
        <v>Carmarthenshire</v>
      </c>
    </row>
    <row r="48" spans="1:6" ht="15">
      <c r="A48" s="10">
        <v>46</v>
      </c>
      <c r="B48" s="14">
        <f>ROUND(Form!E85,0)</f>
        <v>0</v>
      </c>
      <c r="C48" t="s">
        <v>410</v>
      </c>
      <c r="D48" s="10" t="s">
        <v>409</v>
      </c>
      <c r="E48" s="10" t="s">
        <v>410</v>
      </c>
      <c r="F48" t="str">
        <f>VLOOKUP(E48,'Underlying Data'!A:B,2,FALSE)</f>
        <v>Castle Point</v>
      </c>
    </row>
    <row r="49" spans="1:6" ht="15">
      <c r="A49" s="10">
        <v>47</v>
      </c>
      <c r="B49" s="14">
        <f>ROUND(Form!E86,0)</f>
        <v>0</v>
      </c>
      <c r="C49" t="s">
        <v>412</v>
      </c>
      <c r="D49" s="10" t="s">
        <v>411</v>
      </c>
      <c r="E49" s="10" t="s">
        <v>412</v>
      </c>
      <c r="F49" t="str">
        <f>VLOOKUP(E49,'Underlying Data'!A:B,2,FALSE)</f>
        <v>Causeway Coast and Glens</v>
      </c>
    </row>
    <row r="50" spans="1:6" ht="15">
      <c r="A50" s="15">
        <v>48</v>
      </c>
      <c r="B50" s="14">
        <f>ROUND(Form!O57,0)</f>
        <v>0</v>
      </c>
      <c r="C50" t="s">
        <v>414</v>
      </c>
      <c r="D50" s="11" t="s">
        <v>413</v>
      </c>
      <c r="E50" s="10" t="s">
        <v>414</v>
      </c>
      <c r="F50" t="str">
        <f>VLOOKUP(E50,'Underlying Data'!A:B,2,FALSE)</f>
        <v>Charnwood</v>
      </c>
    </row>
    <row r="51" spans="1:6" ht="15">
      <c r="A51" s="15">
        <v>49</v>
      </c>
      <c r="B51" s="14">
        <f>ROUND(Form!O58,0)</f>
        <v>0</v>
      </c>
      <c r="C51" t="s">
        <v>416</v>
      </c>
      <c r="D51" s="10" t="s">
        <v>415</v>
      </c>
      <c r="E51" s="10" t="s">
        <v>416</v>
      </c>
      <c r="F51" t="str">
        <f>VLOOKUP(E51,'Underlying Data'!A:B,2,FALSE)</f>
        <v>Chelmsford</v>
      </c>
    </row>
    <row r="52" spans="1:6" ht="15">
      <c r="A52" s="15">
        <v>50</v>
      </c>
      <c r="B52" s="14">
        <f>ROUND(Form!O59,0)</f>
        <v>0</v>
      </c>
      <c r="C52" t="s">
        <v>418</v>
      </c>
      <c r="D52" s="10" t="s">
        <v>417</v>
      </c>
      <c r="E52" s="10" t="s">
        <v>418</v>
      </c>
      <c r="F52" t="str">
        <f>VLOOKUP(E52,'Underlying Data'!A:B,2,FALSE)</f>
        <v>Cheltenham</v>
      </c>
    </row>
    <row r="53" spans="1:6" ht="15">
      <c r="A53" s="10">
        <v>51</v>
      </c>
      <c r="B53" s="14">
        <f>ROUND(Form!O63,0)</f>
        <v>0</v>
      </c>
      <c r="C53" t="s">
        <v>420</v>
      </c>
      <c r="D53" s="10" t="s">
        <v>419</v>
      </c>
      <c r="E53" s="10" t="s">
        <v>420</v>
      </c>
      <c r="F53" t="str">
        <f>VLOOKUP(E53,'Underlying Data'!A:B,2,FALSE)</f>
        <v>Cherwell</v>
      </c>
    </row>
    <row r="54" spans="1:6" ht="15">
      <c r="A54" s="10">
        <v>52</v>
      </c>
      <c r="B54" s="14">
        <f>ROUND(Form!O64,0)</f>
        <v>0</v>
      </c>
      <c r="C54" t="s">
        <v>422</v>
      </c>
      <c r="D54" s="10" t="s">
        <v>421</v>
      </c>
      <c r="E54" s="10" t="s">
        <v>422</v>
      </c>
      <c r="F54" t="str">
        <f>VLOOKUP(E54,'Underlying Data'!A:B,2,FALSE)</f>
        <v>Cheshire Combined Fire and Rescue Authority</v>
      </c>
    </row>
    <row r="55" spans="1:6" ht="15">
      <c r="A55" s="10">
        <v>53</v>
      </c>
      <c r="B55" s="14">
        <f>ROUND(Form!O65,0)</f>
        <v>0</v>
      </c>
      <c r="C55" t="s">
        <v>424</v>
      </c>
      <c r="D55" s="10" t="s">
        <v>423</v>
      </c>
      <c r="E55" s="10" t="s">
        <v>424</v>
      </c>
      <c r="F55" t="str">
        <f>VLOOKUP(E55,'Underlying Data'!A:B,2,FALSE)</f>
        <v>Cheshire Police and Crime Commissioner</v>
      </c>
    </row>
    <row r="56" spans="1:6" ht="15">
      <c r="A56" s="10">
        <v>54</v>
      </c>
      <c r="B56" s="14">
        <f>ROUND(Form!O66,0)</f>
        <v>0</v>
      </c>
      <c r="C56" t="s">
        <v>426</v>
      </c>
      <c r="D56" s="10" t="s">
        <v>425</v>
      </c>
      <c r="E56" s="10" t="s">
        <v>426</v>
      </c>
      <c r="F56" t="str">
        <f>VLOOKUP(E56,'Underlying Data'!A:B,2,FALSE)</f>
        <v>Chesterfield</v>
      </c>
    </row>
    <row r="57" spans="1:6" ht="15">
      <c r="A57" s="10">
        <v>55</v>
      </c>
      <c r="B57" s="14">
        <f>ROUND(Form!O67,0)</f>
        <v>0</v>
      </c>
      <c r="C57" t="s">
        <v>428</v>
      </c>
      <c r="D57" s="10" t="s">
        <v>427</v>
      </c>
      <c r="E57" s="10" t="s">
        <v>428</v>
      </c>
      <c r="F57" t="str">
        <f>VLOOKUP(E57,'Underlying Data'!A:B,2,FALSE)</f>
        <v>Chichester</v>
      </c>
    </row>
    <row r="58" spans="1:6" ht="15">
      <c r="A58" s="15">
        <v>56</v>
      </c>
      <c r="B58" s="14">
        <f>ROUND(Form!O70,0)</f>
        <v>0</v>
      </c>
      <c r="C58" t="s">
        <v>430</v>
      </c>
      <c r="D58" s="10" t="s">
        <v>429</v>
      </c>
      <c r="E58" s="10" t="s">
        <v>430</v>
      </c>
      <c r="F58" t="str">
        <f>VLOOKUP(E58,'Underlying Data'!A:B,2,FALSE)</f>
        <v>Chiltern</v>
      </c>
    </row>
    <row r="59" spans="1:6" ht="15">
      <c r="A59" s="15">
        <v>57</v>
      </c>
      <c r="B59" s="14">
        <f>ROUND(Form!O71,0)</f>
        <v>0</v>
      </c>
      <c r="C59" t="s">
        <v>432</v>
      </c>
      <c r="D59" s="10" t="s">
        <v>431</v>
      </c>
      <c r="E59" s="10" t="s">
        <v>432</v>
      </c>
      <c r="F59" t="str">
        <f>VLOOKUP(E59,'Underlying Data'!A:B,2,FALSE)</f>
        <v>Chorley</v>
      </c>
    </row>
    <row r="60" spans="1:6" ht="15">
      <c r="A60" s="15">
        <v>58</v>
      </c>
      <c r="B60" s="14">
        <f>ROUND(Form!O72,0)</f>
        <v>0</v>
      </c>
      <c r="C60" t="s">
        <v>434</v>
      </c>
      <c r="D60" s="10" t="s">
        <v>433</v>
      </c>
      <c r="E60" s="10" t="s">
        <v>434</v>
      </c>
      <c r="F60" t="str">
        <f>VLOOKUP(E60,'Underlying Data'!A:B,2,FALSE)</f>
        <v>Christchurch</v>
      </c>
    </row>
    <row r="61" spans="1:6" ht="15">
      <c r="A61" s="15">
        <v>59</v>
      </c>
      <c r="B61" s="14">
        <f>ROUND(Form!O73,0)</f>
        <v>0</v>
      </c>
      <c r="C61" t="s">
        <v>436</v>
      </c>
      <c r="D61" s="10" t="s">
        <v>435</v>
      </c>
      <c r="E61" s="10" t="s">
        <v>436</v>
      </c>
      <c r="F61" t="str">
        <f>VLOOKUP(E61,'Underlying Data'!A:B,2,FALSE)</f>
        <v>Cleveland Combined Fire and Rescue Authority</v>
      </c>
    </row>
    <row r="62" spans="1:6" ht="15">
      <c r="A62" s="10">
        <v>60</v>
      </c>
      <c r="B62" s="14">
        <f>ROUND(Form!O75,0)</f>
        <v>0</v>
      </c>
      <c r="C62" t="s">
        <v>438</v>
      </c>
      <c r="D62" s="10" t="s">
        <v>437</v>
      </c>
      <c r="E62" s="10" t="s">
        <v>438</v>
      </c>
      <c r="F62" t="str">
        <f>VLOOKUP(E62,'Underlying Data'!A:B,2,FALSE)</f>
        <v>Cleveland Police and Crime Commissioner</v>
      </c>
    </row>
    <row r="63" spans="3:6" ht="15">
      <c r="C63" t="s">
        <v>440</v>
      </c>
      <c r="D63" s="10" t="s">
        <v>439</v>
      </c>
      <c r="E63" s="10" t="s">
        <v>440</v>
      </c>
      <c r="F63" t="str">
        <f>VLOOKUP(E63,'Underlying Data'!A:B,2,FALSE)</f>
        <v>Colchester</v>
      </c>
    </row>
    <row r="64" spans="3:6" ht="15">
      <c r="C64" t="s">
        <v>442</v>
      </c>
      <c r="D64" s="10" t="s">
        <v>441</v>
      </c>
      <c r="E64" s="10" t="s">
        <v>442</v>
      </c>
      <c r="F64" t="str">
        <f>VLOOKUP(E64,'Underlying Data'!A:B,2,FALSE)</f>
        <v>Conwy</v>
      </c>
    </row>
    <row r="65" spans="3:6" ht="15">
      <c r="C65" t="s">
        <v>444</v>
      </c>
      <c r="D65" s="10" t="s">
        <v>443</v>
      </c>
      <c r="E65" s="10" t="s">
        <v>444</v>
      </c>
      <c r="F65" t="str">
        <f>VLOOKUP(E65,'Underlying Data'!A:B,2,FALSE)</f>
        <v>Copeland</v>
      </c>
    </row>
    <row r="66" spans="3:6" ht="15">
      <c r="C66" t="s">
        <v>446</v>
      </c>
      <c r="D66" s="10" t="s">
        <v>445</v>
      </c>
      <c r="E66" s="10" t="s">
        <v>446</v>
      </c>
      <c r="F66" t="str">
        <f>VLOOKUP(E66,'Underlying Data'!A:B,2,FALSE)</f>
        <v>Corby</v>
      </c>
    </row>
    <row r="67" spans="3:6" ht="15">
      <c r="C67" t="s">
        <v>448</v>
      </c>
      <c r="D67" s="10" t="s">
        <v>447</v>
      </c>
      <c r="E67" s="10" t="s">
        <v>448</v>
      </c>
      <c r="F67" t="str">
        <f>VLOOKUP(E67,'Underlying Data'!A:B,2,FALSE)</f>
        <v>Cotswold</v>
      </c>
    </row>
    <row r="68" spans="3:6" ht="15">
      <c r="C68" t="s">
        <v>450</v>
      </c>
      <c r="D68" s="10" t="s">
        <v>449</v>
      </c>
      <c r="E68" s="10" t="s">
        <v>450</v>
      </c>
      <c r="F68" t="str">
        <f>VLOOKUP(E68,'Underlying Data'!A:B,2,FALSE)</f>
        <v>Craven</v>
      </c>
    </row>
    <row r="69" spans="3:6" ht="15">
      <c r="C69" t="s">
        <v>452</v>
      </c>
      <c r="D69" s="10" t="s">
        <v>451</v>
      </c>
      <c r="E69" s="10" t="s">
        <v>452</v>
      </c>
      <c r="F69" t="str">
        <f>VLOOKUP(E69,'Underlying Data'!A:B,2,FALSE)</f>
        <v>Cumbria</v>
      </c>
    </row>
    <row r="70" spans="3:6" ht="15">
      <c r="C70" t="s">
        <v>454</v>
      </c>
      <c r="D70" s="10" t="s">
        <v>453</v>
      </c>
      <c r="E70" s="10" t="s">
        <v>454</v>
      </c>
      <c r="F70" t="str">
        <f>VLOOKUP(E70,'Underlying Data'!A:B,2,FALSE)</f>
        <v>Cumbria Police and Crime Commissioner</v>
      </c>
    </row>
    <row r="71" spans="3:6" ht="15">
      <c r="C71" t="s">
        <v>456</v>
      </c>
      <c r="D71" s="10" t="s">
        <v>455</v>
      </c>
      <c r="E71" s="10" t="s">
        <v>456</v>
      </c>
      <c r="F71" t="str">
        <f>VLOOKUP(E71,'Underlying Data'!A:B,2,FALSE)</f>
        <v>Dacorum</v>
      </c>
    </row>
    <row r="72" spans="3:6" ht="15">
      <c r="C72" t="s">
        <v>458</v>
      </c>
      <c r="D72" s="10" t="s">
        <v>457</v>
      </c>
      <c r="E72" s="10" t="s">
        <v>458</v>
      </c>
      <c r="F72" t="str">
        <f>VLOOKUP(E72,'Underlying Data'!A:B,2,FALSE)</f>
        <v>Darlington UA</v>
      </c>
    </row>
    <row r="73" spans="3:6" ht="15">
      <c r="C73" t="s">
        <v>460</v>
      </c>
      <c r="D73" s="10" t="s">
        <v>459</v>
      </c>
      <c r="E73" s="10" t="s">
        <v>460</v>
      </c>
      <c r="F73" t="str">
        <f>VLOOKUP(E73,'Underlying Data'!A:B,2,FALSE)</f>
        <v>Dartford</v>
      </c>
    </row>
    <row r="74" spans="3:6" ht="15">
      <c r="C74" t="s">
        <v>462</v>
      </c>
      <c r="D74" s="10" t="s">
        <v>461</v>
      </c>
      <c r="E74" s="10" t="s">
        <v>462</v>
      </c>
      <c r="F74" t="str">
        <f>VLOOKUP(E74,'Underlying Data'!A:B,2,FALSE)</f>
        <v>Dartmoor National Park Authority</v>
      </c>
    </row>
    <row r="75" spans="3:6" ht="15">
      <c r="C75" t="s">
        <v>464</v>
      </c>
      <c r="D75" s="10" t="s">
        <v>463</v>
      </c>
      <c r="E75" s="10" t="s">
        <v>464</v>
      </c>
      <c r="F75" t="str">
        <f>VLOOKUP(E75,'Underlying Data'!A:B,2,FALSE)</f>
        <v>Denbighshire</v>
      </c>
    </row>
    <row r="76" spans="3:6" ht="15">
      <c r="C76" t="s">
        <v>466</v>
      </c>
      <c r="D76" s="10" t="s">
        <v>465</v>
      </c>
      <c r="E76" s="10" t="s">
        <v>466</v>
      </c>
      <c r="F76" t="str">
        <f>VLOOKUP(E76,'Underlying Data'!A:B,2,FALSE)</f>
        <v>Derby UA</v>
      </c>
    </row>
    <row r="77" spans="3:6" ht="15">
      <c r="C77" t="s">
        <v>468</v>
      </c>
      <c r="D77" s="10" t="s">
        <v>467</v>
      </c>
      <c r="E77" s="10" t="s">
        <v>468</v>
      </c>
      <c r="F77" t="str">
        <f>VLOOKUP(E77,'Underlying Data'!A:B,2,FALSE)</f>
        <v>Derbyshire Combined Fire and Rescue Authority</v>
      </c>
    </row>
    <row r="78" spans="3:6" ht="15">
      <c r="C78" t="s">
        <v>470</v>
      </c>
      <c r="D78" s="10" t="s">
        <v>469</v>
      </c>
      <c r="E78" s="10" t="s">
        <v>470</v>
      </c>
      <c r="F78" t="str">
        <f>VLOOKUP(E78,'Underlying Data'!A:B,2,FALSE)</f>
        <v>Derbyshire Dales</v>
      </c>
    </row>
    <row r="79" spans="3:6" ht="15">
      <c r="C79" t="s">
        <v>472</v>
      </c>
      <c r="D79" s="10" t="s">
        <v>471</v>
      </c>
      <c r="E79" s="10" t="s">
        <v>472</v>
      </c>
      <c r="F79" t="str">
        <f>VLOOKUP(E79,'Underlying Data'!A:B,2,FALSE)</f>
        <v>Derbyshire Police and Crime Commissioner</v>
      </c>
    </row>
    <row r="80" spans="3:6" ht="15">
      <c r="C80" t="s">
        <v>474</v>
      </c>
      <c r="D80" s="10" t="s">
        <v>473</v>
      </c>
      <c r="E80" s="10" t="s">
        <v>474</v>
      </c>
      <c r="F80" t="str">
        <f>VLOOKUP(E80,'Underlying Data'!A:B,2,FALSE)</f>
        <v>Derry City and Strabane</v>
      </c>
    </row>
    <row r="81" spans="3:6" ht="15">
      <c r="C81" t="s">
        <v>476</v>
      </c>
      <c r="D81" s="10" t="s">
        <v>475</v>
      </c>
      <c r="E81" s="10" t="s">
        <v>476</v>
      </c>
      <c r="F81" t="str">
        <f>VLOOKUP(E81,'Underlying Data'!A:B,2,FALSE)</f>
        <v>Devon and Cornwall Police and Crime Commissioner</v>
      </c>
    </row>
    <row r="82" spans="3:6" ht="15">
      <c r="C82" t="s">
        <v>478</v>
      </c>
      <c r="D82" s="10" t="s">
        <v>477</v>
      </c>
      <c r="E82" s="10" t="s">
        <v>478</v>
      </c>
      <c r="F82" t="str">
        <f>VLOOKUP(E82,'Underlying Data'!A:B,2,FALSE)</f>
        <v>Devon and Somerset Combined Fire and Rescue Authority</v>
      </c>
    </row>
    <row r="83" spans="3:6" ht="15">
      <c r="C83" t="s">
        <v>480</v>
      </c>
      <c r="D83" s="10" t="s">
        <v>479</v>
      </c>
      <c r="E83" s="10" t="s">
        <v>480</v>
      </c>
      <c r="F83" t="str">
        <f>VLOOKUP(E83,'Underlying Data'!A:B,2,FALSE)</f>
        <v>Doncaster</v>
      </c>
    </row>
    <row r="84" spans="3:6" ht="15">
      <c r="C84" t="s">
        <v>482</v>
      </c>
      <c r="D84" s="10" t="s">
        <v>481</v>
      </c>
      <c r="E84" s="10" t="s">
        <v>482</v>
      </c>
      <c r="F84" t="str">
        <f>VLOOKUP(E84,'Underlying Data'!A:B,2,FALSE)</f>
        <v>Dorset</v>
      </c>
    </row>
    <row r="85" spans="3:6" ht="15">
      <c r="C85" t="s">
        <v>1100</v>
      </c>
      <c r="D85" s="10" t="s">
        <v>1101</v>
      </c>
      <c r="E85" s="10" t="s">
        <v>1100</v>
      </c>
      <c r="F85" t="str">
        <f>VLOOKUP(E85,'Underlying Data'!A:B,2,FALSE)</f>
        <v>Dorset and Wiltshire Combined Fire and Rescue Authority</v>
      </c>
    </row>
    <row r="86" spans="3:6" ht="15">
      <c r="C86" t="s">
        <v>484</v>
      </c>
      <c r="D86" s="10" t="s">
        <v>483</v>
      </c>
      <c r="E86" s="10" t="s">
        <v>484</v>
      </c>
      <c r="F86" t="str">
        <f>VLOOKUP(E86,'Underlying Data'!A:B,2,FALSE)</f>
        <v>Dorset Police and Crime Commissioner</v>
      </c>
    </row>
    <row r="87" spans="3:6" ht="15">
      <c r="C87" t="s">
        <v>486</v>
      </c>
      <c r="D87" s="10" t="s">
        <v>485</v>
      </c>
      <c r="E87" s="10" t="s">
        <v>486</v>
      </c>
      <c r="F87" t="str">
        <f>VLOOKUP(E87,'Underlying Data'!A:B,2,FALSE)</f>
        <v>Dover</v>
      </c>
    </row>
    <row r="88" spans="3:6" ht="15">
      <c r="C88" t="s">
        <v>488</v>
      </c>
      <c r="D88" s="10" t="s">
        <v>487</v>
      </c>
      <c r="E88" s="10" t="s">
        <v>488</v>
      </c>
      <c r="F88" t="str">
        <f>VLOOKUP(E88,'Underlying Data'!A:B,2,FALSE)</f>
        <v>Dudley</v>
      </c>
    </row>
    <row r="89" spans="3:6" ht="15">
      <c r="C89" t="s">
        <v>490</v>
      </c>
      <c r="D89" s="10" t="s">
        <v>489</v>
      </c>
      <c r="E89" s="10" t="s">
        <v>490</v>
      </c>
      <c r="F89" t="str">
        <f>VLOOKUP(E89,'Underlying Data'!A:B,2,FALSE)</f>
        <v>Dumfries and Galloway</v>
      </c>
    </row>
    <row r="90" spans="3:6" ht="15">
      <c r="C90" t="s">
        <v>492</v>
      </c>
      <c r="D90" s="10" t="s">
        <v>491</v>
      </c>
      <c r="E90" s="10" t="s">
        <v>492</v>
      </c>
      <c r="F90" t="str">
        <f>VLOOKUP(E90,'Underlying Data'!A:B,2,FALSE)</f>
        <v>Durham Combined Fire and Rescue Authority</v>
      </c>
    </row>
    <row r="91" spans="3:6" ht="15">
      <c r="C91" t="s">
        <v>494</v>
      </c>
      <c r="D91" s="10" t="s">
        <v>493</v>
      </c>
      <c r="E91" s="10" t="s">
        <v>494</v>
      </c>
      <c r="F91" t="str">
        <f>VLOOKUP(E91,'Underlying Data'!A:B,2,FALSE)</f>
        <v>Durham Police and Crime Commissioner</v>
      </c>
    </row>
    <row r="92" spans="3:6" ht="15">
      <c r="C92" t="s">
        <v>496</v>
      </c>
      <c r="D92" s="10" t="s">
        <v>495</v>
      </c>
      <c r="E92" s="10" t="s">
        <v>496</v>
      </c>
      <c r="F92" t="str">
        <f>VLOOKUP(E92,'Underlying Data'!A:B,2,FALSE)</f>
        <v>Durham UA</v>
      </c>
    </row>
    <row r="93" spans="3:6" ht="15">
      <c r="C93" t="s">
        <v>498</v>
      </c>
      <c r="D93" s="10" t="s">
        <v>497</v>
      </c>
      <c r="E93" s="10" t="s">
        <v>498</v>
      </c>
      <c r="F93" t="str">
        <f>VLOOKUP(E93,'Underlying Data'!A:B,2,FALSE)</f>
        <v>Dyfed-Powys Police and Crime Commissioner</v>
      </c>
    </row>
    <row r="94" spans="3:6" ht="15">
      <c r="C94" t="s">
        <v>500</v>
      </c>
      <c r="D94" s="10" t="s">
        <v>499</v>
      </c>
      <c r="E94" s="10" t="s">
        <v>500</v>
      </c>
      <c r="F94" t="str">
        <f>VLOOKUP(E94,'Underlying Data'!A:B,2,FALSE)</f>
        <v>East Ayrshire</v>
      </c>
    </row>
    <row r="95" spans="3:6" ht="15">
      <c r="C95" t="s">
        <v>502</v>
      </c>
      <c r="D95" s="10" t="s">
        <v>501</v>
      </c>
      <c r="E95" s="10" t="s">
        <v>502</v>
      </c>
      <c r="F95" t="str">
        <f>VLOOKUP(E95,'Underlying Data'!A:B,2,FALSE)</f>
        <v>East Cambridgeshire</v>
      </c>
    </row>
    <row r="96" spans="3:6" ht="15">
      <c r="C96" t="s">
        <v>504</v>
      </c>
      <c r="D96" s="10" t="s">
        <v>503</v>
      </c>
      <c r="E96" s="10" t="s">
        <v>504</v>
      </c>
      <c r="F96" t="str">
        <f>VLOOKUP(E96,'Underlying Data'!A:B,2,FALSE)</f>
        <v>East Devon</v>
      </c>
    </row>
    <row r="97" spans="3:6" ht="15">
      <c r="C97" t="s">
        <v>506</v>
      </c>
      <c r="D97" s="10" t="s">
        <v>505</v>
      </c>
      <c r="E97" s="10" t="s">
        <v>506</v>
      </c>
      <c r="F97" t="str">
        <f>VLOOKUP(E97,'Underlying Data'!A:B,2,FALSE)</f>
        <v>East Dorset</v>
      </c>
    </row>
    <row r="98" spans="3:6" ht="15">
      <c r="C98" t="s">
        <v>508</v>
      </c>
      <c r="D98" s="10" t="s">
        <v>507</v>
      </c>
      <c r="E98" s="10" t="s">
        <v>508</v>
      </c>
      <c r="F98" t="str">
        <f>VLOOKUP(E98,'Underlying Data'!A:B,2,FALSE)</f>
        <v>East Dunbartonshire</v>
      </c>
    </row>
    <row r="99" spans="3:6" ht="15">
      <c r="C99" t="s">
        <v>510</v>
      </c>
      <c r="D99" s="10" t="s">
        <v>509</v>
      </c>
      <c r="E99" s="10" t="s">
        <v>510</v>
      </c>
      <c r="F99" t="str">
        <f>VLOOKUP(E99,'Underlying Data'!A:B,2,FALSE)</f>
        <v>East Hampshire</v>
      </c>
    </row>
    <row r="100" spans="3:6" ht="15">
      <c r="C100" t="s">
        <v>512</v>
      </c>
      <c r="D100" s="10" t="s">
        <v>511</v>
      </c>
      <c r="E100" s="10" t="s">
        <v>512</v>
      </c>
      <c r="F100" t="str">
        <f>VLOOKUP(E100,'Underlying Data'!A:B,2,FALSE)</f>
        <v>East Hertfordshire</v>
      </c>
    </row>
    <row r="101" spans="3:6" ht="15">
      <c r="C101" t="s">
        <v>514</v>
      </c>
      <c r="D101" s="10" t="s">
        <v>513</v>
      </c>
      <c r="E101" s="10" t="s">
        <v>514</v>
      </c>
      <c r="F101" t="str">
        <f>VLOOKUP(E101,'Underlying Data'!A:B,2,FALSE)</f>
        <v>East Lindsey</v>
      </c>
    </row>
    <row r="102" spans="3:6" ht="15">
      <c r="C102" t="s">
        <v>516</v>
      </c>
      <c r="D102" s="10" t="s">
        <v>515</v>
      </c>
      <c r="E102" s="10" t="s">
        <v>516</v>
      </c>
      <c r="F102" t="str">
        <f>VLOOKUP(E102,'Underlying Data'!A:B,2,FALSE)</f>
        <v>East London Waste</v>
      </c>
    </row>
    <row r="103" spans="3:6" ht="15">
      <c r="C103" t="s">
        <v>518</v>
      </c>
      <c r="D103" s="10" t="s">
        <v>517</v>
      </c>
      <c r="E103" s="10" t="s">
        <v>518</v>
      </c>
      <c r="F103" t="str">
        <f>VLOOKUP(E103,'Underlying Data'!A:B,2,FALSE)</f>
        <v>East Lothian</v>
      </c>
    </row>
    <row r="104" spans="3:6" ht="15">
      <c r="C104" t="s">
        <v>520</v>
      </c>
      <c r="D104" s="10" t="s">
        <v>519</v>
      </c>
      <c r="E104" s="10" t="s">
        <v>520</v>
      </c>
      <c r="F104" t="str">
        <f>VLOOKUP(E104,'Underlying Data'!A:B,2,FALSE)</f>
        <v>East Northamptonshire</v>
      </c>
    </row>
    <row r="105" spans="3:6" ht="15">
      <c r="C105" t="s">
        <v>522</v>
      </c>
      <c r="D105" s="10" t="s">
        <v>521</v>
      </c>
      <c r="E105" s="10" t="s">
        <v>522</v>
      </c>
      <c r="F105" t="str">
        <f>VLOOKUP(E105,'Underlying Data'!A:B,2,FALSE)</f>
        <v>East Renfrewshire</v>
      </c>
    </row>
    <row r="106" spans="3:6" ht="15">
      <c r="C106" t="s">
        <v>524</v>
      </c>
      <c r="D106" s="10" t="s">
        <v>523</v>
      </c>
      <c r="E106" s="10" t="s">
        <v>524</v>
      </c>
      <c r="F106" t="str">
        <f>VLOOKUP(E106,'Underlying Data'!A:B,2,FALSE)</f>
        <v>East Sussex Combined Fire and Rescue Authority</v>
      </c>
    </row>
    <row r="107" spans="3:6" ht="15">
      <c r="C107" t="s">
        <v>526</v>
      </c>
      <c r="D107" s="10" t="s">
        <v>525</v>
      </c>
      <c r="E107" s="10" t="s">
        <v>526</v>
      </c>
      <c r="F107" t="str">
        <f>VLOOKUP(E107,'Underlying Data'!A:B,2,FALSE)</f>
        <v>Eastbourne</v>
      </c>
    </row>
    <row r="108" spans="3:6" ht="15">
      <c r="C108" t="s">
        <v>528</v>
      </c>
      <c r="D108" s="10" t="s">
        <v>527</v>
      </c>
      <c r="E108" s="10" t="s">
        <v>528</v>
      </c>
      <c r="F108" t="str">
        <f>VLOOKUP(E108,'Underlying Data'!A:B,2,FALSE)</f>
        <v>Eastleigh</v>
      </c>
    </row>
    <row r="109" spans="3:6" ht="15">
      <c r="C109" t="s">
        <v>530</v>
      </c>
      <c r="D109" s="10" t="s">
        <v>529</v>
      </c>
      <c r="E109" s="10" t="s">
        <v>530</v>
      </c>
      <c r="F109" t="str">
        <f>VLOOKUP(E109,'Underlying Data'!A:B,2,FALSE)</f>
        <v>Eden</v>
      </c>
    </row>
    <row r="110" spans="3:6" ht="15">
      <c r="C110" t="s">
        <v>532</v>
      </c>
      <c r="D110" s="10" t="s">
        <v>531</v>
      </c>
      <c r="E110" s="10" t="s">
        <v>532</v>
      </c>
      <c r="F110" t="str">
        <f>VLOOKUP(E110,'Underlying Data'!A:B,2,FALSE)</f>
        <v>Elmbridge</v>
      </c>
    </row>
    <row r="111" spans="3:6" ht="15">
      <c r="C111" t="s">
        <v>534</v>
      </c>
      <c r="D111" s="10" t="s">
        <v>533</v>
      </c>
      <c r="E111" s="10" t="s">
        <v>534</v>
      </c>
      <c r="F111" t="str">
        <f>VLOOKUP(E111,'Underlying Data'!A:B,2,FALSE)</f>
        <v>Epping Forest</v>
      </c>
    </row>
    <row r="112" spans="3:6" ht="15">
      <c r="C112" t="s">
        <v>536</v>
      </c>
      <c r="D112" s="10" t="s">
        <v>535</v>
      </c>
      <c r="E112" s="10" t="s">
        <v>536</v>
      </c>
      <c r="F112" t="str">
        <f>VLOOKUP(E112,'Underlying Data'!A:B,2,FALSE)</f>
        <v>Erewash</v>
      </c>
    </row>
    <row r="113" spans="3:6" ht="15">
      <c r="C113" t="s">
        <v>538</v>
      </c>
      <c r="D113" s="10" t="s">
        <v>537</v>
      </c>
      <c r="E113" s="10" t="s">
        <v>538</v>
      </c>
      <c r="F113" t="str">
        <f>VLOOKUP(E113,'Underlying Data'!A:B,2,FALSE)</f>
        <v>Exeter</v>
      </c>
    </row>
    <row r="114" spans="3:6" ht="15">
      <c r="C114" t="s">
        <v>540</v>
      </c>
      <c r="D114" s="10" t="s">
        <v>539</v>
      </c>
      <c r="E114" s="10" t="s">
        <v>540</v>
      </c>
      <c r="F114" t="str">
        <f>VLOOKUP(E114,'Underlying Data'!A:B,2,FALSE)</f>
        <v>Exmoor National Park Authority</v>
      </c>
    </row>
    <row r="115" spans="3:6" ht="15">
      <c r="C115" t="s">
        <v>542</v>
      </c>
      <c r="D115" s="10" t="s">
        <v>541</v>
      </c>
      <c r="E115" s="10" t="s">
        <v>542</v>
      </c>
      <c r="F115" t="str">
        <f>VLOOKUP(E115,'Underlying Data'!A:B,2,FALSE)</f>
        <v>Falkirk</v>
      </c>
    </row>
    <row r="116" spans="3:6" ht="15">
      <c r="C116" t="s">
        <v>544</v>
      </c>
      <c r="D116" s="10" t="s">
        <v>543</v>
      </c>
      <c r="E116" s="10" t="s">
        <v>544</v>
      </c>
      <c r="F116" t="str">
        <f>VLOOKUP(E116,'Underlying Data'!A:B,2,FALSE)</f>
        <v>Fareham</v>
      </c>
    </row>
    <row r="117" spans="3:6" ht="15">
      <c r="C117" t="s">
        <v>546</v>
      </c>
      <c r="D117" s="10" t="s">
        <v>545</v>
      </c>
      <c r="E117" s="10" t="s">
        <v>546</v>
      </c>
      <c r="F117" t="str">
        <f>VLOOKUP(E117,'Underlying Data'!A:B,2,FALSE)</f>
        <v>Fermanagh and Omagh</v>
      </c>
    </row>
    <row r="118" spans="3:6" ht="15">
      <c r="C118" t="s">
        <v>548</v>
      </c>
      <c r="D118" s="10" t="s">
        <v>547</v>
      </c>
      <c r="E118" s="10" t="s">
        <v>548</v>
      </c>
      <c r="F118" t="str">
        <f>VLOOKUP(E118,'Underlying Data'!A:B,2,FALSE)</f>
        <v>Forest Heath</v>
      </c>
    </row>
    <row r="119" spans="3:6" ht="15">
      <c r="C119" t="s">
        <v>550</v>
      </c>
      <c r="D119" s="10" t="s">
        <v>549</v>
      </c>
      <c r="E119" s="10" t="s">
        <v>550</v>
      </c>
      <c r="F119" t="str">
        <f>VLOOKUP(E119,'Underlying Data'!A:B,2,FALSE)</f>
        <v>Forest of Dean</v>
      </c>
    </row>
    <row r="120" spans="3:6" ht="15">
      <c r="C120" t="s">
        <v>552</v>
      </c>
      <c r="D120" s="10" t="s">
        <v>551</v>
      </c>
      <c r="E120" s="10" t="s">
        <v>552</v>
      </c>
      <c r="F120" t="str">
        <f>VLOOKUP(E120,'Underlying Data'!A:B,2,FALSE)</f>
        <v>Fylde</v>
      </c>
    </row>
    <row r="121" spans="3:6" ht="15">
      <c r="C121" t="s">
        <v>554</v>
      </c>
      <c r="D121" s="10" t="s">
        <v>553</v>
      </c>
      <c r="E121" s="10" t="s">
        <v>554</v>
      </c>
      <c r="F121" t="str">
        <f>VLOOKUP(E121,'Underlying Data'!A:B,2,FALSE)</f>
        <v>Gloucester</v>
      </c>
    </row>
    <row r="122" spans="3:6" ht="15">
      <c r="C122" t="s">
        <v>556</v>
      </c>
      <c r="D122" s="10" t="s">
        <v>555</v>
      </c>
      <c r="E122" s="10" t="s">
        <v>556</v>
      </c>
      <c r="F122" t="str">
        <f>VLOOKUP(E122,'Underlying Data'!A:B,2,FALSE)</f>
        <v>Gloucestershire Police and Crime Commissioner</v>
      </c>
    </row>
    <row r="123" spans="3:6" ht="15">
      <c r="C123" t="s">
        <v>558</v>
      </c>
      <c r="D123" s="10" t="s">
        <v>557</v>
      </c>
      <c r="E123" s="10" t="s">
        <v>558</v>
      </c>
      <c r="F123" t="str">
        <f>VLOOKUP(E123,'Underlying Data'!A:B,2,FALSE)</f>
        <v>Gosport</v>
      </c>
    </row>
    <row r="124" spans="3:6" ht="15">
      <c r="C124" t="s">
        <v>560</v>
      </c>
      <c r="D124" s="10" t="s">
        <v>559</v>
      </c>
      <c r="E124" s="10" t="s">
        <v>560</v>
      </c>
      <c r="F124" t="str">
        <f>VLOOKUP(E124,'Underlying Data'!A:B,2,FALSE)</f>
        <v>Gravesham</v>
      </c>
    </row>
    <row r="125" spans="3:6" ht="15">
      <c r="C125" t="s">
        <v>562</v>
      </c>
      <c r="D125" s="10" t="s">
        <v>561</v>
      </c>
      <c r="E125" s="10" t="s">
        <v>562</v>
      </c>
      <c r="F125" t="str">
        <f>VLOOKUP(E125,'Underlying Data'!A:B,2,FALSE)</f>
        <v>Great Yarmouth</v>
      </c>
    </row>
    <row r="126" spans="3:6" ht="15">
      <c r="C126" t="s">
        <v>564</v>
      </c>
      <c r="D126" s="10" t="s">
        <v>563</v>
      </c>
      <c r="E126" s="10" t="s">
        <v>564</v>
      </c>
      <c r="F126" t="str">
        <f>VLOOKUP(E126,'Underlying Data'!A:B,2,FALSE)</f>
        <v>Greater Manchester Combined Authority</v>
      </c>
    </row>
    <row r="127" spans="3:6" ht="15">
      <c r="C127" t="s">
        <v>566</v>
      </c>
      <c r="D127" s="10" t="s">
        <v>565</v>
      </c>
      <c r="E127" s="10" t="s">
        <v>566</v>
      </c>
      <c r="F127" t="str">
        <f>VLOOKUP(E127,'Underlying Data'!A:B,2,FALSE)</f>
        <v>Gwynedd</v>
      </c>
    </row>
    <row r="128" spans="3:6" ht="15">
      <c r="C128" t="s">
        <v>568</v>
      </c>
      <c r="D128" s="10" t="s">
        <v>567</v>
      </c>
      <c r="E128" s="10" t="s">
        <v>568</v>
      </c>
      <c r="F128" t="str">
        <f>VLOOKUP(E128,'Underlying Data'!A:B,2,FALSE)</f>
        <v>Hackney</v>
      </c>
    </row>
    <row r="129" spans="3:6" ht="15">
      <c r="C129" t="s">
        <v>570</v>
      </c>
      <c r="D129" s="10" t="s">
        <v>569</v>
      </c>
      <c r="E129" s="10" t="s">
        <v>570</v>
      </c>
      <c r="F129" t="str">
        <f>VLOOKUP(E129,'Underlying Data'!A:B,2,FALSE)</f>
        <v>Hambleton</v>
      </c>
    </row>
    <row r="130" spans="3:6" ht="15">
      <c r="C130" t="s">
        <v>572</v>
      </c>
      <c r="D130" s="10" t="s">
        <v>571</v>
      </c>
      <c r="E130" s="10" t="s">
        <v>572</v>
      </c>
      <c r="F130" t="str">
        <f>VLOOKUP(E130,'Underlying Data'!A:B,2,FALSE)</f>
        <v>Hammersmith and Fulham</v>
      </c>
    </row>
    <row r="131" spans="3:6" ht="15">
      <c r="C131" t="s">
        <v>574</v>
      </c>
      <c r="D131" s="10" t="s">
        <v>573</v>
      </c>
      <c r="E131" s="10" t="s">
        <v>574</v>
      </c>
      <c r="F131" t="str">
        <f>VLOOKUP(E131,'Underlying Data'!A:B,2,FALSE)</f>
        <v>Harborough</v>
      </c>
    </row>
    <row r="132" spans="3:6" ht="15">
      <c r="C132" t="s">
        <v>576</v>
      </c>
      <c r="D132" s="10" t="s">
        <v>575</v>
      </c>
      <c r="E132" s="10" t="s">
        <v>576</v>
      </c>
      <c r="F132" t="str">
        <f>VLOOKUP(E132,'Underlying Data'!A:B,2,FALSE)</f>
        <v>Harrogate</v>
      </c>
    </row>
    <row r="133" spans="3:6" ht="15">
      <c r="C133" t="s">
        <v>578</v>
      </c>
      <c r="D133" s="10" t="s">
        <v>577</v>
      </c>
      <c r="E133" s="10" t="s">
        <v>578</v>
      </c>
      <c r="F133" t="str">
        <f>VLOOKUP(E133,'Underlying Data'!A:B,2,FALSE)</f>
        <v>Harrow</v>
      </c>
    </row>
    <row r="134" spans="3:6" ht="15">
      <c r="C134" t="s">
        <v>580</v>
      </c>
      <c r="D134" s="10" t="s">
        <v>579</v>
      </c>
      <c r="E134" s="10" t="s">
        <v>580</v>
      </c>
      <c r="F134" t="str">
        <f>VLOOKUP(E134,'Underlying Data'!A:B,2,FALSE)</f>
        <v>Hart</v>
      </c>
    </row>
    <row r="135" spans="3:6" ht="15">
      <c r="C135" t="s">
        <v>582</v>
      </c>
      <c r="D135" s="10" t="s">
        <v>581</v>
      </c>
      <c r="E135" s="10" t="s">
        <v>582</v>
      </c>
      <c r="F135" t="str">
        <f>VLOOKUP(E135,'Underlying Data'!A:B,2,FALSE)</f>
        <v>Havant</v>
      </c>
    </row>
    <row r="136" spans="3:6" ht="15">
      <c r="C136" t="s">
        <v>584</v>
      </c>
      <c r="D136" s="10" t="s">
        <v>583</v>
      </c>
      <c r="E136" s="10" t="s">
        <v>584</v>
      </c>
      <c r="F136" t="str">
        <f>VLOOKUP(E136,'Underlying Data'!A:B,2,FALSE)</f>
        <v>Hereford &amp; Worcester Combined Fire and Rescue Authority</v>
      </c>
    </row>
    <row r="137" spans="3:6" ht="15">
      <c r="C137" t="s">
        <v>586</v>
      </c>
      <c r="D137" s="10" t="s">
        <v>585</v>
      </c>
      <c r="E137" s="10" t="s">
        <v>586</v>
      </c>
      <c r="F137" t="str">
        <f>VLOOKUP(E137,'Underlying Data'!A:B,2,FALSE)</f>
        <v>Herefordshire, County of UA</v>
      </c>
    </row>
    <row r="138" spans="3:6" ht="15">
      <c r="C138" t="s">
        <v>588</v>
      </c>
      <c r="D138" s="10" t="s">
        <v>587</v>
      </c>
      <c r="E138" s="10" t="s">
        <v>588</v>
      </c>
      <c r="F138" t="str">
        <f>VLOOKUP(E138,'Underlying Data'!A:B,2,FALSE)</f>
        <v>Hertfordshire</v>
      </c>
    </row>
    <row r="139" spans="3:6" ht="15">
      <c r="C139" t="s">
        <v>590</v>
      </c>
      <c r="D139" s="10" t="s">
        <v>589</v>
      </c>
      <c r="E139" s="10" t="s">
        <v>590</v>
      </c>
      <c r="F139" t="str">
        <f>VLOOKUP(E139,'Underlying Data'!A:B,2,FALSE)</f>
        <v>Hertfordshire Police and Crime Commissioner</v>
      </c>
    </row>
    <row r="140" spans="3:6" ht="15">
      <c r="C140" t="s">
        <v>592</v>
      </c>
      <c r="D140" s="10" t="s">
        <v>591</v>
      </c>
      <c r="E140" s="10" t="s">
        <v>592</v>
      </c>
      <c r="F140" t="str">
        <f>VLOOKUP(E140,'Underlying Data'!A:B,2,FALSE)</f>
        <v>Hertsmere</v>
      </c>
    </row>
    <row r="141" spans="3:6" ht="15">
      <c r="C141" t="s">
        <v>594</v>
      </c>
      <c r="D141" s="10" t="s">
        <v>593</v>
      </c>
      <c r="E141" s="10" t="s">
        <v>594</v>
      </c>
      <c r="F141" t="str">
        <f>VLOOKUP(E141,'Underlying Data'!A:B,2,FALSE)</f>
        <v>High Peak</v>
      </c>
    </row>
    <row r="142" spans="3:6" ht="15">
      <c r="C142" t="s">
        <v>596</v>
      </c>
      <c r="D142" s="10" t="s">
        <v>595</v>
      </c>
      <c r="E142" s="10" t="s">
        <v>596</v>
      </c>
      <c r="F142" t="str">
        <f>VLOOKUP(E142,'Underlying Data'!A:B,2,FALSE)</f>
        <v>Hillingdon</v>
      </c>
    </row>
    <row r="143" spans="3:6" ht="15">
      <c r="C143" t="s">
        <v>598</v>
      </c>
      <c r="D143" s="10" t="s">
        <v>597</v>
      </c>
      <c r="E143" s="10" t="s">
        <v>598</v>
      </c>
      <c r="F143" t="str">
        <f>VLOOKUP(E143,'Underlying Data'!A:B,2,FALSE)</f>
        <v>Hinckley and Bosworth</v>
      </c>
    </row>
    <row r="144" spans="3:8" ht="15">
      <c r="C144" t="s">
        <v>600</v>
      </c>
      <c r="D144" s="10" t="s">
        <v>599</v>
      </c>
      <c r="E144" s="10" t="s">
        <v>600</v>
      </c>
      <c r="F144" t="str">
        <f>VLOOKUP(E144,'Underlying Data'!A:B,2,FALSE)</f>
        <v>Horsham</v>
      </c>
      <c r="H144" s="10"/>
    </row>
    <row r="145" spans="3:6" ht="15">
      <c r="C145" t="s">
        <v>602</v>
      </c>
      <c r="D145" s="2" t="s">
        <v>601</v>
      </c>
      <c r="E145" s="10" t="s">
        <v>602</v>
      </c>
      <c r="F145" t="str">
        <f>VLOOKUP(E145,'Underlying Data'!A:B,2,FALSE)</f>
        <v>Humberside Combined Fire and Rescue Authority</v>
      </c>
    </row>
    <row r="146" spans="3:6" ht="15">
      <c r="C146" t="s">
        <v>604</v>
      </c>
      <c r="D146" s="10" t="s">
        <v>603</v>
      </c>
      <c r="E146" s="10" t="s">
        <v>604</v>
      </c>
      <c r="F146" t="str">
        <f>VLOOKUP(E146,'Underlying Data'!A:B,2,FALSE)</f>
        <v>Humberside Police and Crime Commissioner</v>
      </c>
    </row>
    <row r="147" spans="3:6" ht="15">
      <c r="C147" t="s">
        <v>606</v>
      </c>
      <c r="D147" s="10" t="s">
        <v>605</v>
      </c>
      <c r="E147" s="10" t="s">
        <v>606</v>
      </c>
      <c r="F147" t="str">
        <f>VLOOKUP(E147,'Underlying Data'!A:B,2,FALSE)</f>
        <v>Huntingdonshire</v>
      </c>
    </row>
    <row r="148" spans="3:6" ht="15">
      <c r="C148" t="s">
        <v>608</v>
      </c>
      <c r="D148" s="10" t="s">
        <v>607</v>
      </c>
      <c r="E148" s="10" t="s">
        <v>608</v>
      </c>
      <c r="F148" t="str">
        <f>VLOOKUP(E148,'Underlying Data'!A:B,2,FALSE)</f>
        <v>Hyndburn</v>
      </c>
    </row>
    <row r="149" spans="3:6" ht="15">
      <c r="C149" t="s">
        <v>610</v>
      </c>
      <c r="D149" s="10" t="s">
        <v>609</v>
      </c>
      <c r="E149" s="10" t="s">
        <v>610</v>
      </c>
      <c r="F149" t="str">
        <f>VLOOKUP(E149,'Underlying Data'!A:B,2,FALSE)</f>
        <v>Inverclyde</v>
      </c>
    </row>
    <row r="150" spans="3:6" ht="15">
      <c r="C150" t="s">
        <v>612</v>
      </c>
      <c r="D150" s="10" t="s">
        <v>611</v>
      </c>
      <c r="E150" s="10" t="s">
        <v>612</v>
      </c>
      <c r="F150" t="str">
        <f>VLOOKUP(E150,'Underlying Data'!A:B,2,FALSE)</f>
        <v>Ipswich</v>
      </c>
    </row>
    <row r="151" spans="3:6" ht="15">
      <c r="C151" t="s">
        <v>614</v>
      </c>
      <c r="D151" s="10" t="s">
        <v>613</v>
      </c>
      <c r="E151" s="10" t="s">
        <v>614</v>
      </c>
      <c r="F151" t="str">
        <f>VLOOKUP(E151,'Underlying Data'!A:B,2,FALSE)</f>
        <v>Isle of Anglesey</v>
      </c>
    </row>
    <row r="152" spans="3:6" ht="15">
      <c r="C152" t="s">
        <v>616</v>
      </c>
      <c r="D152" s="10" t="s">
        <v>615</v>
      </c>
      <c r="E152" s="10" t="s">
        <v>616</v>
      </c>
      <c r="F152" t="str">
        <f>VLOOKUP(E152,'Underlying Data'!A:B,2,FALSE)</f>
        <v>Isle of Wight UA</v>
      </c>
    </row>
    <row r="153" spans="3:6" ht="15">
      <c r="C153" t="s">
        <v>618</v>
      </c>
      <c r="D153" s="10" t="s">
        <v>617</v>
      </c>
      <c r="E153" s="10" t="s">
        <v>618</v>
      </c>
      <c r="F153" t="str">
        <f>VLOOKUP(E153,'Underlying Data'!A:B,2,FALSE)</f>
        <v>Isles of Scilly</v>
      </c>
    </row>
    <row r="154" spans="3:6" ht="15">
      <c r="C154" t="s">
        <v>620</v>
      </c>
      <c r="D154" s="10" t="s">
        <v>619</v>
      </c>
      <c r="E154" s="10" t="s">
        <v>620</v>
      </c>
      <c r="F154" t="str">
        <f>VLOOKUP(E154,'Underlying Data'!A:B,2,FALSE)</f>
        <v>Kensington and Chelsea</v>
      </c>
    </row>
    <row r="155" spans="3:6" ht="15">
      <c r="C155" t="s">
        <v>622</v>
      </c>
      <c r="D155" s="10" t="s">
        <v>621</v>
      </c>
      <c r="E155" s="10" t="s">
        <v>622</v>
      </c>
      <c r="F155" t="str">
        <f>VLOOKUP(E155,'Underlying Data'!A:B,2,FALSE)</f>
        <v>Kent Combined Fire and Rescue Authority</v>
      </c>
    </row>
    <row r="156" spans="3:6" ht="15">
      <c r="C156" t="s">
        <v>624</v>
      </c>
      <c r="D156" s="10" t="s">
        <v>623</v>
      </c>
      <c r="E156" s="10" t="s">
        <v>624</v>
      </c>
      <c r="F156" t="str">
        <f>VLOOKUP(E156,'Underlying Data'!A:B,2,FALSE)</f>
        <v>Kettering</v>
      </c>
    </row>
    <row r="157" spans="3:6" ht="15">
      <c r="C157" t="s">
        <v>626</v>
      </c>
      <c r="D157" s="10" t="s">
        <v>625</v>
      </c>
      <c r="E157" s="10" t="s">
        <v>626</v>
      </c>
      <c r="F157" t="str">
        <f>VLOOKUP(E157,'Underlying Data'!A:B,2,FALSE)</f>
        <v>King's Lynn and West Norfolk</v>
      </c>
    </row>
    <row r="158" spans="3:6" ht="15">
      <c r="C158" t="s">
        <v>628</v>
      </c>
      <c r="D158" s="10" t="s">
        <v>627</v>
      </c>
      <c r="E158" s="10" t="s">
        <v>628</v>
      </c>
      <c r="F158" t="str">
        <f>VLOOKUP(E158,'Underlying Data'!A:B,2,FALSE)</f>
        <v>Kirklees</v>
      </c>
    </row>
    <row r="159" spans="3:6" ht="15">
      <c r="C159" t="s">
        <v>630</v>
      </c>
      <c r="D159" s="10" t="s">
        <v>629</v>
      </c>
      <c r="E159" s="10" t="s">
        <v>630</v>
      </c>
      <c r="F159" t="str">
        <f>VLOOKUP(E159,'Underlying Data'!A:B,2,FALSE)</f>
        <v>Knowsley</v>
      </c>
    </row>
    <row r="160" spans="3:6" ht="15">
      <c r="C160" t="s">
        <v>632</v>
      </c>
      <c r="D160" s="10" t="s">
        <v>631</v>
      </c>
      <c r="E160" s="10" t="s">
        <v>632</v>
      </c>
      <c r="F160" t="str">
        <f>VLOOKUP(E160,'Underlying Data'!A:B,2,FALSE)</f>
        <v>Lake District National Park</v>
      </c>
    </row>
    <row r="161" spans="3:6" ht="15">
      <c r="C161" t="s">
        <v>634</v>
      </c>
      <c r="D161" s="10" t="s">
        <v>633</v>
      </c>
      <c r="E161" s="10" t="s">
        <v>634</v>
      </c>
      <c r="F161" t="str">
        <f>VLOOKUP(E161,'Underlying Data'!A:B,2,FALSE)</f>
        <v>Lambeth</v>
      </c>
    </row>
    <row r="162" spans="3:6" ht="15">
      <c r="C162" t="s">
        <v>636</v>
      </c>
      <c r="D162" s="10" t="s">
        <v>635</v>
      </c>
      <c r="E162" s="10" t="s">
        <v>636</v>
      </c>
      <c r="F162" t="str">
        <f>VLOOKUP(E162,'Underlying Data'!A:B,2,FALSE)</f>
        <v>Lancashire Combined Fire and Rescue Authority</v>
      </c>
    </row>
    <row r="163" spans="3:6" ht="15">
      <c r="C163" t="s">
        <v>638</v>
      </c>
      <c r="D163" s="10" t="s">
        <v>637</v>
      </c>
      <c r="E163" s="10" t="s">
        <v>638</v>
      </c>
      <c r="F163" t="str">
        <f>VLOOKUP(E163,'Underlying Data'!A:B,2,FALSE)</f>
        <v>Lancashire Police and Crime Commissioner</v>
      </c>
    </row>
    <row r="164" spans="3:6" ht="15">
      <c r="C164" t="s">
        <v>640</v>
      </c>
      <c r="D164" s="10" t="s">
        <v>639</v>
      </c>
      <c r="E164" s="10" t="s">
        <v>640</v>
      </c>
      <c r="F164" t="str">
        <f>VLOOKUP(E164,'Underlying Data'!A:B,2,FALSE)</f>
        <v>Lancaster</v>
      </c>
    </row>
    <row r="165" spans="3:6" ht="15">
      <c r="C165" t="s">
        <v>642</v>
      </c>
      <c r="D165" s="10" t="s">
        <v>641</v>
      </c>
      <c r="E165" s="10" t="s">
        <v>642</v>
      </c>
      <c r="F165" t="str">
        <f>VLOOKUP(E165,'Underlying Data'!A:B,2,FALSE)</f>
        <v>Lee Valley Park Authority</v>
      </c>
    </row>
    <row r="166" spans="3:6" ht="15">
      <c r="C166" t="s">
        <v>644</v>
      </c>
      <c r="D166" t="s">
        <v>643</v>
      </c>
      <c r="E166" t="s">
        <v>644</v>
      </c>
      <c r="F166" t="str">
        <f>VLOOKUP(E166,'Underlying Data'!A:B,2,FALSE)</f>
        <v>Leicestershire Combined Fire and Rescue Authority</v>
      </c>
    </row>
    <row r="167" spans="3:6" ht="15">
      <c r="C167" t="s">
        <v>646</v>
      </c>
      <c r="D167" t="s">
        <v>645</v>
      </c>
      <c r="E167" t="s">
        <v>646</v>
      </c>
      <c r="F167" t="str">
        <f>VLOOKUP(E167,'Underlying Data'!A:B,2,FALSE)</f>
        <v>Lewes</v>
      </c>
    </row>
    <row r="168" spans="3:6" ht="15">
      <c r="C168" t="s">
        <v>648</v>
      </c>
      <c r="D168" t="s">
        <v>647</v>
      </c>
      <c r="E168" t="s">
        <v>648</v>
      </c>
      <c r="F168" t="str">
        <f>VLOOKUP(E168,'Underlying Data'!A:B,2,FALSE)</f>
        <v>Lichfield</v>
      </c>
    </row>
    <row r="169" spans="3:6" ht="15">
      <c r="C169" t="s">
        <v>650</v>
      </c>
      <c r="D169" t="s">
        <v>649</v>
      </c>
      <c r="E169" t="s">
        <v>650</v>
      </c>
      <c r="F169" t="str">
        <f>VLOOKUP(E169,'Underlying Data'!A:B,2,FALSE)</f>
        <v>Lincolnshire</v>
      </c>
    </row>
    <row r="170" spans="3:6" ht="15">
      <c r="C170" t="s">
        <v>652</v>
      </c>
      <c r="D170" t="s">
        <v>651</v>
      </c>
      <c r="E170" t="s">
        <v>652</v>
      </c>
      <c r="F170" t="str">
        <f>VLOOKUP(E170,'Underlying Data'!A:B,2,FALSE)</f>
        <v>Lincolnshire Police and Crime Commissioner</v>
      </c>
    </row>
    <row r="171" spans="3:6" ht="15">
      <c r="C171" t="s">
        <v>654</v>
      </c>
      <c r="D171" t="s">
        <v>653</v>
      </c>
      <c r="E171" t="s">
        <v>654</v>
      </c>
      <c r="F171" t="str">
        <f>VLOOKUP(E171,'Underlying Data'!A:B,2,FALSE)</f>
        <v>Lisburn and Castlereagh</v>
      </c>
    </row>
    <row r="172" spans="3:6" ht="15">
      <c r="C172" t="s">
        <v>656</v>
      </c>
      <c r="D172" t="s">
        <v>655</v>
      </c>
      <c r="E172" t="s">
        <v>656</v>
      </c>
      <c r="F172" t="str">
        <f>VLOOKUP(E172,'Underlying Data'!A:B,2,FALSE)</f>
        <v>Luton UA</v>
      </c>
    </row>
    <row r="173" spans="3:6" ht="15">
      <c r="C173" t="s">
        <v>658</v>
      </c>
      <c r="D173" t="s">
        <v>657</v>
      </c>
      <c r="E173" t="s">
        <v>658</v>
      </c>
      <c r="F173" t="str">
        <f>VLOOKUP(E173,'Underlying Data'!A:B,2,FALSE)</f>
        <v>Maidstone</v>
      </c>
    </row>
    <row r="174" spans="3:6" ht="15">
      <c r="C174" t="s">
        <v>660</v>
      </c>
      <c r="D174" t="s">
        <v>659</v>
      </c>
      <c r="E174" t="s">
        <v>660</v>
      </c>
      <c r="F174" t="str">
        <f>VLOOKUP(E174,'Underlying Data'!A:B,2,FALSE)</f>
        <v>Malvern Hills</v>
      </c>
    </row>
    <row r="175" spans="3:6" ht="15">
      <c r="C175" t="s">
        <v>662</v>
      </c>
      <c r="D175" t="s">
        <v>661</v>
      </c>
      <c r="E175" t="s">
        <v>662</v>
      </c>
      <c r="F175" t="str">
        <f>VLOOKUP(E175,'Underlying Data'!A:B,2,FALSE)</f>
        <v>Mansfield</v>
      </c>
    </row>
    <row r="176" spans="3:6" ht="15">
      <c r="C176" t="s">
        <v>664</v>
      </c>
      <c r="D176" t="s">
        <v>663</v>
      </c>
      <c r="E176" t="s">
        <v>664</v>
      </c>
      <c r="F176" t="str">
        <f>VLOOKUP(E176,'Underlying Data'!A:B,2,FALSE)</f>
        <v>Melton</v>
      </c>
    </row>
    <row r="177" spans="3:6" ht="15">
      <c r="C177" t="s">
        <v>666</v>
      </c>
      <c r="D177" t="s">
        <v>665</v>
      </c>
      <c r="E177" t="s">
        <v>666</v>
      </c>
      <c r="F177" t="str">
        <f>VLOOKUP(E177,'Underlying Data'!A:B,2,FALSE)</f>
        <v>Mendip</v>
      </c>
    </row>
    <row r="178" spans="3:6" ht="15">
      <c r="C178" t="s">
        <v>668</v>
      </c>
      <c r="D178" t="s">
        <v>667</v>
      </c>
      <c r="E178" t="s">
        <v>668</v>
      </c>
      <c r="F178" t="str">
        <f>VLOOKUP(E178,'Underlying Data'!A:B,2,FALSE)</f>
        <v>Merseyside Fire and Rescue Authority</v>
      </c>
    </row>
    <row r="179" spans="3:6" ht="15">
      <c r="C179" t="s">
        <v>670</v>
      </c>
      <c r="D179" t="s">
        <v>669</v>
      </c>
      <c r="E179" t="s">
        <v>670</v>
      </c>
      <c r="F179" t="str">
        <f>VLOOKUP(E179,'Underlying Data'!A:B,2,FALSE)</f>
        <v>Merseyside Police and Crime Commissioner</v>
      </c>
    </row>
    <row r="180" spans="3:6" ht="15">
      <c r="C180" t="s">
        <v>672</v>
      </c>
      <c r="D180" t="s">
        <v>671</v>
      </c>
      <c r="E180" t="s">
        <v>672</v>
      </c>
      <c r="F180" t="str">
        <f>VLOOKUP(E180,'Underlying Data'!A:B,2,FALSE)</f>
        <v>Merseyside Waste Disposal Authority</v>
      </c>
    </row>
    <row r="181" spans="3:6" ht="15">
      <c r="C181" t="s">
        <v>674</v>
      </c>
      <c r="D181" t="s">
        <v>673</v>
      </c>
      <c r="E181" t="s">
        <v>674</v>
      </c>
      <c r="F181" t="str">
        <f>VLOOKUP(E181,'Underlying Data'!A:B,2,FALSE)</f>
        <v>Merton</v>
      </c>
    </row>
    <row r="182" spans="3:6" ht="15">
      <c r="C182" t="s">
        <v>676</v>
      </c>
      <c r="D182" t="s">
        <v>675</v>
      </c>
      <c r="E182" t="s">
        <v>676</v>
      </c>
      <c r="F182" t="str">
        <f>VLOOKUP(E182,'Underlying Data'!A:B,2,FALSE)</f>
        <v>Mid and East Antrim</v>
      </c>
    </row>
    <row r="183" spans="3:6" ht="15">
      <c r="C183" t="s">
        <v>678</v>
      </c>
      <c r="D183" t="s">
        <v>677</v>
      </c>
      <c r="E183" t="s">
        <v>678</v>
      </c>
      <c r="F183" t="str">
        <f>VLOOKUP(E183,'Underlying Data'!A:B,2,FALSE)</f>
        <v>Mid Devon</v>
      </c>
    </row>
    <row r="184" spans="3:6" ht="15">
      <c r="C184" t="s">
        <v>680</v>
      </c>
      <c r="D184" t="s">
        <v>679</v>
      </c>
      <c r="E184" t="s">
        <v>680</v>
      </c>
      <c r="F184" t="str">
        <f>VLOOKUP(E184,'Underlying Data'!A:B,2,FALSE)</f>
        <v>Mid Sussex</v>
      </c>
    </row>
    <row r="185" spans="3:6" ht="15">
      <c r="C185" t="s">
        <v>682</v>
      </c>
      <c r="D185" t="s">
        <v>681</v>
      </c>
      <c r="E185" t="s">
        <v>682</v>
      </c>
      <c r="F185" t="str">
        <f>VLOOKUP(E185,'Underlying Data'!A:B,2,FALSE)</f>
        <v>Mid-Ulster</v>
      </c>
    </row>
    <row r="186" spans="3:6" ht="15">
      <c r="C186" t="s">
        <v>684</v>
      </c>
      <c r="D186" t="s">
        <v>683</v>
      </c>
      <c r="E186" t="s">
        <v>684</v>
      </c>
      <c r="F186" t="str">
        <f>VLOOKUP(E186,'Underlying Data'!A:B,2,FALSE)</f>
        <v>Midlothian</v>
      </c>
    </row>
    <row r="187" spans="3:6" ht="15">
      <c r="C187" t="s">
        <v>686</v>
      </c>
      <c r="D187" t="s">
        <v>685</v>
      </c>
      <c r="E187" t="s">
        <v>686</v>
      </c>
      <c r="F187" t="str">
        <f>VLOOKUP(E187,'Underlying Data'!A:B,2,FALSE)</f>
        <v>Milton Keynes UA</v>
      </c>
    </row>
    <row r="188" spans="3:6" ht="15">
      <c r="C188" t="s">
        <v>688</v>
      </c>
      <c r="D188" t="s">
        <v>687</v>
      </c>
      <c r="E188" t="s">
        <v>688</v>
      </c>
      <c r="F188" t="str">
        <f>VLOOKUP(E188,'Underlying Data'!A:B,2,FALSE)</f>
        <v>Mole Valley</v>
      </c>
    </row>
    <row r="189" spans="3:6" ht="15">
      <c r="C189" t="s">
        <v>690</v>
      </c>
      <c r="D189" t="s">
        <v>689</v>
      </c>
      <c r="E189" t="s">
        <v>690</v>
      </c>
      <c r="F189" t="str">
        <f>VLOOKUP(E189,'Underlying Data'!A:B,2,FALSE)</f>
        <v>Monmouthshire</v>
      </c>
    </row>
    <row r="190" spans="3:6" ht="15">
      <c r="C190" t="s">
        <v>692</v>
      </c>
      <c r="D190" t="s">
        <v>691</v>
      </c>
      <c r="E190" t="s">
        <v>692</v>
      </c>
      <c r="F190" t="str">
        <f>VLOOKUP(E190,'Underlying Data'!A:B,2,FALSE)</f>
        <v>Moray</v>
      </c>
    </row>
    <row r="191" spans="3:6" ht="15">
      <c r="C191" t="s">
        <v>694</v>
      </c>
      <c r="D191" t="s">
        <v>693</v>
      </c>
      <c r="E191" t="s">
        <v>694</v>
      </c>
      <c r="F191" t="str">
        <f>VLOOKUP(E191,'Underlying Data'!A:B,2,FALSE)</f>
        <v>New Forest National Park</v>
      </c>
    </row>
    <row r="192" spans="3:6" ht="15">
      <c r="C192" t="s">
        <v>696</v>
      </c>
      <c r="D192" t="s">
        <v>695</v>
      </c>
      <c r="E192" t="s">
        <v>696</v>
      </c>
      <c r="F192" t="str">
        <f>VLOOKUP(E192,'Underlying Data'!A:B,2,FALSE)</f>
        <v>Newark and Sherwood</v>
      </c>
    </row>
    <row r="193" spans="3:6" ht="15">
      <c r="C193" t="s">
        <v>698</v>
      </c>
      <c r="D193" t="s">
        <v>697</v>
      </c>
      <c r="E193" t="s">
        <v>698</v>
      </c>
      <c r="F193" t="str">
        <f>VLOOKUP(E193,'Underlying Data'!A:B,2,FALSE)</f>
        <v>Newcastle-under-Lyme</v>
      </c>
    </row>
    <row r="194" spans="3:6" ht="15">
      <c r="C194" t="s">
        <v>700</v>
      </c>
      <c r="D194" t="s">
        <v>699</v>
      </c>
      <c r="E194" t="s">
        <v>700</v>
      </c>
      <c r="F194" t="str">
        <f>VLOOKUP(E194,'Underlying Data'!A:B,2,FALSE)</f>
        <v>Newham</v>
      </c>
    </row>
    <row r="195" spans="3:6" ht="15">
      <c r="C195" t="s">
        <v>702</v>
      </c>
      <c r="D195" t="s">
        <v>701</v>
      </c>
      <c r="E195" t="s">
        <v>702</v>
      </c>
      <c r="F195" t="str">
        <f>VLOOKUP(E195,'Underlying Data'!A:B,2,FALSE)</f>
        <v>Newry and Mourne and Down</v>
      </c>
    </row>
    <row r="196" spans="3:6" ht="15">
      <c r="C196" t="s">
        <v>704</v>
      </c>
      <c r="D196" t="s">
        <v>703</v>
      </c>
      <c r="E196" t="s">
        <v>704</v>
      </c>
      <c r="F196" t="str">
        <f>VLOOKUP(E196,'Underlying Data'!A:B,2,FALSE)</f>
        <v>Norfolk Police and Crime Commissioner</v>
      </c>
    </row>
    <row r="197" spans="3:6" ht="15">
      <c r="C197" t="s">
        <v>706</v>
      </c>
      <c r="D197" t="s">
        <v>705</v>
      </c>
      <c r="E197" t="s">
        <v>706</v>
      </c>
      <c r="F197" t="str">
        <f>VLOOKUP(E197,'Underlying Data'!A:B,2,FALSE)</f>
        <v>North Devon</v>
      </c>
    </row>
    <row r="198" spans="3:6" ht="15">
      <c r="C198" t="s">
        <v>708</v>
      </c>
      <c r="D198" t="s">
        <v>707</v>
      </c>
      <c r="E198" t="s">
        <v>708</v>
      </c>
      <c r="F198" t="str">
        <f>VLOOKUP(E198,'Underlying Data'!A:B,2,FALSE)</f>
        <v>North Dorset</v>
      </c>
    </row>
    <row r="199" spans="3:6" ht="15">
      <c r="C199" t="s">
        <v>710</v>
      </c>
      <c r="D199" t="s">
        <v>709</v>
      </c>
      <c r="E199" t="s">
        <v>710</v>
      </c>
      <c r="F199" t="str">
        <f>VLOOKUP(E199,'Underlying Data'!A:B,2,FALSE)</f>
        <v>North East Derbyshire</v>
      </c>
    </row>
    <row r="200" spans="3:6" ht="15">
      <c r="C200" t="s">
        <v>712</v>
      </c>
      <c r="D200" t="s">
        <v>711</v>
      </c>
      <c r="E200" t="s">
        <v>712</v>
      </c>
      <c r="F200" t="str">
        <f>VLOOKUP(E200,'Underlying Data'!A:B,2,FALSE)</f>
        <v>North East Lincolnshire UA</v>
      </c>
    </row>
    <row r="201" spans="3:6" ht="15">
      <c r="C201" t="s">
        <v>714</v>
      </c>
      <c r="D201" t="s">
        <v>713</v>
      </c>
      <c r="E201" t="s">
        <v>714</v>
      </c>
      <c r="F201" t="str">
        <f>VLOOKUP(E201,'Underlying Data'!A:B,2,FALSE)</f>
        <v>North Hertfordshire</v>
      </c>
    </row>
    <row r="202" spans="3:6" ht="15">
      <c r="C202" t="s">
        <v>716</v>
      </c>
      <c r="D202" t="s">
        <v>715</v>
      </c>
      <c r="E202" t="s">
        <v>716</v>
      </c>
      <c r="F202" t="str">
        <f>VLOOKUP(E202,'Underlying Data'!A:B,2,FALSE)</f>
        <v>North Kesteven</v>
      </c>
    </row>
    <row r="203" spans="3:6" ht="15">
      <c r="C203" t="s">
        <v>718</v>
      </c>
      <c r="D203" t="s">
        <v>717</v>
      </c>
      <c r="E203" t="s">
        <v>718</v>
      </c>
      <c r="F203" t="str">
        <f>VLOOKUP(E203,'Underlying Data'!A:B,2,FALSE)</f>
        <v>North Lanarkshire</v>
      </c>
    </row>
    <row r="204" spans="3:6" ht="15">
      <c r="C204" t="s">
        <v>720</v>
      </c>
      <c r="D204" t="s">
        <v>719</v>
      </c>
      <c r="E204" t="s">
        <v>720</v>
      </c>
      <c r="F204" t="str">
        <f>VLOOKUP(E204,'Underlying Data'!A:B,2,FALSE)</f>
        <v>North Lincolnshire UA</v>
      </c>
    </row>
    <row r="205" spans="3:6" ht="15">
      <c r="C205" t="s">
        <v>722</v>
      </c>
      <c r="D205" t="s">
        <v>721</v>
      </c>
      <c r="E205" t="s">
        <v>722</v>
      </c>
      <c r="F205" t="str">
        <f>VLOOKUP(E205,'Underlying Data'!A:B,2,FALSE)</f>
        <v>North Norfolk</v>
      </c>
    </row>
    <row r="206" spans="3:6" ht="15">
      <c r="C206" t="s">
        <v>724</v>
      </c>
      <c r="D206" t="s">
        <v>723</v>
      </c>
      <c r="E206" t="s">
        <v>724</v>
      </c>
      <c r="F206" t="str">
        <f>VLOOKUP(E206,'Underlying Data'!A:B,2,FALSE)</f>
        <v>North Tyneside</v>
      </c>
    </row>
    <row r="207" spans="3:6" ht="15">
      <c r="C207" t="s">
        <v>726</v>
      </c>
      <c r="D207" t="s">
        <v>725</v>
      </c>
      <c r="E207" t="s">
        <v>726</v>
      </c>
      <c r="F207" t="str">
        <f>VLOOKUP(E207,'Underlying Data'!A:B,2,FALSE)</f>
        <v>North Wales Police and Crime Commissioner</v>
      </c>
    </row>
    <row r="208" spans="3:6" ht="15">
      <c r="C208" t="s">
        <v>728</v>
      </c>
      <c r="D208" t="s">
        <v>727</v>
      </c>
      <c r="E208" t="s">
        <v>728</v>
      </c>
      <c r="F208" t="str">
        <f>VLOOKUP(E208,'Underlying Data'!A:B,2,FALSE)</f>
        <v>North Warwickshire</v>
      </c>
    </row>
    <row r="209" spans="3:6" ht="15">
      <c r="C209" t="s">
        <v>730</v>
      </c>
      <c r="D209" t="s">
        <v>729</v>
      </c>
      <c r="E209" t="s">
        <v>730</v>
      </c>
      <c r="F209" t="str">
        <f>VLOOKUP(E209,'Underlying Data'!A:B,2,FALSE)</f>
        <v>North West Leicestershire</v>
      </c>
    </row>
    <row r="210" spans="3:6" ht="15">
      <c r="C210" t="s">
        <v>732</v>
      </c>
      <c r="D210" t="s">
        <v>731</v>
      </c>
      <c r="E210" t="s">
        <v>732</v>
      </c>
      <c r="F210" t="str">
        <f>VLOOKUP(E210,'Underlying Data'!A:B,2,FALSE)</f>
        <v>North Yorkshire</v>
      </c>
    </row>
    <row r="211" spans="3:6" ht="15">
      <c r="C211" t="s">
        <v>734</v>
      </c>
      <c r="D211" t="s">
        <v>733</v>
      </c>
      <c r="E211" t="s">
        <v>734</v>
      </c>
      <c r="F211" t="str">
        <f>VLOOKUP(E211,'Underlying Data'!A:B,2,FALSE)</f>
        <v>North Yorkshire Combined Fire and Rescue Authority</v>
      </c>
    </row>
    <row r="212" spans="3:6" ht="15">
      <c r="C212" t="s">
        <v>736</v>
      </c>
      <c r="D212" t="s">
        <v>735</v>
      </c>
      <c r="E212" t="s">
        <v>736</v>
      </c>
      <c r="F212" t="str">
        <f>VLOOKUP(E212,'Underlying Data'!A:B,2,FALSE)</f>
        <v>North Yorkshire Police and Crime Commissioner</v>
      </c>
    </row>
    <row r="213" spans="3:6" ht="15">
      <c r="C213" t="s">
        <v>738</v>
      </c>
      <c r="D213" t="s">
        <v>737</v>
      </c>
      <c r="E213" t="s">
        <v>738</v>
      </c>
      <c r="F213" t="str">
        <f>VLOOKUP(E213,'Underlying Data'!A:B,2,FALSE)</f>
        <v>Northampton</v>
      </c>
    </row>
    <row r="214" spans="3:6" ht="15">
      <c r="C214" t="s">
        <v>740</v>
      </c>
      <c r="D214" t="s">
        <v>739</v>
      </c>
      <c r="E214" t="s">
        <v>740</v>
      </c>
      <c r="F214" t="str">
        <f>VLOOKUP(E214,'Underlying Data'!A:B,2,FALSE)</f>
        <v>Northamptonshire</v>
      </c>
    </row>
    <row r="215" spans="3:6" ht="15">
      <c r="C215" t="s">
        <v>742</v>
      </c>
      <c r="D215" t="s">
        <v>741</v>
      </c>
      <c r="E215" t="s">
        <v>742</v>
      </c>
      <c r="F215" t="str">
        <f>VLOOKUP(E215,'Underlying Data'!A:B,2,FALSE)</f>
        <v>Northamptonshire Police and Crime Commissioner</v>
      </c>
    </row>
    <row r="216" spans="3:6" ht="15">
      <c r="C216" t="s">
        <v>744</v>
      </c>
      <c r="D216" t="s">
        <v>743</v>
      </c>
      <c r="E216" t="s">
        <v>744</v>
      </c>
      <c r="F216" t="str">
        <f>VLOOKUP(E216,'Underlying Data'!A:B,2,FALSE)</f>
        <v>Nottinghamshire Combined Fire and Rescue Authority</v>
      </c>
    </row>
    <row r="217" spans="3:6" ht="15">
      <c r="C217" t="s">
        <v>746</v>
      </c>
      <c r="D217" t="s">
        <v>745</v>
      </c>
      <c r="E217" t="s">
        <v>746</v>
      </c>
      <c r="F217" t="str">
        <f>VLOOKUP(E217,'Underlying Data'!A:B,2,FALSE)</f>
        <v>Nottinghamshire Police and Crime Commissioner</v>
      </c>
    </row>
    <row r="218" spans="3:6" ht="15">
      <c r="C218" t="s">
        <v>748</v>
      </c>
      <c r="D218" t="s">
        <v>747</v>
      </c>
      <c r="E218" t="s">
        <v>748</v>
      </c>
      <c r="F218" t="str">
        <f>VLOOKUP(E218,'Underlying Data'!A:B,2,FALSE)</f>
        <v>Nuneaton and Bedworth</v>
      </c>
    </row>
    <row r="219" spans="3:6" ht="15">
      <c r="C219" t="s">
        <v>750</v>
      </c>
      <c r="D219" t="s">
        <v>749</v>
      </c>
      <c r="E219" t="s">
        <v>750</v>
      </c>
      <c r="F219" t="str">
        <f>VLOOKUP(E219,'Underlying Data'!A:B,2,FALSE)</f>
        <v>Oadby and Wigston</v>
      </c>
    </row>
    <row r="220" spans="3:6" ht="15">
      <c r="C220" t="s">
        <v>752</v>
      </c>
      <c r="D220" t="s">
        <v>751</v>
      </c>
      <c r="E220" t="s">
        <v>752</v>
      </c>
      <c r="F220" t="str">
        <f>VLOOKUP(E220,'Underlying Data'!A:B,2,FALSE)</f>
        <v>Oxford</v>
      </c>
    </row>
    <row r="221" spans="3:6" ht="15">
      <c r="C221" t="s">
        <v>754</v>
      </c>
      <c r="D221" t="s">
        <v>753</v>
      </c>
      <c r="E221" t="s">
        <v>754</v>
      </c>
      <c r="F221" t="str">
        <f>VLOOKUP(E221,'Underlying Data'!A:B,2,FALSE)</f>
        <v>Oxfordshire</v>
      </c>
    </row>
    <row r="222" spans="3:6" ht="15">
      <c r="C222" t="s">
        <v>756</v>
      </c>
      <c r="D222" t="s">
        <v>755</v>
      </c>
      <c r="E222" t="s">
        <v>756</v>
      </c>
      <c r="F222" t="str">
        <f>VLOOKUP(E222,'Underlying Data'!A:B,2,FALSE)</f>
        <v>Pembrokeshire</v>
      </c>
    </row>
    <row r="223" spans="3:6" ht="15">
      <c r="C223" t="s">
        <v>758</v>
      </c>
      <c r="D223" t="s">
        <v>757</v>
      </c>
      <c r="E223" t="s">
        <v>758</v>
      </c>
      <c r="F223" t="str">
        <f>VLOOKUP(E223,'Underlying Data'!A:B,2,FALSE)</f>
        <v>Pendle</v>
      </c>
    </row>
    <row r="224" spans="3:6" ht="15">
      <c r="C224" t="s">
        <v>760</v>
      </c>
      <c r="D224" t="s">
        <v>759</v>
      </c>
      <c r="E224" t="s">
        <v>760</v>
      </c>
      <c r="F224" t="str">
        <f>VLOOKUP(E224,'Underlying Data'!A:B,2,FALSE)</f>
        <v>Perth and Kinross</v>
      </c>
    </row>
    <row r="225" spans="3:6" ht="15">
      <c r="C225" t="s">
        <v>762</v>
      </c>
      <c r="D225" t="s">
        <v>761</v>
      </c>
      <c r="E225" t="s">
        <v>762</v>
      </c>
      <c r="F225" t="str">
        <f>VLOOKUP(E225,'Underlying Data'!A:B,2,FALSE)</f>
        <v>Peterborough UA</v>
      </c>
    </row>
    <row r="226" spans="3:6" ht="15">
      <c r="C226" t="s">
        <v>764</v>
      </c>
      <c r="D226" t="s">
        <v>763</v>
      </c>
      <c r="E226" t="s">
        <v>764</v>
      </c>
      <c r="F226" t="str">
        <f>VLOOKUP(E226,'Underlying Data'!A:B,2,FALSE)</f>
        <v>Plymouth UA</v>
      </c>
    </row>
    <row r="227" spans="3:6" ht="15">
      <c r="C227" t="s">
        <v>766</v>
      </c>
      <c r="D227" t="s">
        <v>765</v>
      </c>
      <c r="E227" t="s">
        <v>766</v>
      </c>
      <c r="F227" t="str">
        <f>VLOOKUP(E227,'Underlying Data'!A:B,2,FALSE)</f>
        <v>Poole UA</v>
      </c>
    </row>
    <row r="228" spans="3:6" ht="15">
      <c r="C228" t="s">
        <v>768</v>
      </c>
      <c r="D228" t="s">
        <v>767</v>
      </c>
      <c r="E228" t="s">
        <v>768</v>
      </c>
      <c r="F228" t="str">
        <f>VLOOKUP(E228,'Underlying Data'!A:B,2,FALSE)</f>
        <v>Powys</v>
      </c>
    </row>
    <row r="229" spans="3:6" ht="15">
      <c r="C229" t="s">
        <v>770</v>
      </c>
      <c r="D229" t="s">
        <v>769</v>
      </c>
      <c r="E229" t="s">
        <v>770</v>
      </c>
      <c r="F229" t="str">
        <f>VLOOKUP(E229,'Underlying Data'!A:B,2,FALSE)</f>
        <v>Preston</v>
      </c>
    </row>
    <row r="230" spans="3:6" ht="15">
      <c r="C230" t="s">
        <v>772</v>
      </c>
      <c r="D230" t="s">
        <v>771</v>
      </c>
      <c r="E230" t="s">
        <v>772</v>
      </c>
      <c r="F230" t="str">
        <f>VLOOKUP(E230,'Underlying Data'!A:B,2,FALSE)</f>
        <v>Purbeck</v>
      </c>
    </row>
    <row r="231" spans="3:6" ht="15">
      <c r="C231" t="s">
        <v>774</v>
      </c>
      <c r="D231" t="s">
        <v>773</v>
      </c>
      <c r="E231" t="s">
        <v>774</v>
      </c>
      <c r="F231" t="str">
        <f>VLOOKUP(E231,'Underlying Data'!A:B,2,FALSE)</f>
        <v>Redbridge</v>
      </c>
    </row>
    <row r="232" spans="3:6" ht="15">
      <c r="C232" t="s">
        <v>776</v>
      </c>
      <c r="D232" t="s">
        <v>775</v>
      </c>
      <c r="E232" t="s">
        <v>776</v>
      </c>
      <c r="F232" t="str">
        <f>VLOOKUP(E232,'Underlying Data'!A:B,2,FALSE)</f>
        <v>Redcar and Cleveland UA</v>
      </c>
    </row>
    <row r="233" spans="3:6" ht="15">
      <c r="C233" t="s">
        <v>778</v>
      </c>
      <c r="D233" t="s">
        <v>777</v>
      </c>
      <c r="E233" t="s">
        <v>778</v>
      </c>
      <c r="F233" t="str">
        <f>VLOOKUP(E233,'Underlying Data'!A:B,2,FALSE)</f>
        <v>Redditch</v>
      </c>
    </row>
    <row r="234" spans="3:6" ht="15">
      <c r="C234" t="s">
        <v>780</v>
      </c>
      <c r="D234" t="s">
        <v>779</v>
      </c>
      <c r="E234" t="s">
        <v>780</v>
      </c>
      <c r="F234" t="str">
        <f>VLOOKUP(E234,'Underlying Data'!A:B,2,FALSE)</f>
        <v>Reigate and Banstead</v>
      </c>
    </row>
    <row r="235" spans="3:6" ht="15">
      <c r="C235" t="s">
        <v>782</v>
      </c>
      <c r="D235" t="s">
        <v>781</v>
      </c>
      <c r="E235" t="s">
        <v>782</v>
      </c>
      <c r="F235" t="str">
        <f>VLOOKUP(E235,'Underlying Data'!A:B,2,FALSE)</f>
        <v>Renfrewshire</v>
      </c>
    </row>
    <row r="236" spans="3:6" ht="15">
      <c r="C236" t="s">
        <v>784</v>
      </c>
      <c r="D236" t="s">
        <v>783</v>
      </c>
      <c r="E236" t="s">
        <v>784</v>
      </c>
      <c r="F236" t="str">
        <f>VLOOKUP(E236,'Underlying Data'!A:B,2,FALSE)</f>
        <v>Rhondda, Cynon, Taff</v>
      </c>
    </row>
    <row r="237" spans="3:6" ht="15">
      <c r="C237" t="s">
        <v>786</v>
      </c>
      <c r="D237" t="s">
        <v>785</v>
      </c>
      <c r="E237" t="s">
        <v>786</v>
      </c>
      <c r="F237" t="str">
        <f>VLOOKUP(E237,'Underlying Data'!A:B,2,FALSE)</f>
        <v>Ribble Valley</v>
      </c>
    </row>
    <row r="238" spans="3:6" ht="15">
      <c r="C238" t="s">
        <v>788</v>
      </c>
      <c r="D238" t="s">
        <v>787</v>
      </c>
      <c r="E238" t="s">
        <v>788</v>
      </c>
      <c r="F238" t="str">
        <f>VLOOKUP(E238,'Underlying Data'!A:B,2,FALSE)</f>
        <v>Rochford</v>
      </c>
    </row>
    <row r="239" spans="3:6" ht="15">
      <c r="C239" t="s">
        <v>790</v>
      </c>
      <c r="D239" t="s">
        <v>789</v>
      </c>
      <c r="E239" t="s">
        <v>790</v>
      </c>
      <c r="F239" t="str">
        <f>VLOOKUP(E239,'Underlying Data'!A:B,2,FALSE)</f>
        <v>Rossendale</v>
      </c>
    </row>
    <row r="240" spans="3:6" ht="15">
      <c r="C240" t="s">
        <v>792</v>
      </c>
      <c r="D240" t="s">
        <v>791</v>
      </c>
      <c r="E240" t="s">
        <v>792</v>
      </c>
      <c r="F240" t="str">
        <f>VLOOKUP(E240,'Underlying Data'!A:B,2,FALSE)</f>
        <v>Rother</v>
      </c>
    </row>
    <row r="241" spans="3:6" ht="15">
      <c r="C241" t="s">
        <v>794</v>
      </c>
      <c r="D241" t="s">
        <v>793</v>
      </c>
      <c r="E241" t="s">
        <v>794</v>
      </c>
      <c r="F241" t="str">
        <f>VLOOKUP(E241,'Underlying Data'!A:B,2,FALSE)</f>
        <v>Rotherham</v>
      </c>
    </row>
    <row r="242" spans="3:6" ht="15">
      <c r="C242" t="s">
        <v>796</v>
      </c>
      <c r="D242" t="s">
        <v>795</v>
      </c>
      <c r="E242" t="s">
        <v>796</v>
      </c>
      <c r="F242" t="str">
        <f>VLOOKUP(E242,'Underlying Data'!A:B,2,FALSE)</f>
        <v>Royal Berkshire Combined Fire and Rescue Authority</v>
      </c>
    </row>
    <row r="243" spans="3:6" ht="15">
      <c r="C243" t="s">
        <v>798</v>
      </c>
      <c r="D243" t="s">
        <v>797</v>
      </c>
      <c r="E243" t="s">
        <v>798</v>
      </c>
      <c r="F243" t="str">
        <f>VLOOKUP(E243,'Underlying Data'!A:B,2,FALSE)</f>
        <v>Rugby</v>
      </c>
    </row>
    <row r="244" spans="3:6" ht="15">
      <c r="C244" t="s">
        <v>800</v>
      </c>
      <c r="D244" t="s">
        <v>799</v>
      </c>
      <c r="E244" t="s">
        <v>800</v>
      </c>
      <c r="F244" t="str">
        <f>VLOOKUP(E244,'Underlying Data'!A:B,2,FALSE)</f>
        <v>Runnymede</v>
      </c>
    </row>
    <row r="245" spans="3:6" ht="15">
      <c r="C245" t="s">
        <v>802</v>
      </c>
      <c r="D245" t="s">
        <v>801</v>
      </c>
      <c r="E245" t="s">
        <v>802</v>
      </c>
      <c r="F245" t="str">
        <f>VLOOKUP(E245,'Underlying Data'!A:B,2,FALSE)</f>
        <v>Rushmoor</v>
      </c>
    </row>
    <row r="246" spans="3:6" ht="15">
      <c r="C246" t="s">
        <v>804</v>
      </c>
      <c r="D246" t="s">
        <v>803</v>
      </c>
      <c r="E246" t="s">
        <v>804</v>
      </c>
      <c r="F246" t="str">
        <f>VLOOKUP(E246,'Underlying Data'!A:B,2,FALSE)</f>
        <v>Rutland UA</v>
      </c>
    </row>
    <row r="247" spans="3:6" ht="15">
      <c r="C247" t="s">
        <v>806</v>
      </c>
      <c r="D247" t="s">
        <v>805</v>
      </c>
      <c r="E247" t="s">
        <v>806</v>
      </c>
      <c r="F247" t="str">
        <f>VLOOKUP(E247,'Underlying Data'!A:B,2,FALSE)</f>
        <v>Ryedale</v>
      </c>
    </row>
    <row r="248" spans="3:6" ht="15">
      <c r="C248" t="s">
        <v>808</v>
      </c>
      <c r="D248" t="s">
        <v>807</v>
      </c>
      <c r="E248" t="s">
        <v>808</v>
      </c>
      <c r="F248" t="str">
        <f>VLOOKUP(E248,'Underlying Data'!A:B,2,FALSE)</f>
        <v>Salford</v>
      </c>
    </row>
    <row r="249" spans="3:6" ht="15">
      <c r="C249" t="s">
        <v>810</v>
      </c>
      <c r="D249" t="s">
        <v>809</v>
      </c>
      <c r="E249" t="s">
        <v>810</v>
      </c>
      <c r="F249" t="str">
        <f>VLOOKUP(E249,'Underlying Data'!A:B,2,FALSE)</f>
        <v>Sandwell</v>
      </c>
    </row>
    <row r="250" spans="3:6" ht="15">
      <c r="C250" t="s">
        <v>812</v>
      </c>
      <c r="D250" t="s">
        <v>811</v>
      </c>
      <c r="E250" t="s">
        <v>812</v>
      </c>
      <c r="F250" t="str">
        <f>VLOOKUP(E250,'Underlying Data'!A:B,2,FALSE)</f>
        <v>Scarborough</v>
      </c>
    </row>
    <row r="251" spans="3:6" ht="15">
      <c r="C251" t="s">
        <v>814</v>
      </c>
      <c r="D251" t="s">
        <v>813</v>
      </c>
      <c r="E251" t="s">
        <v>814</v>
      </c>
      <c r="F251" t="str">
        <f>VLOOKUP(E251,'Underlying Data'!A:B,2,FALSE)</f>
        <v>Sedgemoor</v>
      </c>
    </row>
    <row r="252" spans="3:6" ht="15">
      <c r="C252" t="s">
        <v>816</v>
      </c>
      <c r="D252" t="s">
        <v>815</v>
      </c>
      <c r="E252" t="s">
        <v>816</v>
      </c>
      <c r="F252" t="str">
        <f>VLOOKUP(E252,'Underlying Data'!A:B,2,FALSE)</f>
        <v>Selby</v>
      </c>
    </row>
    <row r="253" spans="3:6" ht="15">
      <c r="C253" t="s">
        <v>818</v>
      </c>
      <c r="D253" t="s">
        <v>817</v>
      </c>
      <c r="E253" t="s">
        <v>818</v>
      </c>
      <c r="F253" t="str">
        <f>VLOOKUP(E253,'Underlying Data'!A:B,2,FALSE)</f>
        <v>Shropshire Combined Fire and Rescue Authority</v>
      </c>
    </row>
    <row r="254" spans="3:6" ht="15">
      <c r="C254" t="s">
        <v>820</v>
      </c>
      <c r="D254" t="s">
        <v>819</v>
      </c>
      <c r="E254" t="s">
        <v>820</v>
      </c>
      <c r="F254" t="str">
        <f>VLOOKUP(E254,'Underlying Data'!A:B,2,FALSE)</f>
        <v>Shropshire UA</v>
      </c>
    </row>
    <row r="255" spans="3:6" ht="15">
      <c r="C255" t="s">
        <v>822</v>
      </c>
      <c r="D255" t="s">
        <v>821</v>
      </c>
      <c r="E255" t="s">
        <v>822</v>
      </c>
      <c r="F255" t="str">
        <f>VLOOKUP(E255,'Underlying Data'!A:B,2,FALSE)</f>
        <v>Somerset</v>
      </c>
    </row>
    <row r="256" spans="3:6" ht="15">
      <c r="C256" t="s">
        <v>824</v>
      </c>
      <c r="D256" t="s">
        <v>823</v>
      </c>
      <c r="E256" t="s">
        <v>824</v>
      </c>
      <c r="F256" t="str">
        <f>VLOOKUP(E256,'Underlying Data'!A:B,2,FALSE)</f>
        <v>South Bucks</v>
      </c>
    </row>
    <row r="257" spans="3:6" ht="15">
      <c r="C257" t="s">
        <v>826</v>
      </c>
      <c r="D257" t="s">
        <v>825</v>
      </c>
      <c r="E257" t="s">
        <v>826</v>
      </c>
      <c r="F257" t="str">
        <f>VLOOKUP(E257,'Underlying Data'!A:B,2,FALSE)</f>
        <v>South Cambridgeshire</v>
      </c>
    </row>
    <row r="258" spans="3:6" ht="15">
      <c r="C258" t="s">
        <v>828</v>
      </c>
      <c r="D258" t="s">
        <v>827</v>
      </c>
      <c r="E258" t="s">
        <v>828</v>
      </c>
      <c r="F258" t="str">
        <f>VLOOKUP(E258,'Underlying Data'!A:B,2,FALSE)</f>
        <v>South Derbyshire</v>
      </c>
    </row>
    <row r="259" spans="3:6" ht="15">
      <c r="C259" t="s">
        <v>830</v>
      </c>
      <c r="D259" t="s">
        <v>829</v>
      </c>
      <c r="E259" t="s">
        <v>830</v>
      </c>
      <c r="F259" t="str">
        <f>VLOOKUP(E259,'Underlying Data'!A:B,2,FALSE)</f>
        <v>South Downs</v>
      </c>
    </row>
    <row r="260" spans="3:6" ht="15">
      <c r="C260" t="s">
        <v>832</v>
      </c>
      <c r="D260" t="s">
        <v>831</v>
      </c>
      <c r="E260" t="s">
        <v>832</v>
      </c>
      <c r="F260" t="str">
        <f>VLOOKUP(E260,'Underlying Data'!A:B,2,FALSE)</f>
        <v>South Gloucestershire UA</v>
      </c>
    </row>
    <row r="261" spans="3:6" ht="15">
      <c r="C261" t="s">
        <v>834</v>
      </c>
      <c r="D261" t="s">
        <v>833</v>
      </c>
      <c r="E261" t="s">
        <v>834</v>
      </c>
      <c r="F261" t="str">
        <f>VLOOKUP(E261,'Underlying Data'!A:B,2,FALSE)</f>
        <v>South Holland</v>
      </c>
    </row>
    <row r="262" spans="3:6" ht="15">
      <c r="C262" t="s">
        <v>836</v>
      </c>
      <c r="D262" t="s">
        <v>835</v>
      </c>
      <c r="E262" t="s">
        <v>836</v>
      </c>
      <c r="F262" t="str">
        <f>VLOOKUP(E262,'Underlying Data'!A:B,2,FALSE)</f>
        <v>South Kesteven</v>
      </c>
    </row>
    <row r="263" spans="3:6" ht="15">
      <c r="C263" t="s">
        <v>838</v>
      </c>
      <c r="D263" t="s">
        <v>837</v>
      </c>
      <c r="E263" t="s">
        <v>838</v>
      </c>
      <c r="F263" t="str">
        <f>VLOOKUP(E263,'Underlying Data'!A:B,2,FALSE)</f>
        <v>South Lakeland</v>
      </c>
    </row>
    <row r="264" spans="3:6" ht="15">
      <c r="C264" t="s">
        <v>840</v>
      </c>
      <c r="D264" t="s">
        <v>839</v>
      </c>
      <c r="E264" t="s">
        <v>840</v>
      </c>
      <c r="F264" t="str">
        <f>VLOOKUP(E264,'Underlying Data'!A:B,2,FALSE)</f>
        <v>South Norfolk</v>
      </c>
    </row>
    <row r="265" spans="3:6" ht="15">
      <c r="C265" t="s">
        <v>842</v>
      </c>
      <c r="D265" t="s">
        <v>841</v>
      </c>
      <c r="E265" t="s">
        <v>842</v>
      </c>
      <c r="F265" t="str">
        <f>VLOOKUP(E265,'Underlying Data'!A:B,2,FALSE)</f>
        <v>South Northamptonshire</v>
      </c>
    </row>
    <row r="266" spans="3:6" ht="15">
      <c r="C266" t="s">
        <v>844</v>
      </c>
      <c r="D266" t="s">
        <v>843</v>
      </c>
      <c r="E266" t="s">
        <v>844</v>
      </c>
      <c r="F266" t="str">
        <f>VLOOKUP(E266,'Underlying Data'!A:B,2,FALSE)</f>
        <v>South Ribble</v>
      </c>
    </row>
    <row r="267" spans="3:6" ht="15">
      <c r="C267" t="s">
        <v>846</v>
      </c>
      <c r="D267" t="s">
        <v>845</v>
      </c>
      <c r="E267" t="s">
        <v>846</v>
      </c>
      <c r="F267" t="str">
        <f>VLOOKUP(E267,'Underlying Data'!A:B,2,FALSE)</f>
        <v>South Somerset</v>
      </c>
    </row>
    <row r="268" spans="3:6" ht="15">
      <c r="C268" t="s">
        <v>848</v>
      </c>
      <c r="D268" t="s">
        <v>847</v>
      </c>
      <c r="E268" t="s">
        <v>848</v>
      </c>
      <c r="F268" t="str">
        <f>VLOOKUP(E268,'Underlying Data'!A:B,2,FALSE)</f>
        <v>South Staffordshire</v>
      </c>
    </row>
    <row r="269" spans="3:6" ht="15">
      <c r="C269" t="s">
        <v>850</v>
      </c>
      <c r="D269" t="s">
        <v>849</v>
      </c>
      <c r="E269" t="s">
        <v>850</v>
      </c>
      <c r="F269" t="str">
        <f>VLOOKUP(E269,'Underlying Data'!A:B,2,FALSE)</f>
        <v>South Wales Police and Crime Commissioner</v>
      </c>
    </row>
    <row r="270" spans="3:6" ht="15">
      <c r="C270" t="s">
        <v>852</v>
      </c>
      <c r="D270" t="s">
        <v>851</v>
      </c>
      <c r="E270" t="s">
        <v>852</v>
      </c>
      <c r="F270" t="str">
        <f>VLOOKUP(E270,'Underlying Data'!A:B,2,FALSE)</f>
        <v>South Yorkshire Fire and Rescue Authority</v>
      </c>
    </row>
    <row r="271" spans="3:6" ht="15">
      <c r="C271" t="s">
        <v>854</v>
      </c>
      <c r="D271" t="s">
        <v>853</v>
      </c>
      <c r="E271" t="s">
        <v>854</v>
      </c>
      <c r="F271" t="str">
        <f>VLOOKUP(E271,'Underlying Data'!A:B,2,FALSE)</f>
        <v>Southampton UA</v>
      </c>
    </row>
    <row r="272" spans="3:6" ht="15">
      <c r="C272" t="s">
        <v>856</v>
      </c>
      <c r="D272" t="s">
        <v>855</v>
      </c>
      <c r="E272" t="s">
        <v>856</v>
      </c>
      <c r="F272" t="str">
        <f>VLOOKUP(E272,'Underlying Data'!A:B,2,FALSE)</f>
        <v>Spelthorne</v>
      </c>
    </row>
    <row r="273" spans="3:6" ht="15">
      <c r="C273" t="s">
        <v>858</v>
      </c>
      <c r="D273" t="s">
        <v>857</v>
      </c>
      <c r="E273" t="s">
        <v>858</v>
      </c>
      <c r="F273" t="str">
        <f>VLOOKUP(E273,'Underlying Data'!A:B,2,FALSE)</f>
        <v>St. Albans</v>
      </c>
    </row>
    <row r="274" spans="3:6" ht="15">
      <c r="C274" t="s">
        <v>860</v>
      </c>
      <c r="D274" t="s">
        <v>859</v>
      </c>
      <c r="E274" t="s">
        <v>860</v>
      </c>
      <c r="F274" t="str">
        <f>VLOOKUP(E274,'Underlying Data'!A:B,2,FALSE)</f>
        <v>St. Edmundsbury</v>
      </c>
    </row>
    <row r="275" spans="3:6" ht="15">
      <c r="C275" t="s">
        <v>862</v>
      </c>
      <c r="D275" t="s">
        <v>861</v>
      </c>
      <c r="E275" t="s">
        <v>862</v>
      </c>
      <c r="F275" t="str">
        <f>VLOOKUP(E275,'Underlying Data'!A:B,2,FALSE)</f>
        <v>St. Helens</v>
      </c>
    </row>
    <row r="276" spans="3:6" ht="15">
      <c r="C276" t="s">
        <v>864</v>
      </c>
      <c r="D276" t="s">
        <v>863</v>
      </c>
      <c r="E276" t="s">
        <v>864</v>
      </c>
      <c r="F276" t="str">
        <f>VLOOKUP(E276,'Underlying Data'!A:B,2,FALSE)</f>
        <v>Stafford</v>
      </c>
    </row>
    <row r="277" spans="3:6" ht="15">
      <c r="C277" t="s">
        <v>866</v>
      </c>
      <c r="D277" t="s">
        <v>865</v>
      </c>
      <c r="E277" t="s">
        <v>866</v>
      </c>
      <c r="F277" t="str">
        <f>VLOOKUP(E277,'Underlying Data'!A:B,2,FALSE)</f>
        <v>Staffordshire</v>
      </c>
    </row>
    <row r="278" spans="3:6" ht="15">
      <c r="C278" t="s">
        <v>868</v>
      </c>
      <c r="D278" t="s">
        <v>867</v>
      </c>
      <c r="E278" t="s">
        <v>868</v>
      </c>
      <c r="F278" t="str">
        <f>VLOOKUP(E278,'Underlying Data'!A:B,2,FALSE)</f>
        <v>Staffordshire Combined Fire and Rescue Authority</v>
      </c>
    </row>
    <row r="279" spans="3:6" ht="15">
      <c r="C279" t="s">
        <v>870</v>
      </c>
      <c r="D279" t="s">
        <v>869</v>
      </c>
      <c r="E279" t="s">
        <v>870</v>
      </c>
      <c r="F279" t="str">
        <f>VLOOKUP(E279,'Underlying Data'!A:B,2,FALSE)</f>
        <v>Staffordshire Moorlands</v>
      </c>
    </row>
    <row r="280" spans="3:6" ht="15">
      <c r="C280" t="s">
        <v>872</v>
      </c>
      <c r="D280" t="s">
        <v>871</v>
      </c>
      <c r="E280" t="s">
        <v>872</v>
      </c>
      <c r="F280" t="str">
        <f>VLOOKUP(E280,'Underlying Data'!A:B,2,FALSE)</f>
        <v>Staffordshire Police and Crime Commissioner</v>
      </c>
    </row>
    <row r="281" spans="3:6" ht="15">
      <c r="C281" t="s">
        <v>874</v>
      </c>
      <c r="D281" t="s">
        <v>873</v>
      </c>
      <c r="E281" t="s">
        <v>874</v>
      </c>
      <c r="F281" t="str">
        <f>VLOOKUP(E281,'Underlying Data'!A:B,2,FALSE)</f>
        <v>Stevenage</v>
      </c>
    </row>
    <row r="282" spans="3:6" ht="15">
      <c r="C282" t="s">
        <v>876</v>
      </c>
      <c r="D282" t="s">
        <v>875</v>
      </c>
      <c r="E282" t="s">
        <v>876</v>
      </c>
      <c r="F282" t="str">
        <f>VLOOKUP(E282,'Underlying Data'!A:B,2,FALSE)</f>
        <v>Stirling</v>
      </c>
    </row>
    <row r="283" spans="3:6" ht="15">
      <c r="C283" t="s">
        <v>878</v>
      </c>
      <c r="D283" t="s">
        <v>877</v>
      </c>
      <c r="E283" t="s">
        <v>878</v>
      </c>
      <c r="F283" t="str">
        <f>VLOOKUP(E283,'Underlying Data'!A:B,2,FALSE)</f>
        <v>Stockton-on-Tees UA</v>
      </c>
    </row>
    <row r="284" spans="3:6" ht="15">
      <c r="C284" t="s">
        <v>880</v>
      </c>
      <c r="D284" t="s">
        <v>879</v>
      </c>
      <c r="E284" t="s">
        <v>880</v>
      </c>
      <c r="F284" t="str">
        <f>VLOOKUP(E284,'Underlying Data'!A:B,2,FALSE)</f>
        <v>Stroud</v>
      </c>
    </row>
    <row r="285" spans="3:6" ht="15">
      <c r="C285" t="s">
        <v>882</v>
      </c>
      <c r="D285" t="s">
        <v>881</v>
      </c>
      <c r="E285" t="s">
        <v>882</v>
      </c>
      <c r="F285" t="str">
        <f>VLOOKUP(E285,'Underlying Data'!A:B,2,FALSE)</f>
        <v>Suffolk</v>
      </c>
    </row>
    <row r="286" spans="3:6" ht="15">
      <c r="C286" t="s">
        <v>884</v>
      </c>
      <c r="D286" t="s">
        <v>883</v>
      </c>
      <c r="E286" t="s">
        <v>884</v>
      </c>
      <c r="F286" t="str">
        <f>VLOOKUP(E286,'Underlying Data'!A:B,2,FALSE)</f>
        <v>Suffolk Coastal</v>
      </c>
    </row>
    <row r="287" spans="3:6" ht="15">
      <c r="C287" t="s">
        <v>886</v>
      </c>
      <c r="D287" t="s">
        <v>885</v>
      </c>
      <c r="E287" t="s">
        <v>886</v>
      </c>
      <c r="F287" t="str">
        <f>VLOOKUP(E287,'Underlying Data'!A:B,2,FALSE)</f>
        <v>Suffolk Police and Crime Commissioner</v>
      </c>
    </row>
    <row r="288" spans="3:6" ht="15">
      <c r="C288" t="s">
        <v>888</v>
      </c>
      <c r="D288" t="s">
        <v>887</v>
      </c>
      <c r="E288" t="s">
        <v>888</v>
      </c>
      <c r="F288" t="str">
        <f>VLOOKUP(E288,'Underlying Data'!A:B,2,FALSE)</f>
        <v>Surrey Police and Crime Commissioner</v>
      </c>
    </row>
    <row r="289" spans="3:6" ht="15">
      <c r="C289" t="s">
        <v>890</v>
      </c>
      <c r="D289" t="s">
        <v>889</v>
      </c>
      <c r="E289" t="s">
        <v>890</v>
      </c>
      <c r="F289" t="str">
        <f>VLOOKUP(E289,'Underlying Data'!A:B,2,FALSE)</f>
        <v>Sussex Police and Crime Commissioner</v>
      </c>
    </row>
    <row r="290" spans="3:6" ht="15">
      <c r="C290" t="s">
        <v>892</v>
      </c>
      <c r="D290" t="s">
        <v>891</v>
      </c>
      <c r="E290" t="s">
        <v>892</v>
      </c>
      <c r="F290" t="str">
        <f>VLOOKUP(E290,'Underlying Data'!A:B,2,FALSE)</f>
        <v>Tameside</v>
      </c>
    </row>
    <row r="291" spans="3:6" ht="15">
      <c r="C291" t="s">
        <v>894</v>
      </c>
      <c r="D291" t="s">
        <v>893</v>
      </c>
      <c r="E291" t="s">
        <v>894</v>
      </c>
      <c r="F291" t="str">
        <f>VLOOKUP(E291,'Underlying Data'!A:B,2,FALSE)</f>
        <v>Tamworth</v>
      </c>
    </row>
    <row r="292" spans="3:6" ht="15">
      <c r="C292" t="s">
        <v>896</v>
      </c>
      <c r="D292" t="s">
        <v>895</v>
      </c>
      <c r="E292" t="s">
        <v>896</v>
      </c>
      <c r="F292" t="str">
        <f>VLOOKUP(E292,'Underlying Data'!A:B,2,FALSE)</f>
        <v>Tandridge</v>
      </c>
    </row>
    <row r="293" spans="3:6" ht="15">
      <c r="C293" t="s">
        <v>898</v>
      </c>
      <c r="D293" t="s">
        <v>897</v>
      </c>
      <c r="E293" t="s">
        <v>898</v>
      </c>
      <c r="F293" t="str">
        <f>VLOOKUP(E293,'Underlying Data'!A:B,2,FALSE)</f>
        <v>Taunton Deane</v>
      </c>
    </row>
    <row r="294" spans="3:6" ht="15">
      <c r="C294" t="s">
        <v>900</v>
      </c>
      <c r="D294" t="s">
        <v>899</v>
      </c>
      <c r="E294" t="s">
        <v>900</v>
      </c>
      <c r="F294" t="str">
        <f>VLOOKUP(E294,'Underlying Data'!A:B,2,FALSE)</f>
        <v>Teignbridge</v>
      </c>
    </row>
    <row r="295" spans="3:6" ht="15">
      <c r="C295" t="s">
        <v>902</v>
      </c>
      <c r="D295" t="s">
        <v>901</v>
      </c>
      <c r="E295" t="s">
        <v>902</v>
      </c>
      <c r="F295" t="str">
        <f>VLOOKUP(E295,'Underlying Data'!A:B,2,FALSE)</f>
        <v>Tendring</v>
      </c>
    </row>
    <row r="296" spans="3:6" ht="15">
      <c r="C296" t="s">
        <v>904</v>
      </c>
      <c r="D296" t="s">
        <v>903</v>
      </c>
      <c r="E296" t="s">
        <v>904</v>
      </c>
      <c r="F296" t="str">
        <f>VLOOKUP(E296,'Underlying Data'!A:B,2,FALSE)</f>
        <v>Test Valley</v>
      </c>
    </row>
    <row r="297" spans="3:6" ht="15">
      <c r="C297" t="s">
        <v>906</v>
      </c>
      <c r="D297" t="s">
        <v>905</v>
      </c>
      <c r="E297" t="s">
        <v>906</v>
      </c>
      <c r="F297" t="str">
        <f>VLOOKUP(E297,'Underlying Data'!A:B,2,FALSE)</f>
        <v>Tewkesbury</v>
      </c>
    </row>
    <row r="298" spans="3:6" ht="15">
      <c r="C298" t="s">
        <v>908</v>
      </c>
      <c r="D298" t="s">
        <v>907</v>
      </c>
      <c r="E298" t="s">
        <v>908</v>
      </c>
      <c r="F298" t="str">
        <f>VLOOKUP(E298,'Underlying Data'!A:B,2,FALSE)</f>
        <v>Thames Valley Police and Crime Commissioner</v>
      </c>
    </row>
    <row r="299" spans="3:6" ht="15">
      <c r="C299" t="s">
        <v>910</v>
      </c>
      <c r="D299" t="s">
        <v>909</v>
      </c>
      <c r="E299" t="s">
        <v>910</v>
      </c>
      <c r="F299" t="str">
        <f>VLOOKUP(E299,'Underlying Data'!A:B,2,FALSE)</f>
        <v>Thanet</v>
      </c>
    </row>
    <row r="300" spans="3:6" ht="15">
      <c r="C300" t="s">
        <v>912</v>
      </c>
      <c r="D300" t="s">
        <v>911</v>
      </c>
      <c r="E300" t="s">
        <v>912</v>
      </c>
      <c r="F300" t="str">
        <f>VLOOKUP(E300,'Underlying Data'!A:B,2,FALSE)</f>
        <v>The Durham, Gateshead, Newcastle Upon Tyne,</v>
      </c>
    </row>
    <row r="301" spans="3:6" ht="15">
      <c r="C301" t="s">
        <v>914</v>
      </c>
      <c r="D301" t="s">
        <v>913</v>
      </c>
      <c r="E301" t="s">
        <v>914</v>
      </c>
      <c r="F301" t="str">
        <f>VLOOKUP(E301,'Underlying Data'!A:B,2,FALSE)</f>
        <v>The Vale of Glamorgan</v>
      </c>
    </row>
    <row r="302" spans="3:6" ht="15">
      <c r="C302" t="s">
        <v>916</v>
      </c>
      <c r="D302" t="s">
        <v>915</v>
      </c>
      <c r="E302" t="s">
        <v>916</v>
      </c>
      <c r="F302" t="str">
        <f>VLOOKUP(E302,'Underlying Data'!A:B,2,FALSE)</f>
        <v>Three Rivers</v>
      </c>
    </row>
    <row r="303" spans="3:6" ht="15">
      <c r="C303" t="s">
        <v>918</v>
      </c>
      <c r="D303" t="s">
        <v>917</v>
      </c>
      <c r="E303" t="s">
        <v>918</v>
      </c>
      <c r="F303" t="str">
        <f>VLOOKUP(E303,'Underlying Data'!A:B,2,FALSE)</f>
        <v>Tonbridge and Malling</v>
      </c>
    </row>
    <row r="304" spans="3:6" ht="15">
      <c r="C304" t="s">
        <v>920</v>
      </c>
      <c r="D304" t="s">
        <v>919</v>
      </c>
      <c r="E304" t="s">
        <v>920</v>
      </c>
      <c r="F304" t="str">
        <f>VLOOKUP(E304,'Underlying Data'!A:B,2,FALSE)</f>
        <v>Torbay UA</v>
      </c>
    </row>
    <row r="305" spans="3:6" ht="15">
      <c r="C305" t="s">
        <v>922</v>
      </c>
      <c r="D305" t="s">
        <v>921</v>
      </c>
      <c r="E305" t="s">
        <v>922</v>
      </c>
      <c r="F305" t="str">
        <f>VLOOKUP(E305,'Underlying Data'!A:B,2,FALSE)</f>
        <v>Torfaen</v>
      </c>
    </row>
    <row r="306" spans="3:6" ht="15">
      <c r="C306" t="s">
        <v>924</v>
      </c>
      <c r="D306" t="s">
        <v>923</v>
      </c>
      <c r="E306" t="s">
        <v>924</v>
      </c>
      <c r="F306" t="str">
        <f>VLOOKUP(E306,'Underlying Data'!A:B,2,FALSE)</f>
        <v>Torridge</v>
      </c>
    </row>
    <row r="307" spans="3:6" ht="15">
      <c r="C307" t="s">
        <v>926</v>
      </c>
      <c r="D307" t="s">
        <v>925</v>
      </c>
      <c r="E307" t="s">
        <v>926</v>
      </c>
      <c r="F307" t="str">
        <f>VLOOKUP(E307,'Underlying Data'!A:B,2,FALSE)</f>
        <v>Trafford</v>
      </c>
    </row>
    <row r="308" spans="3:6" ht="15">
      <c r="C308" t="s">
        <v>928</v>
      </c>
      <c r="D308" t="s">
        <v>927</v>
      </c>
      <c r="E308" t="s">
        <v>928</v>
      </c>
      <c r="F308" t="str">
        <f>VLOOKUP(E308,'Underlying Data'!A:B,2,FALSE)</f>
        <v>Tunbridge Wells</v>
      </c>
    </row>
    <row r="309" spans="3:6" ht="15">
      <c r="C309" t="s">
        <v>930</v>
      </c>
      <c r="D309" t="s">
        <v>929</v>
      </c>
      <c r="E309" t="s">
        <v>930</v>
      </c>
      <c r="F309" t="str">
        <f>VLOOKUP(E309,'Underlying Data'!A:B,2,FALSE)</f>
        <v>Uttlesford</v>
      </c>
    </row>
    <row r="310" spans="3:6" ht="15">
      <c r="C310" t="s">
        <v>932</v>
      </c>
      <c r="D310" t="s">
        <v>931</v>
      </c>
      <c r="E310" t="s">
        <v>932</v>
      </c>
      <c r="F310" t="str">
        <f>VLOOKUP(E310,'Underlying Data'!A:B,2,FALSE)</f>
        <v>Vale of White Horse</v>
      </c>
    </row>
    <row r="311" spans="3:6" ht="15">
      <c r="C311" t="s">
        <v>934</v>
      </c>
      <c r="D311" t="s">
        <v>933</v>
      </c>
      <c r="E311" t="s">
        <v>934</v>
      </c>
      <c r="F311" t="str">
        <f>VLOOKUP(E311,'Underlying Data'!A:B,2,FALSE)</f>
        <v>Wakefield</v>
      </c>
    </row>
    <row r="312" spans="3:6" ht="15">
      <c r="C312" t="s">
        <v>936</v>
      </c>
      <c r="D312" t="s">
        <v>935</v>
      </c>
      <c r="E312" t="s">
        <v>936</v>
      </c>
      <c r="F312" t="str">
        <f>VLOOKUP(E312,'Underlying Data'!A:B,2,FALSE)</f>
        <v>Wandsworth</v>
      </c>
    </row>
    <row r="313" spans="3:6" ht="15">
      <c r="C313" t="s">
        <v>938</v>
      </c>
      <c r="D313" t="s">
        <v>937</v>
      </c>
      <c r="E313" t="s">
        <v>938</v>
      </c>
      <c r="F313" t="str">
        <f>VLOOKUP(E313,'Underlying Data'!A:B,2,FALSE)</f>
        <v>Warrington UA</v>
      </c>
    </row>
    <row r="314" spans="3:6" ht="15">
      <c r="C314" t="s">
        <v>940</v>
      </c>
      <c r="D314" t="s">
        <v>939</v>
      </c>
      <c r="E314" t="s">
        <v>940</v>
      </c>
      <c r="F314" t="str">
        <f>VLOOKUP(E314,'Underlying Data'!A:B,2,FALSE)</f>
        <v>Warwick</v>
      </c>
    </row>
    <row r="315" spans="3:6" ht="15">
      <c r="C315" t="s">
        <v>942</v>
      </c>
      <c r="D315" t="s">
        <v>941</v>
      </c>
      <c r="E315" t="s">
        <v>942</v>
      </c>
      <c r="F315" t="str">
        <f>VLOOKUP(E315,'Underlying Data'!A:B,2,FALSE)</f>
        <v>Warwickshire Police and Crime Commissioner</v>
      </c>
    </row>
    <row r="316" spans="3:6" ht="15">
      <c r="C316" t="s">
        <v>944</v>
      </c>
      <c r="D316" t="s">
        <v>943</v>
      </c>
      <c r="E316" t="s">
        <v>944</v>
      </c>
      <c r="F316" t="str">
        <f>VLOOKUP(E316,'Underlying Data'!A:B,2,FALSE)</f>
        <v>Watford</v>
      </c>
    </row>
    <row r="317" spans="3:6" ht="15">
      <c r="C317" t="s">
        <v>946</v>
      </c>
      <c r="D317" t="s">
        <v>945</v>
      </c>
      <c r="E317" t="s">
        <v>946</v>
      </c>
      <c r="F317" t="str">
        <f>VLOOKUP(E317,'Underlying Data'!A:B,2,FALSE)</f>
        <v>Waveney</v>
      </c>
    </row>
    <row r="318" spans="3:6" ht="15">
      <c r="C318" t="s">
        <v>948</v>
      </c>
      <c r="D318" t="s">
        <v>947</v>
      </c>
      <c r="E318" t="s">
        <v>948</v>
      </c>
      <c r="F318" t="str">
        <f>VLOOKUP(E318,'Underlying Data'!A:B,2,FALSE)</f>
        <v>Waverley</v>
      </c>
    </row>
    <row r="319" spans="3:6" ht="15">
      <c r="C319" t="s">
        <v>950</v>
      </c>
      <c r="D319" t="s">
        <v>949</v>
      </c>
      <c r="E319" t="s">
        <v>950</v>
      </c>
      <c r="F319" t="str">
        <f>VLOOKUP(E319,'Underlying Data'!A:B,2,FALSE)</f>
        <v>Wealden</v>
      </c>
    </row>
    <row r="320" spans="3:6" ht="15">
      <c r="C320" t="s">
        <v>952</v>
      </c>
      <c r="D320" t="s">
        <v>951</v>
      </c>
      <c r="E320" t="s">
        <v>952</v>
      </c>
      <c r="F320" t="str">
        <f>VLOOKUP(E320,'Underlying Data'!A:B,2,FALSE)</f>
        <v>Welwyn Hatfield</v>
      </c>
    </row>
    <row r="321" spans="3:6" ht="15">
      <c r="C321" t="s">
        <v>954</v>
      </c>
      <c r="D321" t="s">
        <v>953</v>
      </c>
      <c r="E321" t="s">
        <v>954</v>
      </c>
      <c r="F321" t="str">
        <f>VLOOKUP(E321,'Underlying Data'!A:B,2,FALSE)</f>
        <v>West Devon</v>
      </c>
    </row>
    <row r="322" spans="3:6" ht="15">
      <c r="C322" t="s">
        <v>956</v>
      </c>
      <c r="D322" t="s">
        <v>955</v>
      </c>
      <c r="E322" t="s">
        <v>956</v>
      </c>
      <c r="F322" t="str">
        <f>VLOOKUP(E322,'Underlying Data'!A:B,2,FALSE)</f>
        <v>West Dorset</v>
      </c>
    </row>
    <row r="323" spans="3:6" ht="15">
      <c r="C323" t="s">
        <v>958</v>
      </c>
      <c r="D323" t="s">
        <v>957</v>
      </c>
      <c r="E323" t="s">
        <v>958</v>
      </c>
      <c r="F323" t="str">
        <f>VLOOKUP(E323,'Underlying Data'!A:B,2,FALSE)</f>
        <v>West Dunbartonshire</v>
      </c>
    </row>
    <row r="324" spans="3:6" ht="15">
      <c r="C324" t="s">
        <v>960</v>
      </c>
      <c r="D324" t="s">
        <v>959</v>
      </c>
      <c r="E324" t="s">
        <v>960</v>
      </c>
      <c r="F324" t="str">
        <f>VLOOKUP(E324,'Underlying Data'!A:B,2,FALSE)</f>
        <v>West Lancashire</v>
      </c>
    </row>
    <row r="325" spans="3:6" ht="15">
      <c r="C325" t="s">
        <v>962</v>
      </c>
      <c r="D325" t="s">
        <v>961</v>
      </c>
      <c r="E325" t="s">
        <v>962</v>
      </c>
      <c r="F325" t="str">
        <f>VLOOKUP(E325,'Underlying Data'!A:B,2,FALSE)</f>
        <v>West Lindsey</v>
      </c>
    </row>
    <row r="326" spans="3:6" ht="15">
      <c r="C326" t="s">
        <v>964</v>
      </c>
      <c r="D326" t="s">
        <v>963</v>
      </c>
      <c r="E326" t="s">
        <v>964</v>
      </c>
      <c r="F326" t="str">
        <f>VLOOKUP(E326,'Underlying Data'!A:B,2,FALSE)</f>
        <v>West Lothian</v>
      </c>
    </row>
    <row r="327" spans="3:6" ht="15">
      <c r="C327" t="s">
        <v>966</v>
      </c>
      <c r="D327" t="s">
        <v>965</v>
      </c>
      <c r="E327" t="s">
        <v>966</v>
      </c>
      <c r="F327" t="str">
        <f>VLOOKUP(E327,'Underlying Data'!A:B,2,FALSE)</f>
        <v>West Mercia Police and Crime Commissioner</v>
      </c>
    </row>
    <row r="328" spans="3:6" ht="15">
      <c r="C328" t="s">
        <v>968</v>
      </c>
      <c r="D328" t="s">
        <v>967</v>
      </c>
      <c r="E328" t="s">
        <v>968</v>
      </c>
      <c r="F328" t="str">
        <f>VLOOKUP(E328,'Underlying Data'!A:B,2,FALSE)</f>
        <v>West Somerset</v>
      </c>
    </row>
    <row r="329" spans="3:6" ht="15">
      <c r="C329" t="s">
        <v>970</v>
      </c>
      <c r="D329" t="s">
        <v>969</v>
      </c>
      <c r="E329" t="s">
        <v>970</v>
      </c>
      <c r="F329" t="str">
        <f>VLOOKUP(E329,'Underlying Data'!A:B,2,FALSE)</f>
        <v>West Yorkshire Fire and Rescue Authority</v>
      </c>
    </row>
    <row r="330" spans="3:6" ht="15">
      <c r="C330" t="s">
        <v>972</v>
      </c>
      <c r="D330" t="s">
        <v>971</v>
      </c>
      <c r="E330" t="s">
        <v>972</v>
      </c>
      <c r="F330" t="str">
        <f>VLOOKUP(E330,'Underlying Data'!A:B,2,FALSE)</f>
        <v>Western Riverside Waste</v>
      </c>
    </row>
    <row r="331" spans="3:6" ht="15">
      <c r="C331" t="s">
        <v>974</v>
      </c>
      <c r="D331" t="s">
        <v>973</v>
      </c>
      <c r="E331" t="s">
        <v>974</v>
      </c>
      <c r="F331" t="str">
        <f>VLOOKUP(E331,'Underlying Data'!A:B,2,FALSE)</f>
        <v>Weymouth and Portland</v>
      </c>
    </row>
    <row r="332" spans="3:6" ht="15">
      <c r="C332" t="s">
        <v>978</v>
      </c>
      <c r="D332" t="s">
        <v>977</v>
      </c>
      <c r="E332" t="s">
        <v>978</v>
      </c>
      <c r="F332" t="str">
        <f>VLOOKUP(E332,'Underlying Data'!A:B,2,FALSE)</f>
        <v>Wiltshire Police and Crime Commissioner</v>
      </c>
    </row>
    <row r="333" spans="3:6" ht="15">
      <c r="C333" t="s">
        <v>980</v>
      </c>
      <c r="D333" t="s">
        <v>979</v>
      </c>
      <c r="E333" t="s">
        <v>980</v>
      </c>
      <c r="F333" t="str">
        <f>VLOOKUP(E333,'Underlying Data'!A:B,2,FALSE)</f>
        <v>Winchester</v>
      </c>
    </row>
    <row r="334" spans="3:6" ht="15">
      <c r="C334" t="s">
        <v>982</v>
      </c>
      <c r="D334" t="s">
        <v>981</v>
      </c>
      <c r="E334" t="s">
        <v>982</v>
      </c>
      <c r="F334" t="str">
        <f>VLOOKUP(E334,'Underlying Data'!A:B,2,FALSE)</f>
        <v>Windsor and Maidenhead UA</v>
      </c>
    </row>
    <row r="335" spans="3:6" ht="15">
      <c r="C335" t="s">
        <v>984</v>
      </c>
      <c r="D335" t="s">
        <v>983</v>
      </c>
      <c r="E335" t="s">
        <v>984</v>
      </c>
      <c r="F335" t="str">
        <f>VLOOKUP(E335,'Underlying Data'!A:B,2,FALSE)</f>
        <v>Woking</v>
      </c>
    </row>
    <row r="336" spans="3:6" ht="15">
      <c r="C336" t="s">
        <v>986</v>
      </c>
      <c r="D336" t="s">
        <v>985</v>
      </c>
      <c r="E336" t="s">
        <v>986</v>
      </c>
      <c r="F336" t="str">
        <f>VLOOKUP(E336,'Underlying Data'!A:B,2,FALSE)</f>
        <v>Wokingham UA</v>
      </c>
    </row>
    <row r="337" spans="3:6" ht="15">
      <c r="C337" t="s">
        <v>988</v>
      </c>
      <c r="D337" t="s">
        <v>987</v>
      </c>
      <c r="E337" t="s">
        <v>988</v>
      </c>
      <c r="F337" t="str">
        <f>VLOOKUP(E337,'Underlying Data'!A:B,2,FALSE)</f>
        <v>Wolverhampton</v>
      </c>
    </row>
    <row r="338" spans="3:6" ht="15">
      <c r="C338" t="s">
        <v>990</v>
      </c>
      <c r="D338" t="s">
        <v>989</v>
      </c>
      <c r="E338" t="s">
        <v>990</v>
      </c>
      <c r="F338" t="str">
        <f>VLOOKUP(E338,'Underlying Data'!A:B,2,FALSE)</f>
        <v>Worcester</v>
      </c>
    </row>
    <row r="339" spans="3:6" ht="15">
      <c r="C339" t="s">
        <v>992</v>
      </c>
      <c r="D339" t="s">
        <v>991</v>
      </c>
      <c r="E339" t="s">
        <v>992</v>
      </c>
      <c r="F339" t="str">
        <f>VLOOKUP(E339,'Underlying Data'!A:B,2,FALSE)</f>
        <v>Worcestershire</v>
      </c>
    </row>
    <row r="340" spans="3:6" ht="15">
      <c r="C340" t="s">
        <v>994</v>
      </c>
      <c r="D340" t="s">
        <v>993</v>
      </c>
      <c r="E340" t="s">
        <v>994</v>
      </c>
      <c r="F340" t="str">
        <f>VLOOKUP(E340,'Underlying Data'!A:B,2,FALSE)</f>
        <v>Worthing</v>
      </c>
    </row>
    <row r="341" spans="3:6" ht="15">
      <c r="C341" t="s">
        <v>996</v>
      </c>
      <c r="D341" t="s">
        <v>995</v>
      </c>
      <c r="E341" t="s">
        <v>996</v>
      </c>
      <c r="F341" t="str">
        <f>VLOOKUP(E341,'Underlying Data'!A:B,2,FALSE)</f>
        <v>Wrexham</v>
      </c>
    </row>
    <row r="342" spans="3:6" ht="15">
      <c r="C342" t="s">
        <v>998</v>
      </c>
      <c r="D342" t="s">
        <v>997</v>
      </c>
      <c r="E342" t="s">
        <v>998</v>
      </c>
      <c r="F342" t="str">
        <f>VLOOKUP(E342,'Underlying Data'!A:B,2,FALSE)</f>
        <v>Wychavon</v>
      </c>
    </row>
    <row r="343" spans="3:6" ht="15">
      <c r="C343" t="s">
        <v>1000</v>
      </c>
      <c r="D343" t="s">
        <v>999</v>
      </c>
      <c r="E343" t="s">
        <v>1000</v>
      </c>
      <c r="F343" t="str">
        <f>VLOOKUP(E343,'Underlying Data'!A:B,2,FALSE)</f>
        <v>Wyre Forest</v>
      </c>
    </row>
    <row r="344" spans="3:6" ht="15">
      <c r="C344" t="s">
        <v>1002</v>
      </c>
      <c r="D344" t="s">
        <v>1001</v>
      </c>
      <c r="E344" t="s">
        <v>1002</v>
      </c>
      <c r="F344" t="str">
        <f>VLOOKUP(E344,'Underlying Data'!A:B,2,FALSE)</f>
        <v>York UA</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N343"/>
  <sheetViews>
    <sheetView zoomScalePageLayoutView="0" workbookViewId="0" topLeftCell="A1">
      <selection activeCell="AY3" sqref="AY3:BK343"/>
    </sheetView>
  </sheetViews>
  <sheetFormatPr defaultColWidth="8.88671875" defaultRowHeight="15"/>
  <cols>
    <col min="2" max="2" width="9.4453125" style="0" customWidth="1"/>
    <col min="59" max="59" width="9.5546875" style="0" customWidth="1"/>
    <col min="63" max="63" width="10.77734375" style="0" customWidth="1"/>
  </cols>
  <sheetData>
    <row r="1" spans="2:66" ht="63.75">
      <c r="B1" s="17" t="str">
        <f>CONCATENATE("Data from ",LA_info!K2," Quarterly Borrowing Form.")</f>
        <v>Data from JUNE 2016 Quarterly Borrowing Form.</v>
      </c>
      <c r="D1" s="18" t="s">
        <v>207</v>
      </c>
      <c r="E1" s="18" t="s">
        <v>208</v>
      </c>
      <c r="F1" s="18" t="s">
        <v>209</v>
      </c>
      <c r="G1" s="18" t="s">
        <v>210</v>
      </c>
      <c r="H1" s="18" t="s">
        <v>211</v>
      </c>
      <c r="I1" s="19" t="s">
        <v>212</v>
      </c>
      <c r="J1" s="18" t="s">
        <v>213</v>
      </c>
      <c r="K1" s="18" t="s">
        <v>214</v>
      </c>
      <c r="L1" s="18" t="s">
        <v>215</v>
      </c>
      <c r="M1" s="18" t="s">
        <v>216</v>
      </c>
      <c r="N1" s="18" t="s">
        <v>217</v>
      </c>
      <c r="O1" s="18" t="s">
        <v>218</v>
      </c>
      <c r="P1" s="18" t="s">
        <v>219</v>
      </c>
      <c r="Q1" s="18" t="s">
        <v>220</v>
      </c>
      <c r="R1" s="18" t="s">
        <v>221</v>
      </c>
      <c r="S1" s="18" t="s">
        <v>222</v>
      </c>
      <c r="T1" s="19" t="s">
        <v>223</v>
      </c>
      <c r="U1" s="18" t="s">
        <v>224</v>
      </c>
      <c r="V1" s="18" t="s">
        <v>225</v>
      </c>
      <c r="W1" s="18" t="s">
        <v>226</v>
      </c>
      <c r="X1" s="18" t="s">
        <v>227</v>
      </c>
      <c r="Y1" s="18" t="s">
        <v>228</v>
      </c>
      <c r="Z1" s="18" t="s">
        <v>229</v>
      </c>
      <c r="AA1" s="18" t="s">
        <v>230</v>
      </c>
      <c r="AB1" s="18" t="s">
        <v>231</v>
      </c>
      <c r="AC1" s="18" t="s">
        <v>232</v>
      </c>
      <c r="AD1" s="18" t="s">
        <v>233</v>
      </c>
      <c r="AE1" s="18" t="s">
        <v>234</v>
      </c>
      <c r="AF1" s="19" t="s">
        <v>235</v>
      </c>
      <c r="AG1" s="18" t="s">
        <v>236</v>
      </c>
      <c r="AH1" s="18" t="s">
        <v>237</v>
      </c>
      <c r="AI1" s="18" t="s">
        <v>238</v>
      </c>
      <c r="AJ1" s="18" t="s">
        <v>239</v>
      </c>
      <c r="AK1" s="18" t="s">
        <v>240</v>
      </c>
      <c r="AL1" s="18" t="s">
        <v>241</v>
      </c>
      <c r="AM1" s="18" t="s">
        <v>242</v>
      </c>
      <c r="AN1" s="18" t="s">
        <v>243</v>
      </c>
      <c r="AO1" s="18" t="s">
        <v>244</v>
      </c>
      <c r="AP1" s="18" t="s">
        <v>245</v>
      </c>
      <c r="AQ1" s="18" t="s">
        <v>246</v>
      </c>
      <c r="AR1" s="18" t="s">
        <v>247</v>
      </c>
      <c r="AS1" s="18" t="s">
        <v>248</v>
      </c>
      <c r="AT1" s="19" t="s">
        <v>249</v>
      </c>
      <c r="AU1" s="18" t="s">
        <v>250</v>
      </c>
      <c r="AV1" s="18" t="s">
        <v>251</v>
      </c>
      <c r="AW1" s="18" t="s">
        <v>252</v>
      </c>
      <c r="AX1" s="18" t="s">
        <v>253</v>
      </c>
      <c r="AY1" s="18" t="s">
        <v>1039</v>
      </c>
      <c r="AZ1" s="18" t="s">
        <v>1040</v>
      </c>
      <c r="BA1" s="18" t="s">
        <v>1041</v>
      </c>
      <c r="BB1" s="18" t="s">
        <v>1042</v>
      </c>
      <c r="BC1" s="18" t="s">
        <v>1043</v>
      </c>
      <c r="BD1" s="18" t="s">
        <v>1044</v>
      </c>
      <c r="BE1" s="18" t="s">
        <v>1045</v>
      </c>
      <c r="BF1" s="18" t="s">
        <v>1046</v>
      </c>
      <c r="BG1" s="18" t="s">
        <v>1047</v>
      </c>
      <c r="BH1" s="18" t="s">
        <v>1048</v>
      </c>
      <c r="BI1" s="18" t="s">
        <v>1049</v>
      </c>
      <c r="BJ1" s="18" t="s">
        <v>1050</v>
      </c>
      <c r="BK1" s="19" t="s">
        <v>1051</v>
      </c>
      <c r="BM1" s="20"/>
      <c r="BN1" s="21"/>
    </row>
    <row r="2" spans="4:66" ht="76.5">
      <c r="D2" s="22" t="s">
        <v>254</v>
      </c>
      <c r="E2" s="22" t="s">
        <v>255</v>
      </c>
      <c r="F2" s="22" t="s">
        <v>256</v>
      </c>
      <c r="G2" s="22" t="s">
        <v>257</v>
      </c>
      <c r="H2" s="22" t="s">
        <v>258</v>
      </c>
      <c r="I2" s="23" t="s">
        <v>259</v>
      </c>
      <c r="J2" s="22" t="s">
        <v>260</v>
      </c>
      <c r="K2" s="22" t="s">
        <v>261</v>
      </c>
      <c r="L2" s="22" t="s">
        <v>262</v>
      </c>
      <c r="M2" s="22" t="s">
        <v>263</v>
      </c>
      <c r="N2" s="22" t="s">
        <v>264</v>
      </c>
      <c r="O2" s="22" t="s">
        <v>265</v>
      </c>
      <c r="P2" s="22" t="s">
        <v>266</v>
      </c>
      <c r="Q2" s="22" t="s">
        <v>267</v>
      </c>
      <c r="R2" s="22" t="s">
        <v>268</v>
      </c>
      <c r="S2" s="22" t="s">
        <v>269</v>
      </c>
      <c r="T2" s="23" t="s">
        <v>270</v>
      </c>
      <c r="U2" s="22" t="s">
        <v>271</v>
      </c>
      <c r="V2" s="22" t="s">
        <v>272</v>
      </c>
      <c r="W2" s="22" t="s">
        <v>273</v>
      </c>
      <c r="X2" s="22" t="s">
        <v>274</v>
      </c>
      <c r="Y2" s="22" t="s">
        <v>275</v>
      </c>
      <c r="Z2" s="22" t="s">
        <v>276</v>
      </c>
      <c r="AA2" s="22" t="s">
        <v>277</v>
      </c>
      <c r="AB2" s="22" t="s">
        <v>278</v>
      </c>
      <c r="AC2" s="22" t="s">
        <v>279</v>
      </c>
      <c r="AD2" s="22" t="s">
        <v>280</v>
      </c>
      <c r="AE2" s="22" t="s">
        <v>281</v>
      </c>
      <c r="AF2" s="23" t="s">
        <v>282</v>
      </c>
      <c r="AG2" s="22" t="s">
        <v>283</v>
      </c>
      <c r="AH2" s="22" t="s">
        <v>284</v>
      </c>
      <c r="AI2" s="22" t="s">
        <v>285</v>
      </c>
      <c r="AJ2" s="22" t="s">
        <v>286</v>
      </c>
      <c r="AK2" s="22" t="s">
        <v>287</v>
      </c>
      <c r="AL2" s="22" t="s">
        <v>288</v>
      </c>
      <c r="AM2" s="22" t="s">
        <v>289</v>
      </c>
      <c r="AN2" s="22" t="s">
        <v>290</v>
      </c>
      <c r="AO2" s="22" t="s">
        <v>291</v>
      </c>
      <c r="AP2" s="22" t="s">
        <v>292</v>
      </c>
      <c r="AQ2" s="22" t="s">
        <v>293</v>
      </c>
      <c r="AR2" s="22" t="s">
        <v>294</v>
      </c>
      <c r="AS2" s="22" t="s">
        <v>295</v>
      </c>
      <c r="AT2" s="23" t="s">
        <v>296</v>
      </c>
      <c r="AU2" s="22" t="s">
        <v>154</v>
      </c>
      <c r="AV2" s="22" t="s">
        <v>297</v>
      </c>
      <c r="AW2" s="22" t="s">
        <v>298</v>
      </c>
      <c r="AX2" s="22" t="s">
        <v>299</v>
      </c>
      <c r="AY2" s="22" t="s">
        <v>1052</v>
      </c>
      <c r="AZ2" s="22" t="s">
        <v>1053</v>
      </c>
      <c r="BA2" s="22" t="s">
        <v>1054</v>
      </c>
      <c r="BB2" s="22" t="s">
        <v>1055</v>
      </c>
      <c r="BC2" s="22" t="s">
        <v>1056</v>
      </c>
      <c r="BD2" s="22" t="s">
        <v>1057</v>
      </c>
      <c r="BE2" s="22" t="s">
        <v>1058</v>
      </c>
      <c r="BF2" s="22" t="s">
        <v>1059</v>
      </c>
      <c r="BG2" s="22" t="s">
        <v>1060</v>
      </c>
      <c r="BH2" s="22" t="s">
        <v>1061</v>
      </c>
      <c r="BI2" s="22" t="s">
        <v>1062</v>
      </c>
      <c r="BJ2" s="22" t="s">
        <v>1063</v>
      </c>
      <c r="BK2" s="23" t="s">
        <v>1064</v>
      </c>
      <c r="BM2" s="22" t="s">
        <v>1006</v>
      </c>
      <c r="BN2" s="22" t="s">
        <v>1007</v>
      </c>
    </row>
    <row r="3" spans="1:66" ht="15">
      <c r="A3" s="139" t="s">
        <v>358</v>
      </c>
      <c r="B3" s="140" t="str">
        <f>VLOOKUP(A3,LA_info!$C$4:$D$344,2,FALSE)</f>
        <v>Bath and North East Somerset UA</v>
      </c>
      <c r="D3" s="2">
        <v>0</v>
      </c>
      <c r="E3" s="2">
        <v>0</v>
      </c>
      <c r="F3" s="2">
        <v>0</v>
      </c>
      <c r="G3" s="2">
        <v>0</v>
      </c>
      <c r="H3" s="2">
        <v>0</v>
      </c>
      <c r="I3" s="2">
        <v>0</v>
      </c>
      <c r="J3" s="2">
        <v>0</v>
      </c>
      <c r="K3" s="2">
        <v>0</v>
      </c>
      <c r="L3" s="2">
        <v>0</v>
      </c>
      <c r="M3" s="2">
        <v>0</v>
      </c>
      <c r="N3" s="2">
        <v>0</v>
      </c>
      <c r="O3" s="2">
        <v>0</v>
      </c>
      <c r="P3" s="2">
        <v>0</v>
      </c>
      <c r="Q3" s="2">
        <v>322</v>
      </c>
      <c r="R3" s="2">
        <v>0</v>
      </c>
      <c r="S3" s="2">
        <v>0</v>
      </c>
      <c r="T3" s="2">
        <v>322</v>
      </c>
      <c r="U3" s="2">
        <v>80300</v>
      </c>
      <c r="V3" s="2">
        <v>20000</v>
      </c>
      <c r="W3" s="2">
        <v>0</v>
      </c>
      <c r="X3" s="2">
        <v>0</v>
      </c>
      <c r="Y3" s="2">
        <v>0</v>
      </c>
      <c r="Z3" s="2">
        <v>0</v>
      </c>
      <c r="AA3" s="2">
        <v>0</v>
      </c>
      <c r="AB3" s="2">
        <v>33000</v>
      </c>
      <c r="AC3" s="2">
        <v>0</v>
      </c>
      <c r="AD3" s="2">
        <v>0</v>
      </c>
      <c r="AE3" s="2">
        <v>0</v>
      </c>
      <c r="AF3" s="2">
        <v>133300</v>
      </c>
      <c r="AG3" s="2">
        <v>6000</v>
      </c>
      <c r="AH3" s="2">
        <v>13000</v>
      </c>
      <c r="AI3" s="2">
        <v>1583</v>
      </c>
      <c r="AJ3" s="2">
        <v>17600</v>
      </c>
      <c r="AK3" s="2">
        <v>0</v>
      </c>
      <c r="AL3" s="2">
        <v>0</v>
      </c>
      <c r="AM3" s="2">
        <v>0</v>
      </c>
      <c r="AN3" s="2">
        <v>0</v>
      </c>
      <c r="AO3" s="2">
        <v>0</v>
      </c>
      <c r="AP3" s="2">
        <v>0</v>
      </c>
      <c r="AQ3" s="2">
        <v>0</v>
      </c>
      <c r="AR3" s="2">
        <v>56400</v>
      </c>
      <c r="AS3" s="2">
        <v>0</v>
      </c>
      <c r="AT3" s="2">
        <v>94583</v>
      </c>
      <c r="AU3" s="2">
        <v>30800</v>
      </c>
      <c r="AV3" s="2">
        <v>0</v>
      </c>
      <c r="AW3" s="2">
        <v>0</v>
      </c>
      <c r="AX3" s="2">
        <v>0</v>
      </c>
      <c r="AY3" s="142">
        <v>0</v>
      </c>
      <c r="AZ3" s="143">
        <v>0</v>
      </c>
      <c r="BA3" s="141">
        <v>0</v>
      </c>
      <c r="BB3" s="141">
        <v>0</v>
      </c>
      <c r="BC3" s="2">
        <v>0</v>
      </c>
      <c r="BD3" s="2">
        <v>0</v>
      </c>
      <c r="BE3" s="2">
        <v>0</v>
      </c>
      <c r="BF3" s="2">
        <v>0</v>
      </c>
      <c r="BG3" s="2">
        <v>0</v>
      </c>
      <c r="BH3" s="2">
        <v>0</v>
      </c>
      <c r="BI3" s="2">
        <v>0</v>
      </c>
      <c r="BJ3" s="2">
        <v>0</v>
      </c>
      <c r="BK3" s="2">
        <v>0</v>
      </c>
      <c r="BM3" s="24">
        <f aca="true" t="shared" si="0" ref="BM3:BM66">AV3*0.02</f>
        <v>0</v>
      </c>
      <c r="BN3" s="24">
        <v>21359.75</v>
      </c>
    </row>
    <row r="4" spans="1:66" ht="15">
      <c r="A4" s="139" t="s">
        <v>832</v>
      </c>
      <c r="B4" s="140" t="str">
        <f>VLOOKUP(A4,LA_info!$C$4:$D$344,2,FALSE)</f>
        <v>South Gloucestershire UA</v>
      </c>
      <c r="D4" s="2">
        <v>0</v>
      </c>
      <c r="E4" s="2">
        <v>0</v>
      </c>
      <c r="F4" s="2">
        <v>0</v>
      </c>
      <c r="G4" s="2">
        <v>0</v>
      </c>
      <c r="H4" s="2">
        <v>0</v>
      </c>
      <c r="I4" s="2">
        <v>0</v>
      </c>
      <c r="J4" s="2">
        <v>0</v>
      </c>
      <c r="K4" s="2">
        <v>0</v>
      </c>
      <c r="L4" s="2">
        <v>0</v>
      </c>
      <c r="M4" s="2">
        <v>0</v>
      </c>
      <c r="N4" s="2">
        <v>0</v>
      </c>
      <c r="O4" s="2">
        <v>0</v>
      </c>
      <c r="P4" s="2">
        <v>0</v>
      </c>
      <c r="Q4" s="2">
        <v>0</v>
      </c>
      <c r="R4" s="2">
        <v>0</v>
      </c>
      <c r="S4" s="2">
        <v>0</v>
      </c>
      <c r="T4" s="2">
        <v>0</v>
      </c>
      <c r="U4" s="2">
        <v>97330</v>
      </c>
      <c r="V4" s="2">
        <v>16200</v>
      </c>
      <c r="W4" s="2">
        <v>0</v>
      </c>
      <c r="X4" s="2">
        <v>0</v>
      </c>
      <c r="Y4" s="2">
        <v>0</v>
      </c>
      <c r="Z4" s="2">
        <v>0</v>
      </c>
      <c r="AA4" s="2">
        <v>0</v>
      </c>
      <c r="AB4" s="2">
        <v>0</v>
      </c>
      <c r="AC4" s="2">
        <v>0</v>
      </c>
      <c r="AD4" s="2">
        <v>0</v>
      </c>
      <c r="AE4" s="2">
        <v>0</v>
      </c>
      <c r="AF4" s="2">
        <v>113530</v>
      </c>
      <c r="AG4" s="2">
        <v>88081</v>
      </c>
      <c r="AH4" s="2">
        <v>15000</v>
      </c>
      <c r="AI4" s="2">
        <v>0</v>
      </c>
      <c r="AJ4" s="2">
        <v>0</v>
      </c>
      <c r="AK4" s="2">
        <v>0</v>
      </c>
      <c r="AL4" s="2">
        <v>0</v>
      </c>
      <c r="AM4" s="2">
        <v>0</v>
      </c>
      <c r="AN4" s="2">
        <v>0</v>
      </c>
      <c r="AO4" s="2">
        <v>0</v>
      </c>
      <c r="AP4" s="2">
        <v>3000</v>
      </c>
      <c r="AQ4" s="2">
        <v>0</v>
      </c>
      <c r="AR4" s="2">
        <v>5000</v>
      </c>
      <c r="AS4" s="2">
        <v>0</v>
      </c>
      <c r="AT4" s="2">
        <v>111081</v>
      </c>
      <c r="AU4" s="2">
        <v>26857</v>
      </c>
      <c r="AV4" s="2">
        <v>0</v>
      </c>
      <c r="AW4" s="2">
        <v>0</v>
      </c>
      <c r="AX4" s="2">
        <v>0</v>
      </c>
      <c r="AY4" s="142">
        <v>0</v>
      </c>
      <c r="AZ4" s="143">
        <v>0</v>
      </c>
      <c r="BA4" s="141">
        <v>0</v>
      </c>
      <c r="BB4" s="141">
        <v>0</v>
      </c>
      <c r="BC4" s="2">
        <v>0</v>
      </c>
      <c r="BD4" s="2">
        <v>0</v>
      </c>
      <c r="BE4" s="2">
        <v>0</v>
      </c>
      <c r="BF4" s="2">
        <v>0</v>
      </c>
      <c r="BG4" s="2">
        <v>0</v>
      </c>
      <c r="BH4" s="2">
        <v>0</v>
      </c>
      <c r="BI4" s="2">
        <v>0</v>
      </c>
      <c r="BJ4" s="2">
        <v>0</v>
      </c>
      <c r="BK4" s="2">
        <v>0</v>
      </c>
      <c r="BM4" s="24">
        <f t="shared" si="0"/>
        <v>0</v>
      </c>
      <c r="BN4" s="24">
        <v>28756.5</v>
      </c>
    </row>
    <row r="5" spans="1:66" ht="15">
      <c r="A5" s="139" t="s">
        <v>656</v>
      </c>
      <c r="B5" s="140" t="str">
        <f>VLOOKUP(A5,LA_info!$C$4:$D$344,2,FALSE)</f>
        <v>Luton UA</v>
      </c>
      <c r="D5" s="2">
        <v>0</v>
      </c>
      <c r="E5" s="2">
        <v>0</v>
      </c>
      <c r="F5" s="2">
        <v>0</v>
      </c>
      <c r="G5" s="2">
        <v>0</v>
      </c>
      <c r="H5" s="2">
        <v>0</v>
      </c>
      <c r="I5" s="2">
        <v>0</v>
      </c>
      <c r="J5" s="2">
        <v>0</v>
      </c>
      <c r="K5" s="2">
        <v>0</v>
      </c>
      <c r="L5" s="2">
        <v>0</v>
      </c>
      <c r="M5" s="2">
        <v>0</v>
      </c>
      <c r="N5" s="2">
        <v>0</v>
      </c>
      <c r="O5" s="2">
        <v>0</v>
      </c>
      <c r="P5" s="2">
        <v>0</v>
      </c>
      <c r="Q5" s="2">
        <v>0</v>
      </c>
      <c r="R5" s="2">
        <v>0</v>
      </c>
      <c r="S5" s="2">
        <v>0</v>
      </c>
      <c r="T5" s="2">
        <v>0</v>
      </c>
      <c r="U5" s="2">
        <v>200101</v>
      </c>
      <c r="V5" s="2">
        <v>52000</v>
      </c>
      <c r="W5" s="2">
        <v>0</v>
      </c>
      <c r="X5" s="2">
        <v>0</v>
      </c>
      <c r="Y5" s="2">
        <v>0</v>
      </c>
      <c r="Z5" s="2">
        <v>0</v>
      </c>
      <c r="AA5" s="2">
        <v>0</v>
      </c>
      <c r="AB5" s="2">
        <v>0</v>
      </c>
      <c r="AC5" s="2">
        <v>0</v>
      </c>
      <c r="AD5" s="2">
        <v>18500</v>
      </c>
      <c r="AE5" s="2">
        <v>0</v>
      </c>
      <c r="AF5" s="2">
        <v>270601</v>
      </c>
      <c r="AG5" s="2">
        <v>36500</v>
      </c>
      <c r="AH5" s="2">
        <v>11000</v>
      </c>
      <c r="AI5" s="2">
        <v>0</v>
      </c>
      <c r="AJ5" s="2">
        <v>0</v>
      </c>
      <c r="AK5" s="2">
        <v>0</v>
      </c>
      <c r="AL5" s="2">
        <v>0</v>
      </c>
      <c r="AM5" s="2">
        <v>0</v>
      </c>
      <c r="AN5" s="2">
        <v>0</v>
      </c>
      <c r="AO5" s="2">
        <v>0</v>
      </c>
      <c r="AP5" s="2">
        <v>0</v>
      </c>
      <c r="AQ5" s="2">
        <v>63266</v>
      </c>
      <c r="AR5" s="2">
        <v>1500</v>
      </c>
      <c r="AS5" s="2">
        <v>0</v>
      </c>
      <c r="AT5" s="2">
        <v>112266</v>
      </c>
      <c r="AU5" s="2">
        <v>35973</v>
      </c>
      <c r="AV5" s="2">
        <v>0</v>
      </c>
      <c r="AW5" s="2">
        <v>0</v>
      </c>
      <c r="AX5" s="2">
        <v>0</v>
      </c>
      <c r="AY5" s="142">
        <v>0</v>
      </c>
      <c r="AZ5" s="143">
        <v>0</v>
      </c>
      <c r="BA5" s="141">
        <v>0</v>
      </c>
      <c r="BB5" s="141">
        <v>0</v>
      </c>
      <c r="BC5" s="2">
        <v>0</v>
      </c>
      <c r="BD5" s="2">
        <v>0</v>
      </c>
      <c r="BE5" s="2">
        <v>0</v>
      </c>
      <c r="BF5" s="2">
        <v>0</v>
      </c>
      <c r="BG5" s="2">
        <v>0</v>
      </c>
      <c r="BH5" s="2">
        <v>0</v>
      </c>
      <c r="BI5" s="2">
        <v>0</v>
      </c>
      <c r="BJ5" s="2">
        <v>0</v>
      </c>
      <c r="BK5" s="2">
        <v>0</v>
      </c>
      <c r="BM5" s="24">
        <f t="shared" si="0"/>
        <v>0</v>
      </c>
      <c r="BN5" s="24">
        <v>22383.375</v>
      </c>
    </row>
    <row r="6" spans="1:66" ht="15">
      <c r="A6" s="139" t="s">
        <v>982</v>
      </c>
      <c r="B6" s="140" t="str">
        <f>VLOOKUP(A6,LA_info!$C$4:$D$344,2,FALSE)</f>
        <v>Windsor and Maidenhead UA</v>
      </c>
      <c r="D6" s="2">
        <v>0</v>
      </c>
      <c r="E6" s="2">
        <v>0</v>
      </c>
      <c r="F6" s="2">
        <v>0</v>
      </c>
      <c r="G6" s="2">
        <v>0</v>
      </c>
      <c r="H6" s="2">
        <v>0</v>
      </c>
      <c r="I6" s="2">
        <v>0</v>
      </c>
      <c r="J6" s="2">
        <v>0</v>
      </c>
      <c r="K6" s="2">
        <v>0</v>
      </c>
      <c r="L6" s="2">
        <v>0</v>
      </c>
      <c r="M6" s="2">
        <v>0</v>
      </c>
      <c r="N6" s="2">
        <v>0</v>
      </c>
      <c r="O6" s="2">
        <v>0</v>
      </c>
      <c r="P6" s="2">
        <v>0</v>
      </c>
      <c r="Q6" s="2">
        <v>0</v>
      </c>
      <c r="R6" s="2">
        <v>0</v>
      </c>
      <c r="S6" s="2">
        <v>0</v>
      </c>
      <c r="T6" s="2">
        <v>0</v>
      </c>
      <c r="U6" s="2">
        <v>44049</v>
      </c>
      <c r="V6" s="2">
        <v>13000</v>
      </c>
      <c r="W6" s="2">
        <v>0</v>
      </c>
      <c r="X6" s="2">
        <v>0</v>
      </c>
      <c r="Y6" s="2">
        <v>0</v>
      </c>
      <c r="Z6" s="2">
        <v>0</v>
      </c>
      <c r="AA6" s="2">
        <v>0</v>
      </c>
      <c r="AB6" s="2">
        <v>0</v>
      </c>
      <c r="AC6" s="2">
        <v>0</v>
      </c>
      <c r="AD6" s="2">
        <v>0</v>
      </c>
      <c r="AE6" s="2">
        <v>0</v>
      </c>
      <c r="AF6" s="2">
        <v>57049</v>
      </c>
      <c r="AG6" s="2">
        <v>10000</v>
      </c>
      <c r="AH6" s="2">
        <v>3000</v>
      </c>
      <c r="AI6" s="2">
        <v>0</v>
      </c>
      <c r="AJ6" s="2">
        <v>0</v>
      </c>
      <c r="AK6" s="2">
        <v>0</v>
      </c>
      <c r="AL6" s="2">
        <v>0</v>
      </c>
      <c r="AM6" s="2">
        <v>0</v>
      </c>
      <c r="AN6" s="2">
        <v>0</v>
      </c>
      <c r="AO6" s="2">
        <v>0</v>
      </c>
      <c r="AP6" s="2">
        <v>0</v>
      </c>
      <c r="AQ6" s="2">
        <v>0</v>
      </c>
      <c r="AR6" s="2">
        <v>0</v>
      </c>
      <c r="AS6" s="2">
        <v>0</v>
      </c>
      <c r="AT6" s="2">
        <v>13000</v>
      </c>
      <c r="AU6" s="2">
        <v>20900</v>
      </c>
      <c r="AV6" s="2">
        <v>0</v>
      </c>
      <c r="AW6" s="2">
        <v>0</v>
      </c>
      <c r="AX6" s="2">
        <v>0</v>
      </c>
      <c r="AY6" s="142">
        <v>0</v>
      </c>
      <c r="AZ6" s="143">
        <v>0</v>
      </c>
      <c r="BA6" s="141">
        <v>0</v>
      </c>
      <c r="BB6" s="141">
        <v>0</v>
      </c>
      <c r="BC6" s="2">
        <v>0</v>
      </c>
      <c r="BD6" s="2">
        <v>0</v>
      </c>
      <c r="BE6" s="2">
        <v>0</v>
      </c>
      <c r="BF6" s="2">
        <v>0</v>
      </c>
      <c r="BG6" s="2">
        <v>0</v>
      </c>
      <c r="BH6" s="2">
        <v>0</v>
      </c>
      <c r="BI6" s="2">
        <v>0</v>
      </c>
      <c r="BJ6" s="2">
        <v>0</v>
      </c>
      <c r="BK6" s="2">
        <v>0</v>
      </c>
      <c r="BM6" s="24">
        <f t="shared" si="0"/>
        <v>0</v>
      </c>
      <c r="BN6" s="24">
        <v>21390.5</v>
      </c>
    </row>
    <row r="7" spans="1:66" ht="15">
      <c r="A7" s="139" t="s">
        <v>986</v>
      </c>
      <c r="B7" s="140" t="str">
        <f>VLOOKUP(A7,LA_info!$C$4:$D$344,2,FALSE)</f>
        <v>Wokingham UA</v>
      </c>
      <c r="D7" s="2">
        <v>0</v>
      </c>
      <c r="E7" s="2">
        <v>0</v>
      </c>
      <c r="F7" s="2">
        <v>0</v>
      </c>
      <c r="G7" s="2">
        <v>0</v>
      </c>
      <c r="H7" s="2">
        <v>0</v>
      </c>
      <c r="I7" s="2">
        <v>0</v>
      </c>
      <c r="J7" s="2">
        <v>0</v>
      </c>
      <c r="K7" s="2">
        <v>0</v>
      </c>
      <c r="L7" s="2">
        <v>0</v>
      </c>
      <c r="M7" s="2">
        <v>0</v>
      </c>
      <c r="N7" s="2">
        <v>0</v>
      </c>
      <c r="O7" s="2">
        <v>0</v>
      </c>
      <c r="P7" s="2">
        <v>1000</v>
      </c>
      <c r="Q7" s="2">
        <v>0</v>
      </c>
      <c r="R7" s="2">
        <v>0</v>
      </c>
      <c r="S7" s="2">
        <v>0</v>
      </c>
      <c r="T7" s="2">
        <v>1000</v>
      </c>
      <c r="U7" s="2">
        <v>107482</v>
      </c>
      <c r="V7" s="2">
        <v>24120</v>
      </c>
      <c r="W7" s="2">
        <v>0</v>
      </c>
      <c r="X7" s="2">
        <v>0</v>
      </c>
      <c r="Y7" s="2">
        <v>0</v>
      </c>
      <c r="Z7" s="2">
        <v>0</v>
      </c>
      <c r="AA7" s="2">
        <v>0</v>
      </c>
      <c r="AB7" s="2">
        <v>0</v>
      </c>
      <c r="AC7" s="2">
        <v>0</v>
      </c>
      <c r="AD7" s="2">
        <v>0</v>
      </c>
      <c r="AE7" s="2">
        <v>0</v>
      </c>
      <c r="AF7" s="2">
        <v>131602</v>
      </c>
      <c r="AG7" s="2">
        <v>0</v>
      </c>
      <c r="AH7" s="2">
        <v>0</v>
      </c>
      <c r="AI7" s="2">
        <v>0</v>
      </c>
      <c r="AJ7" s="2">
        <v>0</v>
      </c>
      <c r="AK7" s="2">
        <v>0</v>
      </c>
      <c r="AL7" s="2">
        <v>0</v>
      </c>
      <c r="AM7" s="2">
        <v>0</v>
      </c>
      <c r="AN7" s="2">
        <v>0</v>
      </c>
      <c r="AO7" s="2">
        <v>0</v>
      </c>
      <c r="AP7" s="2">
        <v>0</v>
      </c>
      <c r="AQ7" s="2">
        <v>0</v>
      </c>
      <c r="AR7" s="2">
        <v>34000</v>
      </c>
      <c r="AS7" s="2">
        <v>0</v>
      </c>
      <c r="AT7" s="2">
        <v>34000</v>
      </c>
      <c r="AU7" s="2">
        <v>9620</v>
      </c>
      <c r="AV7" s="2">
        <v>11974</v>
      </c>
      <c r="AW7" s="2">
        <v>0</v>
      </c>
      <c r="AX7" s="2">
        <v>0</v>
      </c>
      <c r="AY7" s="142">
        <v>885</v>
      </c>
      <c r="AZ7" s="143">
        <v>2001</v>
      </c>
      <c r="BA7" s="141">
        <v>9038</v>
      </c>
      <c r="BB7" s="141">
        <v>0</v>
      </c>
      <c r="BC7" s="2">
        <v>0</v>
      </c>
      <c r="BD7" s="2">
        <v>0</v>
      </c>
      <c r="BE7" s="2">
        <v>0</v>
      </c>
      <c r="BF7" s="2">
        <v>0</v>
      </c>
      <c r="BG7" s="2">
        <v>0</v>
      </c>
      <c r="BH7" s="2">
        <v>0</v>
      </c>
      <c r="BI7" s="2">
        <v>0</v>
      </c>
      <c r="BJ7" s="2">
        <v>0</v>
      </c>
      <c r="BK7" s="2">
        <v>11924</v>
      </c>
      <c r="BM7" s="24">
        <f t="shared" si="0"/>
        <v>239.48000000000002</v>
      </c>
      <c r="BN7" s="24">
        <v>20213.875</v>
      </c>
    </row>
    <row r="8" spans="1:66" ht="15">
      <c r="A8" s="139" t="s">
        <v>686</v>
      </c>
      <c r="B8" s="140" t="str">
        <f>VLOOKUP(A8,LA_info!$C$4:$D$344,2,FALSE)</f>
        <v>Milton Keynes UA</v>
      </c>
      <c r="D8" s="2">
        <v>0</v>
      </c>
      <c r="E8" s="2">
        <v>0</v>
      </c>
      <c r="F8" s="2">
        <v>0</v>
      </c>
      <c r="G8" s="2">
        <v>0</v>
      </c>
      <c r="H8" s="2">
        <v>0</v>
      </c>
      <c r="I8" s="2">
        <v>0</v>
      </c>
      <c r="J8" s="2">
        <v>0</v>
      </c>
      <c r="K8" s="2">
        <v>0</v>
      </c>
      <c r="L8" s="2">
        <v>0</v>
      </c>
      <c r="M8" s="2">
        <v>0</v>
      </c>
      <c r="N8" s="2">
        <v>0</v>
      </c>
      <c r="O8" s="2">
        <v>0</v>
      </c>
      <c r="P8" s="2">
        <v>0</v>
      </c>
      <c r="Q8" s="2">
        <v>0</v>
      </c>
      <c r="R8" s="2">
        <v>0</v>
      </c>
      <c r="S8" s="2">
        <v>0</v>
      </c>
      <c r="T8" s="2">
        <v>0</v>
      </c>
      <c r="U8" s="2">
        <v>470873</v>
      </c>
      <c r="V8" s="2">
        <v>15000</v>
      </c>
      <c r="W8" s="2">
        <v>0</v>
      </c>
      <c r="X8" s="2">
        <v>0</v>
      </c>
      <c r="Y8" s="2">
        <v>0</v>
      </c>
      <c r="Z8" s="2">
        <v>0</v>
      </c>
      <c r="AA8" s="2">
        <v>8000</v>
      </c>
      <c r="AB8" s="2">
        <v>0</v>
      </c>
      <c r="AC8" s="2">
        <v>0</v>
      </c>
      <c r="AD8" s="2">
        <v>0</v>
      </c>
      <c r="AE8" s="2">
        <v>0</v>
      </c>
      <c r="AF8" s="2">
        <v>493873</v>
      </c>
      <c r="AG8" s="2">
        <v>2740</v>
      </c>
      <c r="AH8" s="2">
        <v>1000</v>
      </c>
      <c r="AI8" s="2">
        <v>0</v>
      </c>
      <c r="AJ8" s="2">
        <v>0</v>
      </c>
      <c r="AK8" s="2">
        <v>0</v>
      </c>
      <c r="AL8" s="2">
        <v>0</v>
      </c>
      <c r="AM8" s="2">
        <v>30000</v>
      </c>
      <c r="AN8" s="2">
        <v>0</v>
      </c>
      <c r="AO8" s="2">
        <v>109364</v>
      </c>
      <c r="AP8" s="2">
        <v>0</v>
      </c>
      <c r="AQ8" s="2">
        <v>0</v>
      </c>
      <c r="AR8" s="2">
        <v>62500</v>
      </c>
      <c r="AS8" s="2">
        <v>0</v>
      </c>
      <c r="AT8" s="2">
        <v>205604</v>
      </c>
      <c r="AU8" s="2">
        <v>74485</v>
      </c>
      <c r="AV8" s="2">
        <v>0</v>
      </c>
      <c r="AW8" s="2">
        <v>0</v>
      </c>
      <c r="AX8" s="2">
        <v>0</v>
      </c>
      <c r="AY8" s="142">
        <v>0</v>
      </c>
      <c r="AZ8" s="143">
        <v>0</v>
      </c>
      <c r="BA8" s="141">
        <v>0</v>
      </c>
      <c r="BB8" s="141">
        <v>0</v>
      </c>
      <c r="BC8" s="2">
        <v>0</v>
      </c>
      <c r="BD8" s="2">
        <v>0</v>
      </c>
      <c r="BE8" s="2">
        <v>0</v>
      </c>
      <c r="BF8" s="2">
        <v>0</v>
      </c>
      <c r="BG8" s="2">
        <v>0</v>
      </c>
      <c r="BH8" s="2">
        <v>0</v>
      </c>
      <c r="BI8" s="2">
        <v>0</v>
      </c>
      <c r="BJ8" s="2">
        <v>0</v>
      </c>
      <c r="BK8" s="2">
        <v>0</v>
      </c>
      <c r="BM8" s="24">
        <f t="shared" si="0"/>
        <v>0</v>
      </c>
      <c r="BN8" s="24">
        <v>28001</v>
      </c>
    </row>
    <row r="9" spans="1:66" ht="15">
      <c r="A9" s="139" t="s">
        <v>392</v>
      </c>
      <c r="B9" s="140" t="str">
        <f>VLOOKUP(A9,LA_info!$C$4:$D$344,2,FALSE)</f>
        <v>Buckinghamshire</v>
      </c>
      <c r="D9" s="2">
        <v>0</v>
      </c>
      <c r="E9" s="2">
        <v>0</v>
      </c>
      <c r="F9" s="2">
        <v>0</v>
      </c>
      <c r="G9" s="2">
        <v>0</v>
      </c>
      <c r="H9" s="2">
        <v>0</v>
      </c>
      <c r="I9" s="2">
        <v>0</v>
      </c>
      <c r="J9" s="2">
        <v>0</v>
      </c>
      <c r="K9" s="2">
        <v>0</v>
      </c>
      <c r="L9" s="2">
        <v>0</v>
      </c>
      <c r="M9" s="2">
        <v>0</v>
      </c>
      <c r="N9" s="2">
        <v>0</v>
      </c>
      <c r="O9" s="2">
        <v>0</v>
      </c>
      <c r="P9" s="2">
        <v>51500</v>
      </c>
      <c r="Q9" s="2">
        <v>0</v>
      </c>
      <c r="R9" s="2">
        <v>0</v>
      </c>
      <c r="S9" s="2">
        <v>0</v>
      </c>
      <c r="T9" s="2">
        <v>51500</v>
      </c>
      <c r="U9" s="2">
        <v>79598</v>
      </c>
      <c r="V9" s="2">
        <v>82000</v>
      </c>
      <c r="W9" s="2">
        <v>0</v>
      </c>
      <c r="X9" s="2">
        <v>0</v>
      </c>
      <c r="Y9" s="2">
        <v>0</v>
      </c>
      <c r="Z9" s="2">
        <v>0</v>
      </c>
      <c r="AA9" s="2">
        <v>0</v>
      </c>
      <c r="AB9" s="2">
        <v>0</v>
      </c>
      <c r="AC9" s="2">
        <v>0</v>
      </c>
      <c r="AD9" s="2">
        <v>0</v>
      </c>
      <c r="AE9" s="2">
        <v>0</v>
      </c>
      <c r="AF9" s="2">
        <v>161598</v>
      </c>
      <c r="AG9" s="2">
        <v>0</v>
      </c>
      <c r="AH9" s="2">
        <v>0</v>
      </c>
      <c r="AI9" s="2">
        <v>0</v>
      </c>
      <c r="AJ9" s="2">
        <v>0</v>
      </c>
      <c r="AK9" s="2">
        <v>0</v>
      </c>
      <c r="AL9" s="2">
        <v>0</v>
      </c>
      <c r="AM9" s="2">
        <v>0</v>
      </c>
      <c r="AN9" s="2">
        <v>0</v>
      </c>
      <c r="AO9" s="2">
        <v>0</v>
      </c>
      <c r="AP9" s="2">
        <v>0</v>
      </c>
      <c r="AQ9" s="2">
        <v>0</v>
      </c>
      <c r="AR9" s="2">
        <v>15000</v>
      </c>
      <c r="AS9" s="2">
        <v>0</v>
      </c>
      <c r="AT9" s="2">
        <v>15000</v>
      </c>
      <c r="AU9" s="2">
        <v>5749</v>
      </c>
      <c r="AV9" s="2">
        <v>0</v>
      </c>
      <c r="AW9" s="2">
        <v>0</v>
      </c>
      <c r="AX9" s="2">
        <v>0</v>
      </c>
      <c r="AY9" s="142">
        <v>0</v>
      </c>
      <c r="AZ9" s="143">
        <v>0</v>
      </c>
      <c r="BA9" s="141">
        <v>0</v>
      </c>
      <c r="BB9" s="141">
        <v>0</v>
      </c>
      <c r="BC9" s="2">
        <v>0</v>
      </c>
      <c r="BD9" s="2">
        <v>0</v>
      </c>
      <c r="BE9" s="2">
        <v>0</v>
      </c>
      <c r="BF9" s="2">
        <v>0</v>
      </c>
      <c r="BG9" s="2">
        <v>0</v>
      </c>
      <c r="BH9" s="2">
        <v>0</v>
      </c>
      <c r="BI9" s="2">
        <v>0</v>
      </c>
      <c r="BJ9" s="2">
        <v>0</v>
      </c>
      <c r="BK9" s="2">
        <v>0</v>
      </c>
      <c r="BM9" s="24">
        <f t="shared" si="0"/>
        <v>0</v>
      </c>
      <c r="BN9" s="24">
        <v>34293.75</v>
      </c>
    </row>
    <row r="10" spans="1:66" ht="15">
      <c r="A10" s="139" t="s">
        <v>342</v>
      </c>
      <c r="B10" s="140" t="str">
        <f>VLOOKUP(A10,LA_info!$C$4:$D$344,2,FALSE)</f>
        <v>Aylesbury Vale</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18334</v>
      </c>
      <c r="V10" s="2">
        <v>0</v>
      </c>
      <c r="W10" s="2">
        <v>0</v>
      </c>
      <c r="X10" s="2">
        <v>0</v>
      </c>
      <c r="Y10" s="2">
        <v>0</v>
      </c>
      <c r="Z10" s="2">
        <v>0</v>
      </c>
      <c r="AA10" s="2">
        <v>0</v>
      </c>
      <c r="AB10" s="2">
        <v>5000</v>
      </c>
      <c r="AC10" s="2">
        <v>0</v>
      </c>
      <c r="AD10" s="2">
        <v>0</v>
      </c>
      <c r="AE10" s="2">
        <v>0</v>
      </c>
      <c r="AF10" s="2">
        <v>23334</v>
      </c>
      <c r="AG10" s="2">
        <v>13000</v>
      </c>
      <c r="AH10" s="2">
        <v>30000</v>
      </c>
      <c r="AI10" s="2">
        <v>0</v>
      </c>
      <c r="AJ10" s="2">
        <v>3000</v>
      </c>
      <c r="AK10" s="2">
        <v>0</v>
      </c>
      <c r="AL10" s="2">
        <v>0</v>
      </c>
      <c r="AM10" s="2">
        <v>0</v>
      </c>
      <c r="AN10" s="2">
        <v>0</v>
      </c>
      <c r="AO10" s="2">
        <v>0</v>
      </c>
      <c r="AP10" s="2">
        <v>0</v>
      </c>
      <c r="AQ10" s="2">
        <v>0</v>
      </c>
      <c r="AR10" s="2">
        <v>0</v>
      </c>
      <c r="AS10" s="2">
        <v>0</v>
      </c>
      <c r="AT10" s="2">
        <v>46000</v>
      </c>
      <c r="AU10" s="2">
        <v>10000</v>
      </c>
      <c r="AV10" s="2">
        <v>0</v>
      </c>
      <c r="AW10" s="2">
        <v>0</v>
      </c>
      <c r="AX10" s="2">
        <v>0</v>
      </c>
      <c r="AY10" s="142">
        <v>0</v>
      </c>
      <c r="AZ10" s="143">
        <v>0</v>
      </c>
      <c r="BA10" s="141">
        <v>0</v>
      </c>
      <c r="BB10" s="141">
        <v>0</v>
      </c>
      <c r="BC10" s="2">
        <v>0</v>
      </c>
      <c r="BD10" s="2">
        <v>0</v>
      </c>
      <c r="BE10" s="2">
        <v>0</v>
      </c>
      <c r="BF10" s="2">
        <v>0</v>
      </c>
      <c r="BG10" s="2">
        <v>0</v>
      </c>
      <c r="BH10" s="2">
        <v>0</v>
      </c>
      <c r="BI10" s="2">
        <v>0</v>
      </c>
      <c r="BJ10" s="2">
        <v>0</v>
      </c>
      <c r="BK10" s="2">
        <v>0</v>
      </c>
      <c r="BM10" s="24">
        <f t="shared" si="0"/>
        <v>0</v>
      </c>
      <c r="BN10" s="24">
        <v>20745.625</v>
      </c>
    </row>
    <row r="11" spans="1:66" ht="15">
      <c r="A11" s="139" t="s">
        <v>430</v>
      </c>
      <c r="B11" s="140" t="str">
        <f>VLOOKUP(A11,LA_info!$C$4:$D$344,2,FALSE)</f>
        <v>Chiltern</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8000</v>
      </c>
      <c r="AH11" s="2">
        <v>3000</v>
      </c>
      <c r="AI11" s="2">
        <v>0</v>
      </c>
      <c r="AJ11" s="2">
        <v>0</v>
      </c>
      <c r="AK11" s="2">
        <v>0</v>
      </c>
      <c r="AL11" s="2">
        <v>0</v>
      </c>
      <c r="AM11" s="2">
        <v>0</v>
      </c>
      <c r="AN11" s="2">
        <v>0</v>
      </c>
      <c r="AO11" s="2">
        <v>0</v>
      </c>
      <c r="AP11" s="2">
        <v>0</v>
      </c>
      <c r="AQ11" s="2">
        <v>0</v>
      </c>
      <c r="AR11" s="2">
        <v>0</v>
      </c>
      <c r="AS11" s="2">
        <v>0</v>
      </c>
      <c r="AT11" s="2">
        <v>11000</v>
      </c>
      <c r="AU11" s="2">
        <v>3000</v>
      </c>
      <c r="AV11" s="2">
        <v>0</v>
      </c>
      <c r="AW11" s="2">
        <v>0</v>
      </c>
      <c r="AX11" s="2">
        <v>0</v>
      </c>
      <c r="AY11" s="142">
        <v>0</v>
      </c>
      <c r="AZ11" s="143">
        <v>0</v>
      </c>
      <c r="BA11" s="141">
        <v>0</v>
      </c>
      <c r="BB11" s="141">
        <v>0</v>
      </c>
      <c r="BC11" s="2">
        <v>0</v>
      </c>
      <c r="BD11" s="2">
        <v>0</v>
      </c>
      <c r="BE11" s="2">
        <v>0</v>
      </c>
      <c r="BF11" s="2">
        <v>0</v>
      </c>
      <c r="BG11" s="2">
        <v>0</v>
      </c>
      <c r="BH11" s="2">
        <v>0</v>
      </c>
      <c r="BI11" s="2">
        <v>0</v>
      </c>
      <c r="BJ11" s="2">
        <v>0</v>
      </c>
      <c r="BK11" s="2">
        <v>0</v>
      </c>
      <c r="BM11" s="24">
        <f t="shared" si="0"/>
        <v>0</v>
      </c>
      <c r="BN11" s="24">
        <v>13075</v>
      </c>
    </row>
    <row r="12" spans="1:66" ht="15">
      <c r="A12" s="139" t="s">
        <v>824</v>
      </c>
      <c r="B12" s="140" t="str">
        <f>VLOOKUP(A12,LA_info!$C$4:$D$344,2,FALSE)</f>
        <v>South Bucks</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15000</v>
      </c>
      <c r="AH12" s="2">
        <v>0</v>
      </c>
      <c r="AI12" s="2">
        <v>0</v>
      </c>
      <c r="AJ12" s="2">
        <v>0</v>
      </c>
      <c r="AK12" s="2">
        <v>0</v>
      </c>
      <c r="AL12" s="2">
        <v>0</v>
      </c>
      <c r="AM12" s="2">
        <v>0</v>
      </c>
      <c r="AN12" s="2">
        <v>0</v>
      </c>
      <c r="AO12" s="2">
        <v>0</v>
      </c>
      <c r="AP12" s="2">
        <v>0</v>
      </c>
      <c r="AQ12" s="2">
        <v>0</v>
      </c>
      <c r="AR12" s="2">
        <v>0</v>
      </c>
      <c r="AS12" s="2">
        <v>0</v>
      </c>
      <c r="AT12" s="2">
        <v>15000</v>
      </c>
      <c r="AU12" s="2">
        <v>3000</v>
      </c>
      <c r="AV12" s="2">
        <v>1008</v>
      </c>
      <c r="AW12" s="2">
        <v>0</v>
      </c>
      <c r="AX12" s="2">
        <v>0</v>
      </c>
      <c r="AY12" s="142">
        <v>0</v>
      </c>
      <c r="AZ12" s="143">
        <v>0</v>
      </c>
      <c r="BA12" s="141">
        <v>0</v>
      </c>
      <c r="BB12" s="141">
        <v>0</v>
      </c>
      <c r="BC12" s="2">
        <v>0</v>
      </c>
      <c r="BD12" s="2">
        <v>0</v>
      </c>
      <c r="BE12" s="2">
        <v>375</v>
      </c>
      <c r="BF12" s="2">
        <v>633</v>
      </c>
      <c r="BG12" s="2">
        <v>0</v>
      </c>
      <c r="BH12" s="2">
        <v>0</v>
      </c>
      <c r="BI12" s="2">
        <v>0</v>
      </c>
      <c r="BJ12" s="2">
        <v>0</v>
      </c>
      <c r="BK12" s="2">
        <v>1008</v>
      </c>
      <c r="BM12" s="24">
        <f t="shared" si="0"/>
        <v>20.16</v>
      </c>
      <c r="BN12" s="24">
        <v>13795.375</v>
      </c>
    </row>
    <row r="13" spans="1:66" ht="15">
      <c r="A13" s="139" t="s">
        <v>762</v>
      </c>
      <c r="B13" s="140" t="str">
        <f>VLOOKUP(A13,LA_info!$C$4:$D$344,2,FALSE)</f>
        <v>Peterborough UA</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292887</v>
      </c>
      <c r="V13" s="2">
        <v>17500</v>
      </c>
      <c r="W13" s="2">
        <v>0</v>
      </c>
      <c r="X13" s="2">
        <v>0</v>
      </c>
      <c r="Y13" s="2">
        <v>3784</v>
      </c>
      <c r="Z13" s="2">
        <v>0</v>
      </c>
      <c r="AA13" s="2">
        <v>0</v>
      </c>
      <c r="AB13" s="2">
        <v>42500</v>
      </c>
      <c r="AC13" s="2">
        <v>0</v>
      </c>
      <c r="AD13" s="2">
        <v>0</v>
      </c>
      <c r="AE13" s="2">
        <v>0</v>
      </c>
      <c r="AF13" s="2">
        <v>356671</v>
      </c>
      <c r="AG13" s="2">
        <v>2100</v>
      </c>
      <c r="AH13" s="2">
        <v>0</v>
      </c>
      <c r="AI13" s="2">
        <v>11000</v>
      </c>
      <c r="AJ13" s="2">
        <v>0</v>
      </c>
      <c r="AK13" s="2">
        <v>0</v>
      </c>
      <c r="AL13" s="2">
        <v>0</v>
      </c>
      <c r="AM13" s="2">
        <v>0</v>
      </c>
      <c r="AN13" s="2">
        <v>0</v>
      </c>
      <c r="AO13" s="2">
        <v>0</v>
      </c>
      <c r="AP13" s="2">
        <v>0</v>
      </c>
      <c r="AQ13" s="2">
        <v>0</v>
      </c>
      <c r="AR13" s="2">
        <v>5600</v>
      </c>
      <c r="AS13" s="2">
        <v>0</v>
      </c>
      <c r="AT13" s="2">
        <v>18700</v>
      </c>
      <c r="AU13" s="2">
        <v>0</v>
      </c>
      <c r="AV13" s="2">
        <v>0</v>
      </c>
      <c r="AW13" s="2">
        <v>0</v>
      </c>
      <c r="AX13" s="2">
        <v>0</v>
      </c>
      <c r="AY13" s="142">
        <v>0</v>
      </c>
      <c r="AZ13" s="143">
        <v>0</v>
      </c>
      <c r="BA13" s="141">
        <v>0</v>
      </c>
      <c r="BB13" s="141">
        <v>0</v>
      </c>
      <c r="BC13" s="2">
        <v>0</v>
      </c>
      <c r="BD13" s="2">
        <v>0</v>
      </c>
      <c r="BE13" s="2">
        <v>0</v>
      </c>
      <c r="BF13" s="2">
        <v>0</v>
      </c>
      <c r="BG13" s="2">
        <v>0</v>
      </c>
      <c r="BH13" s="2">
        <v>0</v>
      </c>
      <c r="BI13" s="2">
        <v>0</v>
      </c>
      <c r="BJ13" s="2">
        <v>0</v>
      </c>
      <c r="BK13" s="2">
        <v>0</v>
      </c>
      <c r="BM13" s="24">
        <f t="shared" si="0"/>
        <v>0</v>
      </c>
      <c r="BN13" s="24">
        <v>26227.75</v>
      </c>
    </row>
    <row r="14" spans="1:66" ht="15">
      <c r="A14" s="139" t="s">
        <v>398</v>
      </c>
      <c r="B14" s="140" t="str">
        <f>VLOOKUP(A14,LA_info!$C$4:$D$344,2,FALSE)</f>
        <v>Cambridge</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213572</v>
      </c>
      <c r="V14" s="2">
        <v>0</v>
      </c>
      <c r="W14" s="2">
        <v>0</v>
      </c>
      <c r="X14" s="2">
        <v>0</v>
      </c>
      <c r="Y14" s="2">
        <v>0</v>
      </c>
      <c r="Z14" s="2">
        <v>0</v>
      </c>
      <c r="AA14" s="2">
        <v>0</v>
      </c>
      <c r="AB14" s="2">
        <v>0</v>
      </c>
      <c r="AC14" s="2">
        <v>0</v>
      </c>
      <c r="AD14" s="2">
        <v>0</v>
      </c>
      <c r="AE14" s="2">
        <v>0</v>
      </c>
      <c r="AF14" s="2">
        <v>213572</v>
      </c>
      <c r="AG14" s="2">
        <v>43194</v>
      </c>
      <c r="AH14" s="2">
        <v>11000</v>
      </c>
      <c r="AI14" s="2">
        <v>0</v>
      </c>
      <c r="AJ14" s="2">
        <v>0</v>
      </c>
      <c r="AK14" s="2">
        <v>0</v>
      </c>
      <c r="AL14" s="2">
        <v>2000</v>
      </c>
      <c r="AM14" s="2">
        <v>0</v>
      </c>
      <c r="AN14" s="2">
        <v>0</v>
      </c>
      <c r="AO14" s="2">
        <v>0</v>
      </c>
      <c r="AP14" s="2">
        <v>0</v>
      </c>
      <c r="AQ14" s="2">
        <v>0</v>
      </c>
      <c r="AR14" s="2">
        <v>22000</v>
      </c>
      <c r="AS14" s="2">
        <v>0</v>
      </c>
      <c r="AT14" s="2">
        <v>78194</v>
      </c>
      <c r="AU14" s="2">
        <v>22330</v>
      </c>
      <c r="AV14" s="2">
        <v>0</v>
      </c>
      <c r="AW14" s="2">
        <v>0</v>
      </c>
      <c r="AX14" s="2">
        <v>0</v>
      </c>
      <c r="AY14" s="142">
        <v>0</v>
      </c>
      <c r="AZ14" s="143">
        <v>0</v>
      </c>
      <c r="BA14" s="141">
        <v>0</v>
      </c>
      <c r="BB14" s="141">
        <v>0</v>
      </c>
      <c r="BC14" s="2">
        <v>0</v>
      </c>
      <c r="BD14" s="2">
        <v>0</v>
      </c>
      <c r="BE14" s="2">
        <v>0</v>
      </c>
      <c r="BF14" s="2">
        <v>0</v>
      </c>
      <c r="BG14" s="2">
        <v>0</v>
      </c>
      <c r="BH14" s="2">
        <v>0</v>
      </c>
      <c r="BI14" s="2">
        <v>0</v>
      </c>
      <c r="BJ14" s="2">
        <v>0</v>
      </c>
      <c r="BK14" s="2">
        <v>0</v>
      </c>
      <c r="BM14" s="24">
        <f t="shared" si="0"/>
        <v>0</v>
      </c>
      <c r="BN14" s="24">
        <v>15815</v>
      </c>
    </row>
    <row r="15" spans="1:66" ht="15">
      <c r="A15" s="139" t="s">
        <v>502</v>
      </c>
      <c r="B15" s="140" t="str">
        <f>VLOOKUP(A15,LA_info!$C$4:$D$344,2,FALSE)</f>
        <v>East Cambridgeshire</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16035</v>
      </c>
      <c r="AH15" s="2">
        <v>0</v>
      </c>
      <c r="AI15" s="2">
        <v>0</v>
      </c>
      <c r="AJ15" s="2">
        <v>0</v>
      </c>
      <c r="AK15" s="2">
        <v>0</v>
      </c>
      <c r="AL15" s="2">
        <v>0</v>
      </c>
      <c r="AM15" s="2">
        <v>0</v>
      </c>
      <c r="AN15" s="2">
        <v>0</v>
      </c>
      <c r="AO15" s="2">
        <v>0</v>
      </c>
      <c r="AP15" s="2">
        <v>0</v>
      </c>
      <c r="AQ15" s="2">
        <v>0</v>
      </c>
      <c r="AR15" s="2">
        <v>0</v>
      </c>
      <c r="AS15" s="2">
        <v>0</v>
      </c>
      <c r="AT15" s="2">
        <v>16035</v>
      </c>
      <c r="AU15" s="2">
        <v>3700</v>
      </c>
      <c r="AV15" s="2">
        <v>0</v>
      </c>
      <c r="AW15" s="2">
        <v>0</v>
      </c>
      <c r="AX15" s="2">
        <v>0</v>
      </c>
      <c r="AY15" s="142">
        <v>0</v>
      </c>
      <c r="AZ15" s="143">
        <v>0</v>
      </c>
      <c r="BA15" s="141">
        <v>0</v>
      </c>
      <c r="BB15" s="141">
        <v>0</v>
      </c>
      <c r="BC15" s="2">
        <v>0</v>
      </c>
      <c r="BD15" s="2">
        <v>0</v>
      </c>
      <c r="BE15" s="2">
        <v>0</v>
      </c>
      <c r="BF15" s="2">
        <v>0</v>
      </c>
      <c r="BG15" s="2">
        <v>0</v>
      </c>
      <c r="BH15" s="2">
        <v>0</v>
      </c>
      <c r="BI15" s="2">
        <v>0</v>
      </c>
      <c r="BJ15" s="2">
        <v>0</v>
      </c>
      <c r="BK15" s="2">
        <v>0</v>
      </c>
      <c r="BM15" s="24">
        <f t="shared" si="0"/>
        <v>0</v>
      </c>
      <c r="BN15" s="24">
        <v>13330.75</v>
      </c>
    </row>
    <row r="16" spans="1:66" ht="15">
      <c r="A16" s="139" t="s">
        <v>826</v>
      </c>
      <c r="B16" s="140" t="str">
        <f>VLOOKUP(A16,LA_info!$C$4:$D$344,2,FALSE)</f>
        <v>South Cambridgeshire</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205123</v>
      </c>
      <c r="V16" s="2">
        <v>0</v>
      </c>
      <c r="W16" s="2">
        <v>0</v>
      </c>
      <c r="X16" s="2">
        <v>0</v>
      </c>
      <c r="Y16" s="2">
        <v>0</v>
      </c>
      <c r="Z16" s="2">
        <v>0</v>
      </c>
      <c r="AA16" s="2">
        <v>0</v>
      </c>
      <c r="AB16" s="2">
        <v>0</v>
      </c>
      <c r="AC16" s="2">
        <v>0</v>
      </c>
      <c r="AD16" s="2">
        <v>0</v>
      </c>
      <c r="AE16" s="2">
        <v>0</v>
      </c>
      <c r="AF16" s="2">
        <v>205123</v>
      </c>
      <c r="AG16" s="2">
        <v>29035</v>
      </c>
      <c r="AH16" s="2">
        <v>17500</v>
      </c>
      <c r="AI16" s="2">
        <v>0</v>
      </c>
      <c r="AJ16" s="2">
        <v>0</v>
      </c>
      <c r="AK16" s="2">
        <v>0</v>
      </c>
      <c r="AL16" s="2">
        <v>0</v>
      </c>
      <c r="AM16" s="2">
        <v>0</v>
      </c>
      <c r="AN16" s="2">
        <v>0</v>
      </c>
      <c r="AO16" s="2">
        <v>0</v>
      </c>
      <c r="AP16" s="2">
        <v>0</v>
      </c>
      <c r="AQ16" s="2">
        <v>16043</v>
      </c>
      <c r="AR16" s="2">
        <v>0</v>
      </c>
      <c r="AS16" s="2">
        <v>0</v>
      </c>
      <c r="AT16" s="2">
        <v>62578</v>
      </c>
      <c r="AU16" s="2">
        <v>3275</v>
      </c>
      <c r="AV16" s="2">
        <v>0</v>
      </c>
      <c r="AW16" s="2">
        <v>0</v>
      </c>
      <c r="AX16" s="2">
        <v>0</v>
      </c>
      <c r="AY16" s="142">
        <v>0</v>
      </c>
      <c r="AZ16" s="143">
        <v>0</v>
      </c>
      <c r="BA16" s="141">
        <v>0</v>
      </c>
      <c r="BB16" s="141">
        <v>0</v>
      </c>
      <c r="BC16" s="2">
        <v>0</v>
      </c>
      <c r="BD16" s="2">
        <v>0</v>
      </c>
      <c r="BE16" s="2">
        <v>0</v>
      </c>
      <c r="BF16" s="2">
        <v>0</v>
      </c>
      <c r="BG16" s="2">
        <v>0</v>
      </c>
      <c r="BH16" s="2">
        <v>0</v>
      </c>
      <c r="BI16" s="2">
        <v>0</v>
      </c>
      <c r="BJ16" s="2">
        <v>0</v>
      </c>
      <c r="BK16" s="2">
        <v>0</v>
      </c>
      <c r="BM16" s="24">
        <f t="shared" si="0"/>
        <v>0</v>
      </c>
      <c r="BN16" s="24">
        <v>17486.875</v>
      </c>
    </row>
    <row r="17" spans="1:66" ht="15">
      <c r="A17" s="139" t="s">
        <v>606</v>
      </c>
      <c r="B17" s="140" t="str">
        <f>VLOOKUP(A17,LA_info!$C$4:$D$344,2,FALSE)</f>
        <v>Huntingdonshire</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13805</v>
      </c>
      <c r="V17" s="2">
        <v>0</v>
      </c>
      <c r="W17" s="2">
        <v>0</v>
      </c>
      <c r="X17" s="2">
        <v>0</v>
      </c>
      <c r="Y17" s="2">
        <v>0</v>
      </c>
      <c r="Z17" s="2">
        <v>0</v>
      </c>
      <c r="AA17" s="2">
        <v>0</v>
      </c>
      <c r="AB17" s="2">
        <v>0</v>
      </c>
      <c r="AC17" s="2">
        <v>0</v>
      </c>
      <c r="AD17" s="2">
        <v>0</v>
      </c>
      <c r="AE17" s="2">
        <v>0</v>
      </c>
      <c r="AF17" s="2">
        <v>13805</v>
      </c>
      <c r="AG17" s="2">
        <v>2263</v>
      </c>
      <c r="AH17" s="2">
        <v>1100</v>
      </c>
      <c r="AI17" s="2">
        <v>0</v>
      </c>
      <c r="AJ17" s="2">
        <v>1000</v>
      </c>
      <c r="AK17" s="2">
        <v>0</v>
      </c>
      <c r="AL17" s="2">
        <v>0</v>
      </c>
      <c r="AM17" s="2">
        <v>0</v>
      </c>
      <c r="AN17" s="2">
        <v>0</v>
      </c>
      <c r="AO17" s="2">
        <v>0</v>
      </c>
      <c r="AP17" s="2">
        <v>0</v>
      </c>
      <c r="AQ17" s="2">
        <v>0</v>
      </c>
      <c r="AR17" s="2">
        <v>2</v>
      </c>
      <c r="AS17" s="2">
        <v>4623</v>
      </c>
      <c r="AT17" s="2">
        <v>8988</v>
      </c>
      <c r="AU17" s="2">
        <v>6190</v>
      </c>
      <c r="AV17" s="2">
        <v>0</v>
      </c>
      <c r="AW17" s="2">
        <v>0</v>
      </c>
      <c r="AX17" s="2">
        <v>0</v>
      </c>
      <c r="AY17" s="142">
        <v>0</v>
      </c>
      <c r="AZ17" s="143">
        <v>0</v>
      </c>
      <c r="BA17" s="141">
        <v>0</v>
      </c>
      <c r="BB17" s="141">
        <v>0</v>
      </c>
      <c r="BC17" s="2">
        <v>0</v>
      </c>
      <c r="BD17" s="2">
        <v>0</v>
      </c>
      <c r="BE17" s="2">
        <v>0</v>
      </c>
      <c r="BF17" s="2">
        <v>0</v>
      </c>
      <c r="BG17" s="2">
        <v>0</v>
      </c>
      <c r="BH17" s="2">
        <v>0</v>
      </c>
      <c r="BI17" s="2">
        <v>0</v>
      </c>
      <c r="BJ17" s="2">
        <v>0</v>
      </c>
      <c r="BK17" s="2">
        <v>0</v>
      </c>
      <c r="BM17" s="24">
        <f t="shared" si="0"/>
        <v>0</v>
      </c>
      <c r="BN17" s="24">
        <v>15163.5</v>
      </c>
    </row>
    <row r="18" spans="1:66" ht="15">
      <c r="A18" s="139" t="s">
        <v>938</v>
      </c>
      <c r="B18" s="140" t="str">
        <f>VLOOKUP(A18,LA_info!$C$4:$D$344,2,FALSE)</f>
        <v>Warrington UA</v>
      </c>
      <c r="D18" s="2">
        <v>0</v>
      </c>
      <c r="E18" s="2">
        <v>0</v>
      </c>
      <c r="F18" s="2">
        <v>0</v>
      </c>
      <c r="G18" s="2">
        <v>0</v>
      </c>
      <c r="H18" s="2">
        <v>0</v>
      </c>
      <c r="I18" s="2">
        <v>0</v>
      </c>
      <c r="J18" s="2">
        <v>0</v>
      </c>
      <c r="K18" s="2">
        <v>0</v>
      </c>
      <c r="L18" s="2">
        <v>290</v>
      </c>
      <c r="M18" s="2">
        <v>0</v>
      </c>
      <c r="N18" s="2">
        <v>0</v>
      </c>
      <c r="O18" s="2">
        <v>0</v>
      </c>
      <c r="P18" s="2">
        <v>57000</v>
      </c>
      <c r="Q18" s="2">
        <v>0</v>
      </c>
      <c r="R18" s="2">
        <v>0</v>
      </c>
      <c r="S18" s="2">
        <v>0</v>
      </c>
      <c r="T18" s="2">
        <v>57290</v>
      </c>
      <c r="U18" s="2">
        <v>72158</v>
      </c>
      <c r="V18" s="2">
        <v>65012</v>
      </c>
      <c r="W18" s="2">
        <v>0</v>
      </c>
      <c r="X18" s="2">
        <v>50000</v>
      </c>
      <c r="Y18" s="2">
        <v>0</v>
      </c>
      <c r="Z18" s="2">
        <v>0</v>
      </c>
      <c r="AA18" s="2">
        <v>0</v>
      </c>
      <c r="AB18" s="2">
        <v>50000</v>
      </c>
      <c r="AC18" s="2">
        <v>0</v>
      </c>
      <c r="AD18" s="2">
        <v>43500</v>
      </c>
      <c r="AE18" s="2">
        <v>0</v>
      </c>
      <c r="AF18" s="2">
        <v>280670</v>
      </c>
      <c r="AG18" s="2">
        <v>35981</v>
      </c>
      <c r="AH18" s="2">
        <v>0</v>
      </c>
      <c r="AI18" s="2">
        <v>0</v>
      </c>
      <c r="AJ18" s="2">
        <v>0</v>
      </c>
      <c r="AK18" s="2">
        <v>0</v>
      </c>
      <c r="AL18" s="2">
        <v>0</v>
      </c>
      <c r="AM18" s="2">
        <v>0</v>
      </c>
      <c r="AN18" s="2">
        <v>0</v>
      </c>
      <c r="AO18" s="2">
        <v>0</v>
      </c>
      <c r="AP18" s="2">
        <v>0</v>
      </c>
      <c r="AQ18" s="2">
        <v>0</v>
      </c>
      <c r="AR18" s="2">
        <v>0</v>
      </c>
      <c r="AS18" s="2">
        <v>0</v>
      </c>
      <c r="AT18" s="2">
        <v>35981</v>
      </c>
      <c r="AU18" s="2">
        <v>13132</v>
      </c>
      <c r="AV18" s="2">
        <v>41500</v>
      </c>
      <c r="AW18" s="2">
        <v>0</v>
      </c>
      <c r="AX18" s="2">
        <v>0</v>
      </c>
      <c r="AY18" s="142">
        <v>0</v>
      </c>
      <c r="AZ18" s="143">
        <v>0</v>
      </c>
      <c r="BA18" s="141">
        <v>0</v>
      </c>
      <c r="BB18" s="141">
        <v>0</v>
      </c>
      <c r="BC18" s="2">
        <v>0</v>
      </c>
      <c r="BD18" s="2">
        <v>0</v>
      </c>
      <c r="BE18" s="2">
        <v>0</v>
      </c>
      <c r="BF18" s="2">
        <v>0</v>
      </c>
      <c r="BG18" s="2">
        <v>41500</v>
      </c>
      <c r="BH18" s="2">
        <v>0</v>
      </c>
      <c r="BI18" s="2">
        <v>0</v>
      </c>
      <c r="BJ18" s="2">
        <v>0</v>
      </c>
      <c r="BK18" s="2">
        <v>41500</v>
      </c>
      <c r="BM18" s="24">
        <f t="shared" si="0"/>
        <v>830</v>
      </c>
      <c r="BN18" s="24">
        <v>18733.875</v>
      </c>
    </row>
    <row r="19" spans="1:66" ht="15">
      <c r="A19" s="139" t="s">
        <v>776</v>
      </c>
      <c r="B19" s="140" t="str">
        <f>VLOOKUP(A19,LA_info!$C$4:$D$344,2,FALSE)</f>
        <v>Redcar and Cleveland UA</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44553</v>
      </c>
      <c r="V19" s="2">
        <v>105350</v>
      </c>
      <c r="W19" s="2">
        <v>0</v>
      </c>
      <c r="X19" s="2">
        <v>0</v>
      </c>
      <c r="Y19" s="2">
        <v>0</v>
      </c>
      <c r="Z19" s="2">
        <v>0</v>
      </c>
      <c r="AA19" s="2">
        <v>0</v>
      </c>
      <c r="AB19" s="2">
        <v>15000</v>
      </c>
      <c r="AC19" s="2">
        <v>0</v>
      </c>
      <c r="AD19" s="2">
        <v>0</v>
      </c>
      <c r="AE19" s="2">
        <v>0</v>
      </c>
      <c r="AF19" s="2">
        <v>164903</v>
      </c>
      <c r="AG19" s="2">
        <v>8215</v>
      </c>
      <c r="AH19" s="2">
        <v>4500</v>
      </c>
      <c r="AI19" s="2">
        <v>0</v>
      </c>
      <c r="AJ19" s="2">
        <v>0</v>
      </c>
      <c r="AK19" s="2">
        <v>0</v>
      </c>
      <c r="AL19" s="2">
        <v>0</v>
      </c>
      <c r="AM19" s="2">
        <v>0</v>
      </c>
      <c r="AN19" s="2">
        <v>0</v>
      </c>
      <c r="AO19" s="2">
        <v>0</v>
      </c>
      <c r="AP19" s="2">
        <v>0</v>
      </c>
      <c r="AQ19" s="2">
        <v>0</v>
      </c>
      <c r="AR19" s="2">
        <v>2000</v>
      </c>
      <c r="AS19" s="2">
        <v>0</v>
      </c>
      <c r="AT19" s="2">
        <v>14715</v>
      </c>
      <c r="AU19" s="2">
        <v>8900</v>
      </c>
      <c r="AV19" s="2">
        <v>0</v>
      </c>
      <c r="AW19" s="2">
        <v>0</v>
      </c>
      <c r="AX19" s="2">
        <v>3996</v>
      </c>
      <c r="AY19" s="142">
        <v>0</v>
      </c>
      <c r="AZ19" s="143">
        <v>0</v>
      </c>
      <c r="BA19" s="141">
        <v>0</v>
      </c>
      <c r="BB19" s="141">
        <v>0</v>
      </c>
      <c r="BC19" s="2">
        <v>0</v>
      </c>
      <c r="BD19" s="2">
        <v>0</v>
      </c>
      <c r="BE19" s="2">
        <v>0</v>
      </c>
      <c r="BF19" s="2">
        <v>0</v>
      </c>
      <c r="BG19" s="2">
        <v>0</v>
      </c>
      <c r="BH19" s="2">
        <v>0</v>
      </c>
      <c r="BI19" s="2">
        <v>0</v>
      </c>
      <c r="BJ19" s="2">
        <v>0</v>
      </c>
      <c r="BK19" s="2">
        <v>0</v>
      </c>
      <c r="BM19" s="24">
        <f t="shared" si="0"/>
        <v>0</v>
      </c>
      <c r="BN19" s="24">
        <v>18432.875</v>
      </c>
    </row>
    <row r="20" spans="1:66" ht="15">
      <c r="A20" s="139" t="s">
        <v>878</v>
      </c>
      <c r="B20" s="140" t="str">
        <f>VLOOKUP(A20,LA_info!$C$4:$D$344,2,FALSE)</f>
        <v>Stockton-on-Tees UA</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4854</v>
      </c>
      <c r="V20" s="2">
        <v>41000</v>
      </c>
      <c r="W20" s="2">
        <v>0</v>
      </c>
      <c r="X20" s="2">
        <v>2000</v>
      </c>
      <c r="Y20" s="2">
        <v>0</v>
      </c>
      <c r="Z20" s="2">
        <v>0</v>
      </c>
      <c r="AA20" s="2">
        <v>0</v>
      </c>
      <c r="AB20" s="2">
        <v>0</v>
      </c>
      <c r="AC20" s="2">
        <v>0</v>
      </c>
      <c r="AD20" s="2">
        <v>0</v>
      </c>
      <c r="AE20" s="2">
        <v>0</v>
      </c>
      <c r="AF20" s="2">
        <v>47854</v>
      </c>
      <c r="AG20" s="2">
        <v>75555</v>
      </c>
      <c r="AH20" s="2">
        <v>0</v>
      </c>
      <c r="AI20" s="2">
        <v>63000</v>
      </c>
      <c r="AJ20" s="2">
        <v>0</v>
      </c>
      <c r="AK20" s="2">
        <v>0</v>
      </c>
      <c r="AL20" s="2">
        <v>0</v>
      </c>
      <c r="AM20" s="2">
        <v>0</v>
      </c>
      <c r="AN20" s="2">
        <v>0</v>
      </c>
      <c r="AO20" s="2">
        <v>0</v>
      </c>
      <c r="AP20" s="2">
        <v>0</v>
      </c>
      <c r="AQ20" s="2">
        <v>0</v>
      </c>
      <c r="AR20" s="2">
        <v>0</v>
      </c>
      <c r="AS20" s="2">
        <v>0</v>
      </c>
      <c r="AT20" s="2">
        <v>138555</v>
      </c>
      <c r="AU20" s="2">
        <v>0</v>
      </c>
      <c r="AV20" s="2">
        <v>0</v>
      </c>
      <c r="AW20" s="2">
        <v>0</v>
      </c>
      <c r="AX20" s="2">
        <v>0</v>
      </c>
      <c r="AY20" s="142">
        <v>0</v>
      </c>
      <c r="AZ20" s="143">
        <v>0</v>
      </c>
      <c r="BA20" s="141">
        <v>0</v>
      </c>
      <c r="BB20" s="141">
        <v>0</v>
      </c>
      <c r="BC20" s="2">
        <v>0</v>
      </c>
      <c r="BD20" s="2">
        <v>0</v>
      </c>
      <c r="BE20" s="2">
        <v>0</v>
      </c>
      <c r="BF20" s="2">
        <v>0</v>
      </c>
      <c r="BG20" s="2">
        <v>0</v>
      </c>
      <c r="BH20" s="2">
        <v>0</v>
      </c>
      <c r="BI20" s="2">
        <v>0</v>
      </c>
      <c r="BJ20" s="2">
        <v>0</v>
      </c>
      <c r="BK20" s="2">
        <v>0</v>
      </c>
      <c r="BM20" s="24">
        <f t="shared" si="0"/>
        <v>0</v>
      </c>
      <c r="BN20" s="24">
        <v>22093.25</v>
      </c>
    </row>
    <row r="21" spans="1:66" ht="15">
      <c r="A21" s="139" t="s">
        <v>452</v>
      </c>
      <c r="B21" s="140" t="str">
        <f>VLOOKUP(A21,LA_info!$C$4:$D$344,2,FALSE)</f>
        <v>Cumbria</v>
      </c>
      <c r="D21" s="2">
        <v>0</v>
      </c>
      <c r="E21" s="2">
        <v>0</v>
      </c>
      <c r="F21" s="2">
        <v>0</v>
      </c>
      <c r="G21" s="2">
        <v>0</v>
      </c>
      <c r="H21" s="2">
        <v>0</v>
      </c>
      <c r="I21" s="2">
        <v>0</v>
      </c>
      <c r="J21" s="2">
        <v>0</v>
      </c>
      <c r="K21" s="2">
        <v>0</v>
      </c>
      <c r="L21" s="2">
        <v>0</v>
      </c>
      <c r="M21" s="2">
        <v>0</v>
      </c>
      <c r="N21" s="2">
        <v>0</v>
      </c>
      <c r="O21" s="2">
        <v>0</v>
      </c>
      <c r="P21" s="2">
        <v>0</v>
      </c>
      <c r="Q21" s="2">
        <v>0</v>
      </c>
      <c r="R21" s="2">
        <v>25000</v>
      </c>
      <c r="S21" s="2">
        <v>0</v>
      </c>
      <c r="T21" s="2">
        <v>25000</v>
      </c>
      <c r="U21" s="2">
        <v>269700</v>
      </c>
      <c r="V21" s="2">
        <v>0</v>
      </c>
      <c r="W21" s="2">
        <v>0</v>
      </c>
      <c r="X21" s="2">
        <v>0</v>
      </c>
      <c r="Y21" s="2">
        <v>0</v>
      </c>
      <c r="Z21" s="2">
        <v>0</v>
      </c>
      <c r="AA21" s="2">
        <v>0</v>
      </c>
      <c r="AB21" s="2">
        <v>0</v>
      </c>
      <c r="AC21" s="2">
        <v>0</v>
      </c>
      <c r="AD21" s="2">
        <v>0</v>
      </c>
      <c r="AE21" s="2">
        <v>0</v>
      </c>
      <c r="AF21" s="2">
        <v>269700</v>
      </c>
      <c r="AG21" s="2">
        <v>50000</v>
      </c>
      <c r="AH21" s="2">
        <v>25000</v>
      </c>
      <c r="AI21" s="2">
        <v>0</v>
      </c>
      <c r="AJ21" s="2">
        <v>44000</v>
      </c>
      <c r="AK21" s="2">
        <v>0</v>
      </c>
      <c r="AL21" s="2">
        <v>0</v>
      </c>
      <c r="AM21" s="2">
        <v>0</v>
      </c>
      <c r="AN21" s="2">
        <v>0</v>
      </c>
      <c r="AO21" s="2">
        <v>0</v>
      </c>
      <c r="AP21" s="2">
        <v>0</v>
      </c>
      <c r="AQ21" s="2">
        <v>0</v>
      </c>
      <c r="AR21" s="2">
        <v>56000</v>
      </c>
      <c r="AS21" s="2">
        <v>0</v>
      </c>
      <c r="AT21" s="2">
        <v>175000</v>
      </c>
      <c r="AU21" s="2">
        <v>67700</v>
      </c>
      <c r="AV21" s="2">
        <v>0</v>
      </c>
      <c r="AW21" s="2">
        <v>0</v>
      </c>
      <c r="AX21" s="2">
        <v>0</v>
      </c>
      <c r="AY21" s="142">
        <v>0</v>
      </c>
      <c r="AZ21" s="143">
        <v>0</v>
      </c>
      <c r="BA21" s="141">
        <v>0</v>
      </c>
      <c r="BB21" s="141">
        <v>0</v>
      </c>
      <c r="BC21" s="2">
        <v>0</v>
      </c>
      <c r="BD21" s="2">
        <v>0</v>
      </c>
      <c r="BE21" s="2">
        <v>0</v>
      </c>
      <c r="BF21" s="2">
        <v>0</v>
      </c>
      <c r="BG21" s="2">
        <v>0</v>
      </c>
      <c r="BH21" s="2">
        <v>0</v>
      </c>
      <c r="BI21" s="2">
        <v>0</v>
      </c>
      <c r="BJ21" s="2">
        <v>0</v>
      </c>
      <c r="BK21" s="2">
        <v>0</v>
      </c>
      <c r="BM21" s="24">
        <f t="shared" si="0"/>
        <v>0</v>
      </c>
      <c r="BN21" s="24">
        <v>26606.25</v>
      </c>
    </row>
    <row r="22" spans="1:66" ht="15">
      <c r="A22" s="139" t="s">
        <v>324</v>
      </c>
      <c r="B22" s="140" t="str">
        <f>VLOOKUP(A22,LA_info!$C$4:$D$344,2,FALSE)</f>
        <v>Allerdale</v>
      </c>
      <c r="D22" s="2">
        <v>0</v>
      </c>
      <c r="E22" s="2">
        <v>0</v>
      </c>
      <c r="F22" s="2">
        <v>0</v>
      </c>
      <c r="G22" s="2">
        <v>0</v>
      </c>
      <c r="H22" s="2">
        <v>0</v>
      </c>
      <c r="I22" s="2">
        <v>0</v>
      </c>
      <c r="J22" s="2">
        <v>0</v>
      </c>
      <c r="K22" s="2">
        <v>0</v>
      </c>
      <c r="L22" s="2">
        <v>0</v>
      </c>
      <c r="M22" s="2">
        <v>0</v>
      </c>
      <c r="N22" s="2">
        <v>0</v>
      </c>
      <c r="O22" s="2">
        <v>0</v>
      </c>
      <c r="P22" s="2">
        <v>0</v>
      </c>
      <c r="Q22" s="2">
        <v>94</v>
      </c>
      <c r="R22" s="2">
        <v>0</v>
      </c>
      <c r="S22" s="2">
        <v>0</v>
      </c>
      <c r="T22" s="2">
        <v>94</v>
      </c>
      <c r="U22" s="2">
        <v>13804</v>
      </c>
      <c r="V22" s="2">
        <v>0</v>
      </c>
      <c r="W22" s="2">
        <v>0</v>
      </c>
      <c r="X22" s="2">
        <v>0</v>
      </c>
      <c r="Y22" s="2">
        <v>0</v>
      </c>
      <c r="Z22" s="2">
        <v>0</v>
      </c>
      <c r="AA22" s="2">
        <v>0</v>
      </c>
      <c r="AB22" s="2">
        <v>0</v>
      </c>
      <c r="AC22" s="2">
        <v>0</v>
      </c>
      <c r="AD22" s="2">
        <v>0</v>
      </c>
      <c r="AE22" s="2">
        <v>0</v>
      </c>
      <c r="AF22" s="2">
        <v>13804</v>
      </c>
      <c r="AG22" s="2">
        <v>2977</v>
      </c>
      <c r="AH22" s="2">
        <v>0</v>
      </c>
      <c r="AI22" s="2">
        <v>0</v>
      </c>
      <c r="AJ22" s="2">
        <v>0</v>
      </c>
      <c r="AK22" s="2">
        <v>0</v>
      </c>
      <c r="AL22" s="2">
        <v>0</v>
      </c>
      <c r="AM22" s="2">
        <v>0</v>
      </c>
      <c r="AN22" s="2">
        <v>0</v>
      </c>
      <c r="AO22" s="2">
        <v>0</v>
      </c>
      <c r="AP22" s="2">
        <v>0</v>
      </c>
      <c r="AQ22" s="2">
        <v>0</v>
      </c>
      <c r="AR22" s="2">
        <v>0</v>
      </c>
      <c r="AS22" s="2">
        <v>1745</v>
      </c>
      <c r="AT22" s="2">
        <v>4722</v>
      </c>
      <c r="AU22" s="2">
        <v>7501</v>
      </c>
      <c r="AV22" s="2">
        <v>0</v>
      </c>
      <c r="AW22" s="2">
        <v>0</v>
      </c>
      <c r="AX22" s="2">
        <v>0</v>
      </c>
      <c r="AY22" s="142">
        <v>0</v>
      </c>
      <c r="AZ22" s="143">
        <v>0</v>
      </c>
      <c r="BA22" s="141">
        <v>0</v>
      </c>
      <c r="BB22" s="141">
        <v>0</v>
      </c>
      <c r="BC22" s="2">
        <v>0</v>
      </c>
      <c r="BD22" s="2">
        <v>0</v>
      </c>
      <c r="BE22" s="2">
        <v>0</v>
      </c>
      <c r="BF22" s="2">
        <v>0</v>
      </c>
      <c r="BG22" s="2">
        <v>0</v>
      </c>
      <c r="BH22" s="2">
        <v>0</v>
      </c>
      <c r="BI22" s="2">
        <v>0</v>
      </c>
      <c r="BJ22" s="2">
        <v>0</v>
      </c>
      <c r="BK22" s="2">
        <v>0</v>
      </c>
      <c r="BM22" s="24">
        <f t="shared" si="0"/>
        <v>0</v>
      </c>
      <c r="BN22" s="24">
        <v>13029.125</v>
      </c>
    </row>
    <row r="23" spans="1:66" ht="15">
      <c r="A23" s="139" t="s">
        <v>350</v>
      </c>
      <c r="B23" s="140" t="str">
        <f>VLOOKUP(A23,LA_info!$C$4:$D$344,2,FALSE)</f>
        <v>Barrow-in-Furness</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39479</v>
      </c>
      <c r="V23" s="2">
        <v>0</v>
      </c>
      <c r="W23" s="2">
        <v>0</v>
      </c>
      <c r="X23" s="2">
        <v>0</v>
      </c>
      <c r="Y23" s="2">
        <v>0</v>
      </c>
      <c r="Z23" s="2">
        <v>0</v>
      </c>
      <c r="AA23" s="2">
        <v>0</v>
      </c>
      <c r="AB23" s="2">
        <v>0</v>
      </c>
      <c r="AC23" s="2">
        <v>0</v>
      </c>
      <c r="AD23" s="2">
        <v>0</v>
      </c>
      <c r="AE23" s="2">
        <v>0</v>
      </c>
      <c r="AF23" s="2">
        <v>39479</v>
      </c>
      <c r="AG23" s="2">
        <v>4854</v>
      </c>
      <c r="AH23" s="2">
        <v>14000</v>
      </c>
      <c r="AI23" s="2">
        <v>0</v>
      </c>
      <c r="AJ23" s="2">
        <v>0</v>
      </c>
      <c r="AK23" s="2">
        <v>0</v>
      </c>
      <c r="AL23" s="2">
        <v>0</v>
      </c>
      <c r="AM23" s="2">
        <v>0</v>
      </c>
      <c r="AN23" s="2">
        <v>0</v>
      </c>
      <c r="AO23" s="2">
        <v>10</v>
      </c>
      <c r="AP23" s="2">
        <v>0</v>
      </c>
      <c r="AQ23" s="2">
        <v>0</v>
      </c>
      <c r="AR23" s="2">
        <v>0</v>
      </c>
      <c r="AS23" s="2">
        <v>0</v>
      </c>
      <c r="AT23" s="2">
        <v>18864</v>
      </c>
      <c r="AU23" s="2">
        <v>0</v>
      </c>
      <c r="AV23" s="2">
        <v>0</v>
      </c>
      <c r="AW23" s="2">
        <v>0</v>
      </c>
      <c r="AX23" s="2">
        <v>0</v>
      </c>
      <c r="AY23" s="142">
        <v>0</v>
      </c>
      <c r="AZ23" s="143">
        <v>0</v>
      </c>
      <c r="BA23" s="141">
        <v>0</v>
      </c>
      <c r="BB23" s="141">
        <v>0</v>
      </c>
      <c r="BC23" s="2">
        <v>0</v>
      </c>
      <c r="BD23" s="2">
        <v>0</v>
      </c>
      <c r="BE23" s="2">
        <v>0</v>
      </c>
      <c r="BF23" s="2">
        <v>0</v>
      </c>
      <c r="BG23" s="2">
        <v>0</v>
      </c>
      <c r="BH23" s="2">
        <v>0</v>
      </c>
      <c r="BI23" s="2">
        <v>0</v>
      </c>
      <c r="BJ23" s="2">
        <v>0</v>
      </c>
      <c r="BK23" s="2">
        <v>0</v>
      </c>
      <c r="BM23" s="24">
        <f t="shared" si="0"/>
        <v>0</v>
      </c>
      <c r="BN23" s="24">
        <v>13121</v>
      </c>
    </row>
    <row r="24" spans="1:66" ht="15">
      <c r="A24" s="139" t="s">
        <v>406</v>
      </c>
      <c r="B24" s="140" t="str">
        <f>VLOOKUP(A24,LA_info!$C$4:$D$344,2,FALSE)</f>
        <v>Carlisle</v>
      </c>
      <c r="D24" s="2">
        <v>0</v>
      </c>
      <c r="E24" s="2">
        <v>0</v>
      </c>
      <c r="F24" s="2">
        <v>0</v>
      </c>
      <c r="G24" s="2">
        <v>0</v>
      </c>
      <c r="H24" s="2">
        <v>15000</v>
      </c>
      <c r="I24" s="2">
        <v>15000</v>
      </c>
      <c r="J24" s="2">
        <v>0</v>
      </c>
      <c r="K24" s="2">
        <v>0</v>
      </c>
      <c r="L24" s="2">
        <v>0</v>
      </c>
      <c r="M24" s="2">
        <v>0</v>
      </c>
      <c r="N24" s="2">
        <v>0</v>
      </c>
      <c r="O24" s="2">
        <v>0</v>
      </c>
      <c r="P24" s="2">
        <v>0</v>
      </c>
      <c r="Q24" s="2">
        <v>13</v>
      </c>
      <c r="R24" s="2">
        <v>0</v>
      </c>
      <c r="S24" s="2">
        <v>0</v>
      </c>
      <c r="T24" s="2">
        <v>13</v>
      </c>
      <c r="U24" s="2">
        <v>0</v>
      </c>
      <c r="V24" s="2">
        <v>0</v>
      </c>
      <c r="W24" s="2">
        <v>0</v>
      </c>
      <c r="X24" s="2">
        <v>0</v>
      </c>
      <c r="Y24" s="2">
        <v>0</v>
      </c>
      <c r="Z24" s="2">
        <v>0</v>
      </c>
      <c r="AA24" s="2">
        <v>0</v>
      </c>
      <c r="AB24" s="2">
        <v>0</v>
      </c>
      <c r="AC24" s="2">
        <v>0</v>
      </c>
      <c r="AD24" s="2">
        <v>0</v>
      </c>
      <c r="AE24" s="2">
        <v>0</v>
      </c>
      <c r="AF24" s="2">
        <v>0</v>
      </c>
      <c r="AG24" s="2">
        <v>12000</v>
      </c>
      <c r="AH24" s="2">
        <v>4000</v>
      </c>
      <c r="AI24" s="2">
        <v>0</v>
      </c>
      <c r="AJ24" s="2">
        <v>0</v>
      </c>
      <c r="AK24" s="2">
        <v>0</v>
      </c>
      <c r="AL24" s="2">
        <v>0</v>
      </c>
      <c r="AM24" s="2">
        <v>0</v>
      </c>
      <c r="AN24" s="2">
        <v>0</v>
      </c>
      <c r="AO24" s="2">
        <v>0</v>
      </c>
      <c r="AP24" s="2">
        <v>0</v>
      </c>
      <c r="AQ24" s="2">
        <v>0</v>
      </c>
      <c r="AR24" s="2">
        <v>0</v>
      </c>
      <c r="AS24" s="2">
        <v>0</v>
      </c>
      <c r="AT24" s="2">
        <v>16000</v>
      </c>
      <c r="AU24" s="2">
        <v>3821</v>
      </c>
      <c r="AV24" s="2">
        <v>0</v>
      </c>
      <c r="AW24" s="2">
        <v>0</v>
      </c>
      <c r="AX24" s="2">
        <v>0</v>
      </c>
      <c r="AY24" s="142">
        <v>0</v>
      </c>
      <c r="AZ24" s="143">
        <v>0</v>
      </c>
      <c r="BA24" s="141">
        <v>0</v>
      </c>
      <c r="BB24" s="141">
        <v>0</v>
      </c>
      <c r="BC24" s="2">
        <v>0</v>
      </c>
      <c r="BD24" s="2">
        <v>0</v>
      </c>
      <c r="BE24" s="2">
        <v>0</v>
      </c>
      <c r="BF24" s="2">
        <v>0</v>
      </c>
      <c r="BG24" s="2">
        <v>0</v>
      </c>
      <c r="BH24" s="2">
        <v>0</v>
      </c>
      <c r="BI24" s="2">
        <v>0</v>
      </c>
      <c r="BJ24" s="2">
        <v>0</v>
      </c>
      <c r="BK24" s="2">
        <v>0</v>
      </c>
      <c r="BM24" s="24">
        <f t="shared" si="0"/>
        <v>0</v>
      </c>
      <c r="BN24" s="24">
        <v>13893.875</v>
      </c>
    </row>
    <row r="25" spans="1:66" ht="15">
      <c r="A25" s="139" t="s">
        <v>444</v>
      </c>
      <c r="B25" s="140" t="s">
        <v>443</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5000</v>
      </c>
      <c r="AE25" s="2">
        <v>0</v>
      </c>
      <c r="AF25" s="2">
        <v>5000</v>
      </c>
      <c r="AG25" s="2">
        <v>24970</v>
      </c>
      <c r="AH25" s="2">
        <v>10000</v>
      </c>
      <c r="AI25" s="2">
        <v>0</v>
      </c>
      <c r="AJ25" s="2">
        <v>0</v>
      </c>
      <c r="AK25" s="2">
        <v>0</v>
      </c>
      <c r="AL25" s="2">
        <v>0</v>
      </c>
      <c r="AM25" s="2">
        <v>0</v>
      </c>
      <c r="AN25" s="2">
        <v>0</v>
      </c>
      <c r="AO25" s="2">
        <v>0</v>
      </c>
      <c r="AP25" s="2">
        <v>0</v>
      </c>
      <c r="AQ25" s="2">
        <v>0</v>
      </c>
      <c r="AR25" s="2">
        <v>0</v>
      </c>
      <c r="AS25" s="2">
        <v>0</v>
      </c>
      <c r="AT25" s="2">
        <v>34970</v>
      </c>
      <c r="AU25" s="2">
        <v>17841</v>
      </c>
      <c r="AV25" s="2">
        <v>0</v>
      </c>
      <c r="AW25" s="2">
        <v>0</v>
      </c>
      <c r="AX25" s="2">
        <v>0</v>
      </c>
      <c r="AY25" s="142">
        <v>0</v>
      </c>
      <c r="AZ25" s="143">
        <v>0</v>
      </c>
      <c r="BA25" s="141">
        <v>0</v>
      </c>
      <c r="BB25" s="141">
        <v>0</v>
      </c>
      <c r="BC25" s="2">
        <v>0</v>
      </c>
      <c r="BD25" s="2">
        <v>0</v>
      </c>
      <c r="BE25" s="2">
        <v>0</v>
      </c>
      <c r="BF25" s="2">
        <v>0</v>
      </c>
      <c r="BG25" s="2">
        <v>0</v>
      </c>
      <c r="BH25" s="2">
        <v>0</v>
      </c>
      <c r="BI25" s="2">
        <v>0</v>
      </c>
      <c r="BJ25" s="2">
        <v>0</v>
      </c>
      <c r="BK25" s="2">
        <v>0</v>
      </c>
      <c r="BM25" s="24">
        <f t="shared" si="0"/>
        <v>0</v>
      </c>
      <c r="BN25" s="24">
        <v>13237.75</v>
      </c>
    </row>
    <row r="26" spans="1:66" ht="15">
      <c r="A26" s="139" t="s">
        <v>530</v>
      </c>
      <c r="B26" s="140" t="str">
        <f>VLOOKUP(A26,LA_info!$C$4:$D$344,2,FALSE)</f>
        <v>Eden</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5937</v>
      </c>
      <c r="AH26" s="2">
        <v>2000</v>
      </c>
      <c r="AI26" s="2">
        <v>0</v>
      </c>
      <c r="AJ26" s="2">
        <v>0</v>
      </c>
      <c r="AK26" s="2">
        <v>0</v>
      </c>
      <c r="AL26" s="2">
        <v>1000</v>
      </c>
      <c r="AM26" s="2">
        <v>0</v>
      </c>
      <c r="AN26" s="2">
        <v>0</v>
      </c>
      <c r="AO26" s="2">
        <v>0</v>
      </c>
      <c r="AP26" s="2">
        <v>0</v>
      </c>
      <c r="AQ26" s="2">
        <v>0</v>
      </c>
      <c r="AR26" s="2">
        <v>0</v>
      </c>
      <c r="AS26" s="2">
        <v>1000</v>
      </c>
      <c r="AT26" s="2">
        <v>9937</v>
      </c>
      <c r="AU26" s="2">
        <v>5379</v>
      </c>
      <c r="AV26" s="2">
        <v>0</v>
      </c>
      <c r="AW26" s="2">
        <v>0</v>
      </c>
      <c r="AX26" s="2">
        <v>0</v>
      </c>
      <c r="AY26" s="142">
        <v>0</v>
      </c>
      <c r="AZ26" s="143">
        <v>0</v>
      </c>
      <c r="BA26" s="141">
        <v>0</v>
      </c>
      <c r="BB26" s="141">
        <v>0</v>
      </c>
      <c r="BC26" s="2">
        <v>0</v>
      </c>
      <c r="BD26" s="2">
        <v>0</v>
      </c>
      <c r="BE26" s="2">
        <v>0</v>
      </c>
      <c r="BF26" s="2">
        <v>0</v>
      </c>
      <c r="BG26" s="2">
        <v>0</v>
      </c>
      <c r="BH26" s="2">
        <v>0</v>
      </c>
      <c r="BI26" s="2">
        <v>0</v>
      </c>
      <c r="BJ26" s="2">
        <v>0</v>
      </c>
      <c r="BK26" s="2">
        <v>0</v>
      </c>
      <c r="BM26" s="24">
        <f t="shared" si="0"/>
        <v>0</v>
      </c>
      <c r="BN26" s="24">
        <v>12359.75</v>
      </c>
    </row>
    <row r="27" spans="1:66" ht="15">
      <c r="A27" s="139" t="s">
        <v>838</v>
      </c>
      <c r="B27" s="140" t="str">
        <f>VLOOKUP(A27,LA_info!$C$4:$D$344,2,FALSE)</f>
        <v>South Lakeland</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12800</v>
      </c>
      <c r="V27" s="2">
        <v>0</v>
      </c>
      <c r="W27" s="2">
        <v>0</v>
      </c>
      <c r="X27" s="2">
        <v>0</v>
      </c>
      <c r="Y27" s="2">
        <v>0</v>
      </c>
      <c r="Z27" s="2">
        <v>0</v>
      </c>
      <c r="AA27" s="2">
        <v>0</v>
      </c>
      <c r="AB27" s="2">
        <v>0</v>
      </c>
      <c r="AC27" s="2">
        <v>0</v>
      </c>
      <c r="AD27" s="2">
        <v>0</v>
      </c>
      <c r="AE27" s="2">
        <v>0</v>
      </c>
      <c r="AF27" s="2">
        <v>12800</v>
      </c>
      <c r="AG27" s="2">
        <v>395</v>
      </c>
      <c r="AH27" s="2">
        <v>0</v>
      </c>
      <c r="AI27" s="2">
        <v>0</v>
      </c>
      <c r="AJ27" s="2">
        <v>2000</v>
      </c>
      <c r="AK27" s="2">
        <v>0</v>
      </c>
      <c r="AL27" s="2">
        <v>0</v>
      </c>
      <c r="AM27" s="2">
        <v>0</v>
      </c>
      <c r="AN27" s="2">
        <v>4008</v>
      </c>
      <c r="AO27" s="2">
        <v>0</v>
      </c>
      <c r="AP27" s="2">
        <v>0</v>
      </c>
      <c r="AQ27" s="2">
        <v>0</v>
      </c>
      <c r="AR27" s="2">
        <v>3000</v>
      </c>
      <c r="AS27" s="2">
        <v>10000</v>
      </c>
      <c r="AT27" s="2">
        <v>19403</v>
      </c>
      <c r="AU27" s="2">
        <v>2400</v>
      </c>
      <c r="AV27" s="2">
        <v>0</v>
      </c>
      <c r="AW27" s="2">
        <v>0</v>
      </c>
      <c r="AX27" s="2">
        <v>0</v>
      </c>
      <c r="AY27" s="142">
        <v>0</v>
      </c>
      <c r="AZ27" s="143">
        <v>0</v>
      </c>
      <c r="BA27" s="141">
        <v>0</v>
      </c>
      <c r="BB27" s="141">
        <v>0</v>
      </c>
      <c r="BC27" s="2">
        <v>0</v>
      </c>
      <c r="BD27" s="2">
        <v>0</v>
      </c>
      <c r="BE27" s="2">
        <v>0</v>
      </c>
      <c r="BF27" s="2">
        <v>0</v>
      </c>
      <c r="BG27" s="2">
        <v>0</v>
      </c>
      <c r="BH27" s="2">
        <v>0</v>
      </c>
      <c r="BI27" s="2">
        <v>0</v>
      </c>
      <c r="BJ27" s="2">
        <v>0</v>
      </c>
      <c r="BK27" s="2">
        <v>0</v>
      </c>
      <c r="BM27" s="24">
        <f t="shared" si="0"/>
        <v>0</v>
      </c>
      <c r="BN27" s="24">
        <v>13010.75</v>
      </c>
    </row>
    <row r="28" spans="1:66" ht="15">
      <c r="A28" s="139" t="s">
        <v>466</v>
      </c>
      <c r="B28" s="140" t="str">
        <f>VLOOKUP(A28,LA_info!$C$4:$D$344,2,FALSE)</f>
        <v>Derby UA</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280640</v>
      </c>
      <c r="V28" s="2">
        <v>20000</v>
      </c>
      <c r="W28" s="2">
        <v>0</v>
      </c>
      <c r="X28" s="2">
        <v>0</v>
      </c>
      <c r="Y28" s="2">
        <v>0</v>
      </c>
      <c r="Z28" s="2">
        <v>98319</v>
      </c>
      <c r="AA28" s="2">
        <v>0</v>
      </c>
      <c r="AB28" s="2">
        <v>67803</v>
      </c>
      <c r="AC28" s="2">
        <v>0</v>
      </c>
      <c r="AD28" s="2">
        <v>0</v>
      </c>
      <c r="AE28" s="2">
        <v>0</v>
      </c>
      <c r="AF28" s="2">
        <v>466762</v>
      </c>
      <c r="AG28" s="2">
        <v>18479</v>
      </c>
      <c r="AH28" s="2">
        <v>10000</v>
      </c>
      <c r="AI28" s="2">
        <v>0</v>
      </c>
      <c r="AJ28" s="2">
        <v>0</v>
      </c>
      <c r="AK28" s="2">
        <v>0</v>
      </c>
      <c r="AL28" s="2">
        <v>0</v>
      </c>
      <c r="AM28" s="2">
        <v>0</v>
      </c>
      <c r="AN28" s="2">
        <v>0</v>
      </c>
      <c r="AO28" s="2">
        <v>0</v>
      </c>
      <c r="AP28" s="2">
        <v>0</v>
      </c>
      <c r="AQ28" s="2">
        <v>0</v>
      </c>
      <c r="AR28" s="2">
        <v>43000</v>
      </c>
      <c r="AS28" s="2">
        <v>0</v>
      </c>
      <c r="AT28" s="2">
        <v>71479</v>
      </c>
      <c r="AU28" s="2">
        <v>19798</v>
      </c>
      <c r="AV28" s="2">
        <v>0</v>
      </c>
      <c r="AW28" s="2">
        <v>0</v>
      </c>
      <c r="AX28" s="2">
        <v>0</v>
      </c>
      <c r="AY28" s="142">
        <v>0</v>
      </c>
      <c r="AZ28" s="143">
        <v>0</v>
      </c>
      <c r="BA28" s="141">
        <v>0</v>
      </c>
      <c r="BB28" s="141">
        <v>0</v>
      </c>
      <c r="BC28" s="2">
        <v>0</v>
      </c>
      <c r="BD28" s="2">
        <v>0</v>
      </c>
      <c r="BE28" s="2">
        <v>0</v>
      </c>
      <c r="BF28" s="2">
        <v>0</v>
      </c>
      <c r="BG28" s="2">
        <v>0</v>
      </c>
      <c r="BH28" s="2">
        <v>0</v>
      </c>
      <c r="BI28" s="2">
        <v>0</v>
      </c>
      <c r="BJ28" s="2">
        <v>0</v>
      </c>
      <c r="BK28" s="2">
        <v>0</v>
      </c>
      <c r="BM28" s="24">
        <f t="shared" si="0"/>
        <v>0</v>
      </c>
      <c r="BN28" s="24">
        <v>20360.5</v>
      </c>
    </row>
    <row r="29" spans="1:66" ht="15">
      <c r="A29" s="139" t="s">
        <v>326</v>
      </c>
      <c r="B29" s="140" t="str">
        <f>VLOOKUP(A29,LA_info!$C$4:$D$344,2,FALSE)</f>
        <v>Amber Valley</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2583</v>
      </c>
      <c r="V29" s="2">
        <v>0</v>
      </c>
      <c r="W29" s="2">
        <v>0</v>
      </c>
      <c r="X29" s="2">
        <v>0</v>
      </c>
      <c r="Y29" s="2">
        <v>0</v>
      </c>
      <c r="Z29" s="2">
        <v>0</v>
      </c>
      <c r="AA29" s="2">
        <v>0</v>
      </c>
      <c r="AB29" s="2">
        <v>0</v>
      </c>
      <c r="AC29" s="2">
        <v>0</v>
      </c>
      <c r="AD29" s="2">
        <v>0</v>
      </c>
      <c r="AE29" s="2">
        <v>0</v>
      </c>
      <c r="AF29" s="2">
        <v>2583</v>
      </c>
      <c r="AG29" s="2">
        <v>12053</v>
      </c>
      <c r="AH29" s="2">
        <v>0</v>
      </c>
      <c r="AI29" s="2">
        <v>0</v>
      </c>
      <c r="AJ29" s="2">
        <v>0</v>
      </c>
      <c r="AK29" s="2">
        <v>0</v>
      </c>
      <c r="AL29" s="2">
        <v>0</v>
      </c>
      <c r="AM29" s="2">
        <v>0</v>
      </c>
      <c r="AN29" s="2">
        <v>0</v>
      </c>
      <c r="AO29" s="2">
        <v>0</v>
      </c>
      <c r="AP29" s="2">
        <v>0</v>
      </c>
      <c r="AQ29" s="2">
        <v>0</v>
      </c>
      <c r="AR29" s="2">
        <v>0</v>
      </c>
      <c r="AS29" s="2">
        <v>0</v>
      </c>
      <c r="AT29" s="2">
        <v>12053</v>
      </c>
      <c r="AU29" s="2">
        <v>12250</v>
      </c>
      <c r="AV29" s="2">
        <v>0</v>
      </c>
      <c r="AW29" s="2">
        <v>0</v>
      </c>
      <c r="AX29" s="2">
        <v>0</v>
      </c>
      <c r="AY29" s="142">
        <v>0</v>
      </c>
      <c r="AZ29" s="143">
        <v>0</v>
      </c>
      <c r="BA29" s="141">
        <v>0</v>
      </c>
      <c r="BB29" s="141">
        <v>0</v>
      </c>
      <c r="BC29" s="2">
        <v>0</v>
      </c>
      <c r="BD29" s="2">
        <v>0</v>
      </c>
      <c r="BE29" s="2">
        <v>0</v>
      </c>
      <c r="BF29" s="2">
        <v>0</v>
      </c>
      <c r="BG29" s="2">
        <v>0</v>
      </c>
      <c r="BH29" s="2">
        <v>0</v>
      </c>
      <c r="BI29" s="2">
        <v>0</v>
      </c>
      <c r="BJ29" s="2">
        <v>0</v>
      </c>
      <c r="BK29" s="2">
        <v>0</v>
      </c>
      <c r="BM29" s="24">
        <f t="shared" si="0"/>
        <v>0</v>
      </c>
      <c r="BN29" s="24">
        <v>15539.75</v>
      </c>
    </row>
    <row r="30" spans="1:66" ht="15">
      <c r="A30" s="139" t="s">
        <v>426</v>
      </c>
      <c r="B30" s="140" t="str">
        <f>VLOOKUP(A30,LA_info!$C$4:$D$344,2,FALSE)</f>
        <v>Chesterfield</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135146</v>
      </c>
      <c r="V30" s="2">
        <v>0</v>
      </c>
      <c r="W30" s="2">
        <v>0</v>
      </c>
      <c r="X30" s="2">
        <v>6</v>
      </c>
      <c r="Y30" s="2">
        <v>0</v>
      </c>
      <c r="Z30" s="2">
        <v>0</v>
      </c>
      <c r="AA30" s="2">
        <v>0</v>
      </c>
      <c r="AB30" s="2">
        <v>5</v>
      </c>
      <c r="AC30" s="2">
        <v>0</v>
      </c>
      <c r="AD30" s="2">
        <v>0</v>
      </c>
      <c r="AE30" s="2">
        <v>0</v>
      </c>
      <c r="AF30" s="2">
        <v>135157</v>
      </c>
      <c r="AG30" s="2">
        <v>12250</v>
      </c>
      <c r="AH30" s="2">
        <v>0</v>
      </c>
      <c r="AI30" s="2">
        <v>0</v>
      </c>
      <c r="AJ30" s="2">
        <v>0</v>
      </c>
      <c r="AK30" s="2">
        <v>0</v>
      </c>
      <c r="AL30" s="2">
        <v>0</v>
      </c>
      <c r="AM30" s="2">
        <v>0</v>
      </c>
      <c r="AN30" s="2">
        <v>3301</v>
      </c>
      <c r="AO30" s="2">
        <v>0</v>
      </c>
      <c r="AP30" s="2">
        <v>0</v>
      </c>
      <c r="AQ30" s="2">
        <v>0</v>
      </c>
      <c r="AR30" s="2">
        <v>0</v>
      </c>
      <c r="AS30" s="2">
        <v>0</v>
      </c>
      <c r="AT30" s="2">
        <v>15551</v>
      </c>
      <c r="AU30" s="2">
        <v>11596</v>
      </c>
      <c r="AV30" s="2">
        <v>0</v>
      </c>
      <c r="AW30" s="2">
        <v>0</v>
      </c>
      <c r="AX30" s="2">
        <v>0</v>
      </c>
      <c r="AY30" s="142">
        <v>0</v>
      </c>
      <c r="AZ30" s="143">
        <v>0</v>
      </c>
      <c r="BA30" s="141">
        <v>0</v>
      </c>
      <c r="BB30" s="141">
        <v>0</v>
      </c>
      <c r="BC30" s="2">
        <v>0</v>
      </c>
      <c r="BD30" s="2">
        <v>0</v>
      </c>
      <c r="BE30" s="2">
        <v>0</v>
      </c>
      <c r="BF30" s="2">
        <v>0</v>
      </c>
      <c r="BG30" s="2">
        <v>0</v>
      </c>
      <c r="BH30" s="2">
        <v>0</v>
      </c>
      <c r="BI30" s="2">
        <v>0</v>
      </c>
      <c r="BJ30" s="2">
        <v>0</v>
      </c>
      <c r="BK30" s="2">
        <v>0</v>
      </c>
      <c r="BM30" s="24">
        <f t="shared" si="0"/>
        <v>0</v>
      </c>
      <c r="BN30" s="24">
        <v>13807.125</v>
      </c>
    </row>
    <row r="31" spans="1:66" ht="15">
      <c r="A31" s="139" t="s">
        <v>470</v>
      </c>
      <c r="B31" s="140" t="str">
        <f>VLOOKUP(A31,LA_info!$C$4:$D$344,2,FALSE)</f>
        <v>Derbyshire Dales</v>
      </c>
      <c r="D31" s="2">
        <v>0</v>
      </c>
      <c r="E31" s="2">
        <v>0</v>
      </c>
      <c r="F31" s="2">
        <v>0</v>
      </c>
      <c r="G31" s="2">
        <v>0</v>
      </c>
      <c r="H31" s="2">
        <v>0</v>
      </c>
      <c r="I31" s="2">
        <v>0</v>
      </c>
      <c r="J31" s="2">
        <v>0</v>
      </c>
      <c r="K31" s="2">
        <v>0</v>
      </c>
      <c r="L31" s="2">
        <v>0</v>
      </c>
      <c r="M31" s="2">
        <v>0</v>
      </c>
      <c r="N31" s="2">
        <v>0</v>
      </c>
      <c r="O31" s="2">
        <v>0</v>
      </c>
      <c r="P31" s="2">
        <v>150</v>
      </c>
      <c r="Q31" s="2">
        <v>0</v>
      </c>
      <c r="R31" s="2">
        <v>0</v>
      </c>
      <c r="S31" s="2">
        <v>0</v>
      </c>
      <c r="T31" s="2">
        <v>150</v>
      </c>
      <c r="U31" s="2">
        <v>5450</v>
      </c>
      <c r="V31" s="2">
        <v>0</v>
      </c>
      <c r="W31" s="2">
        <v>0</v>
      </c>
      <c r="X31" s="2">
        <v>0</v>
      </c>
      <c r="Y31" s="2">
        <v>0</v>
      </c>
      <c r="Z31" s="2">
        <v>0</v>
      </c>
      <c r="AA31" s="2">
        <v>0</v>
      </c>
      <c r="AB31" s="2">
        <v>0</v>
      </c>
      <c r="AC31" s="2">
        <v>0</v>
      </c>
      <c r="AD31" s="2">
        <v>0</v>
      </c>
      <c r="AE31" s="2">
        <v>0</v>
      </c>
      <c r="AF31" s="2">
        <v>5450</v>
      </c>
      <c r="AG31" s="2">
        <v>11013</v>
      </c>
      <c r="AH31" s="2">
        <v>1500</v>
      </c>
      <c r="AI31" s="2">
        <v>0</v>
      </c>
      <c r="AJ31" s="2">
        <v>0</v>
      </c>
      <c r="AK31" s="2">
        <v>0</v>
      </c>
      <c r="AL31" s="2">
        <v>0</v>
      </c>
      <c r="AM31" s="2">
        <v>0</v>
      </c>
      <c r="AN31" s="2">
        <v>0</v>
      </c>
      <c r="AO31" s="2">
        <v>0</v>
      </c>
      <c r="AP31" s="2">
        <v>0</v>
      </c>
      <c r="AQ31" s="2">
        <v>0</v>
      </c>
      <c r="AR31" s="2">
        <v>0</v>
      </c>
      <c r="AS31" s="2">
        <v>0</v>
      </c>
      <c r="AT31" s="2">
        <v>12513</v>
      </c>
      <c r="AU31" s="2">
        <v>0</v>
      </c>
      <c r="AV31" s="2">
        <v>0</v>
      </c>
      <c r="AW31" s="2">
        <v>0</v>
      </c>
      <c r="AX31" s="2">
        <v>0</v>
      </c>
      <c r="AY31" s="142">
        <v>0</v>
      </c>
      <c r="AZ31" s="143">
        <v>0</v>
      </c>
      <c r="BA31" s="141">
        <v>0</v>
      </c>
      <c r="BB31" s="141">
        <v>0</v>
      </c>
      <c r="BC31" s="2">
        <v>0</v>
      </c>
      <c r="BD31" s="2">
        <v>0</v>
      </c>
      <c r="BE31" s="2">
        <v>0</v>
      </c>
      <c r="BF31" s="2">
        <v>0</v>
      </c>
      <c r="BG31" s="2">
        <v>0</v>
      </c>
      <c r="BH31" s="2">
        <v>0</v>
      </c>
      <c r="BI31" s="2">
        <v>0</v>
      </c>
      <c r="BJ31" s="2">
        <v>0</v>
      </c>
      <c r="BK31" s="2">
        <v>0</v>
      </c>
      <c r="BM31" s="24">
        <f t="shared" si="0"/>
        <v>0</v>
      </c>
      <c r="BN31" s="24">
        <v>13715.125</v>
      </c>
    </row>
    <row r="32" spans="1:66" ht="15">
      <c r="A32" s="139" t="s">
        <v>536</v>
      </c>
      <c r="B32" s="140" t="str">
        <f>VLOOKUP(A32,LA_info!$C$4:$D$344,2,FALSE)</f>
        <v>Erewash</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1698</v>
      </c>
      <c r="AH32" s="2">
        <v>2000</v>
      </c>
      <c r="AI32" s="2">
        <v>2000</v>
      </c>
      <c r="AJ32" s="2">
        <v>0</v>
      </c>
      <c r="AK32" s="2">
        <v>0</v>
      </c>
      <c r="AL32" s="2">
        <v>0</v>
      </c>
      <c r="AM32" s="2">
        <v>0</v>
      </c>
      <c r="AN32" s="2">
        <v>0</v>
      </c>
      <c r="AO32" s="2">
        <v>0</v>
      </c>
      <c r="AP32" s="2">
        <v>0</v>
      </c>
      <c r="AQ32" s="2">
        <v>0</v>
      </c>
      <c r="AR32" s="2">
        <v>8000</v>
      </c>
      <c r="AS32" s="2">
        <v>0</v>
      </c>
      <c r="AT32" s="2">
        <v>13698</v>
      </c>
      <c r="AU32" s="2">
        <v>0</v>
      </c>
      <c r="AV32" s="2">
        <v>0</v>
      </c>
      <c r="AW32" s="2">
        <v>0</v>
      </c>
      <c r="AX32" s="2">
        <v>0</v>
      </c>
      <c r="AY32" s="142">
        <v>0</v>
      </c>
      <c r="AZ32" s="143">
        <v>0</v>
      </c>
      <c r="BA32" s="141">
        <v>0</v>
      </c>
      <c r="BB32" s="141">
        <v>0</v>
      </c>
      <c r="BC32" s="2">
        <v>0</v>
      </c>
      <c r="BD32" s="2">
        <v>0</v>
      </c>
      <c r="BE32" s="2">
        <v>0</v>
      </c>
      <c r="BF32" s="2">
        <v>0</v>
      </c>
      <c r="BG32" s="2">
        <v>0</v>
      </c>
      <c r="BH32" s="2">
        <v>0</v>
      </c>
      <c r="BI32" s="2">
        <v>0</v>
      </c>
      <c r="BJ32" s="2">
        <v>0</v>
      </c>
      <c r="BK32" s="2">
        <v>0</v>
      </c>
      <c r="BM32" s="24">
        <f t="shared" si="0"/>
        <v>0</v>
      </c>
      <c r="BN32" s="24">
        <v>14810</v>
      </c>
    </row>
    <row r="33" spans="1:66" ht="15">
      <c r="A33" s="139" t="s">
        <v>594</v>
      </c>
      <c r="B33" s="140" t="str">
        <f>VLOOKUP(A33,LA_info!$C$4:$D$344,2,FALSE)</f>
        <v>High Peak</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63774</v>
      </c>
      <c r="V33" s="2">
        <v>8500</v>
      </c>
      <c r="W33" s="2">
        <v>0</v>
      </c>
      <c r="X33" s="2">
        <v>0</v>
      </c>
      <c r="Y33" s="2">
        <v>0</v>
      </c>
      <c r="Z33" s="2">
        <v>0</v>
      </c>
      <c r="AA33" s="2">
        <v>0</v>
      </c>
      <c r="AB33" s="2">
        <v>5000</v>
      </c>
      <c r="AC33" s="2">
        <v>0</v>
      </c>
      <c r="AD33" s="2">
        <v>4300</v>
      </c>
      <c r="AE33" s="2">
        <v>0</v>
      </c>
      <c r="AF33" s="2">
        <v>81574</v>
      </c>
      <c r="AG33" s="2">
        <v>11868</v>
      </c>
      <c r="AH33" s="2">
        <v>4300</v>
      </c>
      <c r="AI33" s="2">
        <v>0</v>
      </c>
      <c r="AJ33" s="2">
        <v>0</v>
      </c>
      <c r="AK33" s="2">
        <v>0</v>
      </c>
      <c r="AL33" s="2">
        <v>1000</v>
      </c>
      <c r="AM33" s="2">
        <v>0</v>
      </c>
      <c r="AN33" s="2">
        <v>0</v>
      </c>
      <c r="AO33" s="2">
        <v>1000</v>
      </c>
      <c r="AP33" s="2">
        <v>0</v>
      </c>
      <c r="AQ33" s="2">
        <v>0</v>
      </c>
      <c r="AR33" s="2">
        <v>0</v>
      </c>
      <c r="AS33" s="2">
        <v>0</v>
      </c>
      <c r="AT33" s="2">
        <v>18168</v>
      </c>
      <c r="AU33" s="2">
        <v>5500</v>
      </c>
      <c r="AV33" s="2">
        <v>0</v>
      </c>
      <c r="AW33" s="2">
        <v>0</v>
      </c>
      <c r="AX33" s="2">
        <v>0</v>
      </c>
      <c r="AY33" s="142">
        <v>0</v>
      </c>
      <c r="AZ33" s="143">
        <v>0</v>
      </c>
      <c r="BA33" s="141">
        <v>0</v>
      </c>
      <c r="BB33" s="141">
        <v>0</v>
      </c>
      <c r="BC33" s="2">
        <v>0</v>
      </c>
      <c r="BD33" s="2">
        <v>0</v>
      </c>
      <c r="BE33" s="2">
        <v>0</v>
      </c>
      <c r="BF33" s="2">
        <v>0</v>
      </c>
      <c r="BG33" s="2">
        <v>0</v>
      </c>
      <c r="BH33" s="2">
        <v>0</v>
      </c>
      <c r="BI33" s="2">
        <v>0</v>
      </c>
      <c r="BJ33" s="2">
        <v>0</v>
      </c>
      <c r="BK33" s="2">
        <v>0</v>
      </c>
      <c r="BM33" s="24">
        <f t="shared" si="0"/>
        <v>0</v>
      </c>
      <c r="BN33" s="24">
        <v>13867.125</v>
      </c>
    </row>
    <row r="34" spans="1:66" ht="15">
      <c r="A34" s="139" t="s">
        <v>710</v>
      </c>
      <c r="B34" s="140" t="str">
        <f>VLOOKUP(A34,LA_info!$C$4:$D$344,2,FALSE)</f>
        <v>North East Derbyshire</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156753</v>
      </c>
      <c r="V34" s="2">
        <v>0</v>
      </c>
      <c r="W34" s="2">
        <v>0</v>
      </c>
      <c r="X34" s="2">
        <v>0</v>
      </c>
      <c r="Y34" s="2">
        <v>0</v>
      </c>
      <c r="Z34" s="2">
        <v>0</v>
      </c>
      <c r="AA34" s="2">
        <v>0</v>
      </c>
      <c r="AB34" s="2">
        <v>0</v>
      </c>
      <c r="AC34" s="2">
        <v>0</v>
      </c>
      <c r="AD34" s="2">
        <v>0</v>
      </c>
      <c r="AE34" s="2">
        <v>0</v>
      </c>
      <c r="AF34" s="2">
        <v>156753</v>
      </c>
      <c r="AG34" s="2">
        <v>4216</v>
      </c>
      <c r="AH34" s="2">
        <v>0</v>
      </c>
      <c r="AI34" s="2">
        <v>0</v>
      </c>
      <c r="AJ34" s="2">
        <v>0</v>
      </c>
      <c r="AK34" s="2">
        <v>0</v>
      </c>
      <c r="AL34" s="2">
        <v>0</v>
      </c>
      <c r="AM34" s="2">
        <v>0</v>
      </c>
      <c r="AN34" s="2">
        <v>0</v>
      </c>
      <c r="AO34" s="2">
        <v>0</v>
      </c>
      <c r="AP34" s="2">
        <v>0</v>
      </c>
      <c r="AQ34" s="2">
        <v>0</v>
      </c>
      <c r="AR34" s="2">
        <v>0</v>
      </c>
      <c r="AS34" s="2">
        <v>0</v>
      </c>
      <c r="AT34" s="2">
        <v>4216</v>
      </c>
      <c r="AU34" s="2">
        <v>7000</v>
      </c>
      <c r="AV34" s="2">
        <v>0</v>
      </c>
      <c r="AW34" s="2">
        <v>0</v>
      </c>
      <c r="AX34" s="2">
        <v>0</v>
      </c>
      <c r="AY34" s="142">
        <v>0</v>
      </c>
      <c r="AZ34" s="143">
        <v>0</v>
      </c>
      <c r="BA34" s="141">
        <v>0</v>
      </c>
      <c r="BB34" s="141">
        <v>0</v>
      </c>
      <c r="BC34" s="2">
        <v>0</v>
      </c>
      <c r="BD34" s="2">
        <v>0</v>
      </c>
      <c r="BE34" s="2">
        <v>0</v>
      </c>
      <c r="BF34" s="2">
        <v>0</v>
      </c>
      <c r="BG34" s="2">
        <v>0</v>
      </c>
      <c r="BH34" s="2">
        <v>0</v>
      </c>
      <c r="BI34" s="2">
        <v>0</v>
      </c>
      <c r="BJ34" s="2">
        <v>0</v>
      </c>
      <c r="BK34" s="2">
        <v>0</v>
      </c>
      <c r="BM34" s="24">
        <f t="shared" si="0"/>
        <v>0</v>
      </c>
      <c r="BN34" s="24">
        <v>13946</v>
      </c>
    </row>
    <row r="35" spans="1:66" ht="15">
      <c r="A35" s="139" t="s">
        <v>828</v>
      </c>
      <c r="B35" s="140" t="str">
        <f>VLOOKUP(A35,LA_info!$C$4:$D$344,2,FALSE)</f>
        <v>South Derbyshire</v>
      </c>
      <c r="D35" s="2">
        <v>0</v>
      </c>
      <c r="E35" s="2">
        <v>0</v>
      </c>
      <c r="F35" s="2">
        <v>0</v>
      </c>
      <c r="G35" s="2">
        <v>0</v>
      </c>
      <c r="H35" s="2">
        <v>0</v>
      </c>
      <c r="I35" s="2">
        <v>0</v>
      </c>
      <c r="J35" s="2">
        <v>0</v>
      </c>
      <c r="K35" s="2">
        <v>0</v>
      </c>
      <c r="L35" s="2">
        <v>0</v>
      </c>
      <c r="M35" s="2">
        <v>0</v>
      </c>
      <c r="N35" s="2">
        <v>0</v>
      </c>
      <c r="O35" s="2">
        <v>0</v>
      </c>
      <c r="P35" s="2">
        <v>28</v>
      </c>
      <c r="Q35" s="2">
        <v>0</v>
      </c>
      <c r="R35" s="2">
        <v>0</v>
      </c>
      <c r="S35" s="2">
        <v>0</v>
      </c>
      <c r="T35" s="2">
        <v>28</v>
      </c>
      <c r="U35" s="2">
        <v>57423</v>
      </c>
      <c r="V35" s="2">
        <v>0</v>
      </c>
      <c r="W35" s="2">
        <v>0</v>
      </c>
      <c r="X35" s="2">
        <v>0</v>
      </c>
      <c r="Y35" s="2">
        <v>0</v>
      </c>
      <c r="Z35" s="2">
        <v>0</v>
      </c>
      <c r="AA35" s="2">
        <v>0</v>
      </c>
      <c r="AB35" s="2">
        <v>0</v>
      </c>
      <c r="AC35" s="2">
        <v>0</v>
      </c>
      <c r="AD35" s="2">
        <v>0</v>
      </c>
      <c r="AE35" s="2">
        <v>0</v>
      </c>
      <c r="AF35" s="2">
        <v>57423</v>
      </c>
      <c r="AG35" s="2">
        <v>3920</v>
      </c>
      <c r="AH35" s="2">
        <v>0</v>
      </c>
      <c r="AI35" s="2">
        <v>3500</v>
      </c>
      <c r="AJ35" s="2">
        <v>0</v>
      </c>
      <c r="AK35" s="2">
        <v>0</v>
      </c>
      <c r="AL35" s="2">
        <v>0</v>
      </c>
      <c r="AM35" s="2">
        <v>0</v>
      </c>
      <c r="AN35" s="2">
        <v>0</v>
      </c>
      <c r="AO35" s="2">
        <v>0</v>
      </c>
      <c r="AP35" s="2">
        <v>0</v>
      </c>
      <c r="AQ35" s="2">
        <v>0</v>
      </c>
      <c r="AR35" s="2">
        <v>10000</v>
      </c>
      <c r="AS35" s="2">
        <v>0</v>
      </c>
      <c r="AT35" s="2">
        <v>17420</v>
      </c>
      <c r="AU35" s="2">
        <v>0</v>
      </c>
      <c r="AV35" s="2">
        <v>0</v>
      </c>
      <c r="AW35" s="2">
        <v>0</v>
      </c>
      <c r="AX35" s="2">
        <v>0</v>
      </c>
      <c r="AY35" s="142">
        <v>0</v>
      </c>
      <c r="AZ35" s="143">
        <v>0</v>
      </c>
      <c r="BA35" s="141">
        <v>0</v>
      </c>
      <c r="BB35" s="141">
        <v>0</v>
      </c>
      <c r="BC35" s="2">
        <v>0</v>
      </c>
      <c r="BD35" s="2">
        <v>0</v>
      </c>
      <c r="BE35" s="2">
        <v>0</v>
      </c>
      <c r="BF35" s="2">
        <v>0</v>
      </c>
      <c r="BG35" s="2">
        <v>0</v>
      </c>
      <c r="BH35" s="2">
        <v>0</v>
      </c>
      <c r="BI35" s="2">
        <v>0</v>
      </c>
      <c r="BJ35" s="2">
        <v>0</v>
      </c>
      <c r="BK35" s="2">
        <v>0</v>
      </c>
      <c r="BM35" s="24">
        <f t="shared" si="0"/>
        <v>0</v>
      </c>
      <c r="BN35" s="24">
        <v>13411.625</v>
      </c>
    </row>
    <row r="36" spans="1:66" ht="15">
      <c r="A36" s="139" t="s">
        <v>764</v>
      </c>
      <c r="B36" s="140" t="str">
        <f>VLOOKUP(A36,LA_info!$C$4:$D$344,2,FALSE)</f>
        <v>Plymouth UA</v>
      </c>
      <c r="D36" s="2">
        <v>0</v>
      </c>
      <c r="E36" s="2">
        <v>0</v>
      </c>
      <c r="F36" s="2">
        <v>0</v>
      </c>
      <c r="G36" s="2">
        <v>0</v>
      </c>
      <c r="H36" s="2">
        <v>0</v>
      </c>
      <c r="I36" s="2">
        <v>0</v>
      </c>
      <c r="J36" s="2">
        <v>0</v>
      </c>
      <c r="K36" s="2">
        <v>0</v>
      </c>
      <c r="L36" s="2">
        <v>0</v>
      </c>
      <c r="M36" s="2">
        <v>0</v>
      </c>
      <c r="N36" s="2">
        <v>0</v>
      </c>
      <c r="O36" s="2">
        <v>0</v>
      </c>
      <c r="P36" s="2">
        <v>90500</v>
      </c>
      <c r="Q36" s="2">
        <v>176</v>
      </c>
      <c r="R36" s="2">
        <v>0</v>
      </c>
      <c r="S36" s="2">
        <v>0</v>
      </c>
      <c r="T36" s="2">
        <v>90676</v>
      </c>
      <c r="U36" s="2">
        <v>44252</v>
      </c>
      <c r="V36" s="2">
        <v>82000</v>
      </c>
      <c r="W36" s="2">
        <v>0</v>
      </c>
      <c r="X36" s="2">
        <v>0</v>
      </c>
      <c r="Y36" s="2">
        <v>0</v>
      </c>
      <c r="Z36" s="2">
        <v>0</v>
      </c>
      <c r="AA36" s="2">
        <v>0</v>
      </c>
      <c r="AB36" s="2">
        <v>0</v>
      </c>
      <c r="AC36" s="2">
        <v>0</v>
      </c>
      <c r="AD36" s="2">
        <v>18000</v>
      </c>
      <c r="AE36" s="2">
        <v>0</v>
      </c>
      <c r="AF36" s="2">
        <v>144252</v>
      </c>
      <c r="AG36" s="2">
        <v>18295</v>
      </c>
      <c r="AH36" s="2">
        <v>4000</v>
      </c>
      <c r="AI36" s="2">
        <v>0</v>
      </c>
      <c r="AJ36" s="2">
        <v>0</v>
      </c>
      <c r="AK36" s="2">
        <v>0</v>
      </c>
      <c r="AL36" s="2">
        <v>0</v>
      </c>
      <c r="AM36" s="2">
        <v>0</v>
      </c>
      <c r="AN36" s="2">
        <v>0</v>
      </c>
      <c r="AO36" s="2">
        <v>3000</v>
      </c>
      <c r="AP36" s="2">
        <v>0</v>
      </c>
      <c r="AQ36" s="2">
        <v>50</v>
      </c>
      <c r="AR36" s="2">
        <v>0</v>
      </c>
      <c r="AS36" s="2">
        <v>0</v>
      </c>
      <c r="AT36" s="2">
        <v>25345</v>
      </c>
      <c r="AU36" s="2">
        <v>38410</v>
      </c>
      <c r="AV36" s="2">
        <v>8000</v>
      </c>
      <c r="AW36" s="2">
        <v>0</v>
      </c>
      <c r="AX36" s="2">
        <v>0</v>
      </c>
      <c r="AY36" s="142">
        <v>0</v>
      </c>
      <c r="AZ36" s="143">
        <v>0</v>
      </c>
      <c r="BA36" s="141">
        <v>0</v>
      </c>
      <c r="BB36" s="141">
        <v>0</v>
      </c>
      <c r="BC36" s="2">
        <v>0</v>
      </c>
      <c r="BD36" s="2">
        <v>0</v>
      </c>
      <c r="BE36" s="2">
        <v>0</v>
      </c>
      <c r="BF36" s="2">
        <v>8000</v>
      </c>
      <c r="BG36" s="2">
        <v>0</v>
      </c>
      <c r="BH36" s="2">
        <v>0</v>
      </c>
      <c r="BI36" s="2">
        <v>0</v>
      </c>
      <c r="BJ36" s="2">
        <v>0</v>
      </c>
      <c r="BK36" s="2">
        <v>8000</v>
      </c>
      <c r="BM36" s="24">
        <f t="shared" si="0"/>
        <v>160</v>
      </c>
      <c r="BN36" s="24">
        <v>24246.625</v>
      </c>
    </row>
    <row r="37" spans="1:66" ht="15">
      <c r="A37" s="139" t="s">
        <v>920</v>
      </c>
      <c r="B37" s="140" t="str">
        <f>VLOOKUP(A37,LA_info!$C$4:$D$344,2,FALSE)</f>
        <v>Torbay UA</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128051</v>
      </c>
      <c r="V37" s="2">
        <v>10000</v>
      </c>
      <c r="W37" s="2">
        <v>0</v>
      </c>
      <c r="X37" s="2">
        <v>0</v>
      </c>
      <c r="Y37" s="2">
        <v>0</v>
      </c>
      <c r="Z37" s="2">
        <v>0</v>
      </c>
      <c r="AA37" s="2">
        <v>0</v>
      </c>
      <c r="AB37" s="2">
        <v>0</v>
      </c>
      <c r="AC37" s="2">
        <v>0</v>
      </c>
      <c r="AD37" s="2">
        <v>0</v>
      </c>
      <c r="AE37" s="2">
        <v>0</v>
      </c>
      <c r="AF37" s="2">
        <v>138051</v>
      </c>
      <c r="AG37" s="2">
        <v>37653</v>
      </c>
      <c r="AH37" s="2">
        <v>0</v>
      </c>
      <c r="AI37" s="2">
        <v>0</v>
      </c>
      <c r="AJ37" s="2">
        <v>0</v>
      </c>
      <c r="AK37" s="2">
        <v>0</v>
      </c>
      <c r="AL37" s="2">
        <v>0</v>
      </c>
      <c r="AM37" s="2">
        <v>0</v>
      </c>
      <c r="AN37" s="2">
        <v>0</v>
      </c>
      <c r="AO37" s="2">
        <v>0</v>
      </c>
      <c r="AP37" s="2">
        <v>0</v>
      </c>
      <c r="AQ37" s="2">
        <v>0</v>
      </c>
      <c r="AR37" s="2">
        <v>7000</v>
      </c>
      <c r="AS37" s="2">
        <v>200</v>
      </c>
      <c r="AT37" s="2">
        <v>44853</v>
      </c>
      <c r="AU37" s="2">
        <v>0</v>
      </c>
      <c r="AV37" s="2">
        <v>18176</v>
      </c>
      <c r="AW37" s="2">
        <v>0</v>
      </c>
      <c r="AX37" s="2">
        <v>0</v>
      </c>
      <c r="AY37" s="142">
        <v>0</v>
      </c>
      <c r="AZ37" s="143">
        <v>0</v>
      </c>
      <c r="BA37" s="141">
        <v>0</v>
      </c>
      <c r="BB37" s="141">
        <v>0</v>
      </c>
      <c r="BC37" s="2">
        <v>6507</v>
      </c>
      <c r="BD37" s="2">
        <v>0</v>
      </c>
      <c r="BE37" s="2">
        <v>0</v>
      </c>
      <c r="BF37" s="2">
        <v>11669</v>
      </c>
      <c r="BG37" s="2">
        <v>0</v>
      </c>
      <c r="BH37" s="2">
        <v>0</v>
      </c>
      <c r="BI37" s="2">
        <v>0</v>
      </c>
      <c r="BJ37" s="2">
        <v>0</v>
      </c>
      <c r="BK37" s="2">
        <v>18176</v>
      </c>
      <c r="BM37" s="24">
        <f t="shared" si="0"/>
        <v>363.52</v>
      </c>
      <c r="BN37" s="24">
        <v>17494.75</v>
      </c>
    </row>
    <row r="38" spans="1:66" ht="15">
      <c r="A38" s="139" t="s">
        <v>504</v>
      </c>
      <c r="B38" s="140" t="str">
        <f>VLOOKUP(A38,LA_info!$C$4:$D$344,2,FALSE)</f>
        <v>East Devon</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85100</v>
      </c>
      <c r="V38" s="2">
        <v>0</v>
      </c>
      <c r="W38" s="2">
        <v>0</v>
      </c>
      <c r="X38" s="2">
        <v>0</v>
      </c>
      <c r="Y38" s="2">
        <v>0</v>
      </c>
      <c r="Z38" s="2">
        <v>0</v>
      </c>
      <c r="AA38" s="2">
        <v>0</v>
      </c>
      <c r="AB38" s="2">
        <v>0</v>
      </c>
      <c r="AC38" s="2">
        <v>0</v>
      </c>
      <c r="AD38" s="2">
        <v>0</v>
      </c>
      <c r="AE38" s="2">
        <v>0</v>
      </c>
      <c r="AF38" s="2">
        <v>85100</v>
      </c>
      <c r="AG38" s="2">
        <v>1208</v>
      </c>
      <c r="AH38" s="2">
        <v>5000</v>
      </c>
      <c r="AI38" s="2">
        <v>0</v>
      </c>
      <c r="AJ38" s="2">
        <v>2000</v>
      </c>
      <c r="AK38" s="2">
        <v>0</v>
      </c>
      <c r="AL38" s="2">
        <v>0</v>
      </c>
      <c r="AM38" s="2">
        <v>0</v>
      </c>
      <c r="AN38" s="2">
        <v>0</v>
      </c>
      <c r="AO38" s="2">
        <v>0</v>
      </c>
      <c r="AP38" s="2">
        <v>0</v>
      </c>
      <c r="AQ38" s="2">
        <v>2604</v>
      </c>
      <c r="AR38" s="2">
        <v>47</v>
      </c>
      <c r="AS38" s="2">
        <v>691</v>
      </c>
      <c r="AT38" s="2">
        <v>11550</v>
      </c>
      <c r="AU38" s="2">
        <v>38050</v>
      </c>
      <c r="AV38" s="2">
        <v>0</v>
      </c>
      <c r="AW38" s="2">
        <v>0</v>
      </c>
      <c r="AX38" s="2">
        <v>0</v>
      </c>
      <c r="AY38" s="142">
        <v>0</v>
      </c>
      <c r="AZ38" s="143">
        <v>0</v>
      </c>
      <c r="BA38" s="141">
        <v>0</v>
      </c>
      <c r="BB38" s="141">
        <v>0</v>
      </c>
      <c r="BC38" s="2">
        <v>0</v>
      </c>
      <c r="BD38" s="2">
        <v>0</v>
      </c>
      <c r="BE38" s="2">
        <v>0</v>
      </c>
      <c r="BF38" s="2">
        <v>0</v>
      </c>
      <c r="BG38" s="2">
        <v>0</v>
      </c>
      <c r="BH38" s="2">
        <v>0</v>
      </c>
      <c r="BI38" s="2">
        <v>0</v>
      </c>
      <c r="BJ38" s="2">
        <v>0</v>
      </c>
      <c r="BK38" s="2">
        <v>0</v>
      </c>
      <c r="BM38" s="24">
        <f t="shared" si="0"/>
        <v>0</v>
      </c>
      <c r="BN38" s="24">
        <v>17817.375</v>
      </c>
    </row>
    <row r="39" spans="1:66" ht="15">
      <c r="A39" s="139" t="s">
        <v>538</v>
      </c>
      <c r="B39" s="140" t="str">
        <f>VLOOKUP(A39,LA_info!$C$4:$D$344,2,FALSE)</f>
        <v>Exeter</v>
      </c>
      <c r="D39" s="2">
        <v>0</v>
      </c>
      <c r="E39" s="2">
        <v>0</v>
      </c>
      <c r="F39" s="2">
        <v>0</v>
      </c>
      <c r="G39" s="2">
        <v>0</v>
      </c>
      <c r="H39" s="2">
        <v>0</v>
      </c>
      <c r="I39" s="2">
        <v>0</v>
      </c>
      <c r="J39" s="2">
        <v>0</v>
      </c>
      <c r="K39" s="2">
        <v>0</v>
      </c>
      <c r="L39" s="2">
        <v>0</v>
      </c>
      <c r="M39" s="2">
        <v>0</v>
      </c>
      <c r="N39" s="2">
        <v>0</v>
      </c>
      <c r="O39" s="2">
        <v>0</v>
      </c>
      <c r="P39" s="2">
        <v>10000</v>
      </c>
      <c r="Q39" s="2">
        <v>0</v>
      </c>
      <c r="R39" s="2">
        <v>0</v>
      </c>
      <c r="S39" s="2">
        <v>0</v>
      </c>
      <c r="T39" s="2">
        <v>10000</v>
      </c>
      <c r="U39" s="2">
        <v>56884</v>
      </c>
      <c r="V39" s="2">
        <v>0</v>
      </c>
      <c r="W39" s="2">
        <v>0</v>
      </c>
      <c r="X39" s="2">
        <v>0</v>
      </c>
      <c r="Y39" s="2">
        <v>0</v>
      </c>
      <c r="Z39" s="2">
        <v>0</v>
      </c>
      <c r="AA39" s="2">
        <v>0</v>
      </c>
      <c r="AB39" s="2">
        <v>0</v>
      </c>
      <c r="AC39" s="2">
        <v>0</v>
      </c>
      <c r="AD39" s="2">
        <v>0</v>
      </c>
      <c r="AE39" s="2">
        <v>0</v>
      </c>
      <c r="AF39" s="2">
        <v>56884</v>
      </c>
      <c r="AG39" s="2">
        <v>6000</v>
      </c>
      <c r="AH39" s="2">
        <v>2000</v>
      </c>
      <c r="AI39" s="2">
        <v>0</v>
      </c>
      <c r="AJ39" s="2">
        <v>0</v>
      </c>
      <c r="AK39" s="2">
        <v>0</v>
      </c>
      <c r="AL39" s="2">
        <v>0</v>
      </c>
      <c r="AM39" s="2">
        <v>0</v>
      </c>
      <c r="AN39" s="2">
        <v>0</v>
      </c>
      <c r="AO39" s="2">
        <v>0</v>
      </c>
      <c r="AP39" s="2">
        <v>0</v>
      </c>
      <c r="AQ39" s="2">
        <v>0</v>
      </c>
      <c r="AR39" s="2">
        <v>0</v>
      </c>
      <c r="AS39" s="2">
        <v>0</v>
      </c>
      <c r="AT39" s="2">
        <v>8000</v>
      </c>
      <c r="AU39" s="2">
        <v>15500</v>
      </c>
      <c r="AV39" s="2">
        <v>0</v>
      </c>
      <c r="AW39" s="2">
        <v>0</v>
      </c>
      <c r="AX39" s="2">
        <v>0</v>
      </c>
      <c r="AY39" s="142">
        <v>0</v>
      </c>
      <c r="AZ39" s="143">
        <v>0</v>
      </c>
      <c r="BA39" s="141">
        <v>0</v>
      </c>
      <c r="BB39" s="141">
        <v>0</v>
      </c>
      <c r="BC39" s="2">
        <v>0</v>
      </c>
      <c r="BD39" s="2">
        <v>0</v>
      </c>
      <c r="BE39" s="2">
        <v>0</v>
      </c>
      <c r="BF39" s="2">
        <v>0</v>
      </c>
      <c r="BG39" s="2">
        <v>0</v>
      </c>
      <c r="BH39" s="2">
        <v>0</v>
      </c>
      <c r="BI39" s="2">
        <v>0</v>
      </c>
      <c r="BJ39" s="2">
        <v>0</v>
      </c>
      <c r="BK39" s="2">
        <v>0</v>
      </c>
      <c r="BM39" s="24">
        <f t="shared" si="0"/>
        <v>0</v>
      </c>
      <c r="BN39" s="24">
        <v>14092.5</v>
      </c>
    </row>
    <row r="40" spans="1:66" ht="15">
      <c r="A40" s="139" t="s">
        <v>678</v>
      </c>
      <c r="B40" s="140" t="str">
        <f>VLOOKUP(A40,LA_info!$C$4:$D$344,2,FALSE)</f>
        <v>Mid Devon</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45656</v>
      </c>
      <c r="V40" s="2">
        <v>0</v>
      </c>
      <c r="W40" s="2">
        <v>0</v>
      </c>
      <c r="X40" s="2">
        <v>525</v>
      </c>
      <c r="Y40" s="2">
        <v>0</v>
      </c>
      <c r="Z40" s="2">
        <v>0</v>
      </c>
      <c r="AA40" s="2">
        <v>0</v>
      </c>
      <c r="AB40" s="2">
        <v>0</v>
      </c>
      <c r="AC40" s="2">
        <v>0</v>
      </c>
      <c r="AD40" s="2">
        <v>0</v>
      </c>
      <c r="AE40" s="2">
        <v>0</v>
      </c>
      <c r="AF40" s="2">
        <v>46181</v>
      </c>
      <c r="AG40" s="2">
        <v>14426</v>
      </c>
      <c r="AH40" s="2">
        <v>0</v>
      </c>
      <c r="AI40" s="2">
        <v>0</v>
      </c>
      <c r="AJ40" s="2">
        <v>0</v>
      </c>
      <c r="AK40" s="2">
        <v>0</v>
      </c>
      <c r="AL40" s="2">
        <v>9000</v>
      </c>
      <c r="AM40" s="2">
        <v>0</v>
      </c>
      <c r="AN40" s="2">
        <v>0</v>
      </c>
      <c r="AO40" s="2">
        <v>0</v>
      </c>
      <c r="AP40" s="2">
        <v>0</v>
      </c>
      <c r="AQ40" s="2">
        <v>0</v>
      </c>
      <c r="AR40" s="2">
        <v>0</v>
      </c>
      <c r="AS40" s="2">
        <v>0</v>
      </c>
      <c r="AT40" s="2">
        <v>23426</v>
      </c>
      <c r="AU40" s="2">
        <v>4000</v>
      </c>
      <c r="AV40" s="2">
        <v>0</v>
      </c>
      <c r="AW40" s="2">
        <v>0</v>
      </c>
      <c r="AX40" s="2">
        <v>0</v>
      </c>
      <c r="AY40" s="142">
        <v>0</v>
      </c>
      <c r="AZ40" s="143">
        <v>0</v>
      </c>
      <c r="BA40" s="141">
        <v>0</v>
      </c>
      <c r="BB40" s="141">
        <v>0</v>
      </c>
      <c r="BC40" s="2">
        <v>0</v>
      </c>
      <c r="BD40" s="2">
        <v>0</v>
      </c>
      <c r="BE40" s="2">
        <v>0</v>
      </c>
      <c r="BF40" s="2">
        <v>0</v>
      </c>
      <c r="BG40" s="2">
        <v>0</v>
      </c>
      <c r="BH40" s="2">
        <v>0</v>
      </c>
      <c r="BI40" s="2">
        <v>0</v>
      </c>
      <c r="BJ40" s="2">
        <v>0</v>
      </c>
      <c r="BK40" s="2">
        <v>0</v>
      </c>
      <c r="BM40" s="24">
        <f t="shared" si="0"/>
        <v>0</v>
      </c>
      <c r="BN40" s="24">
        <v>13574.625</v>
      </c>
    </row>
    <row r="41" spans="1:66" ht="15">
      <c r="A41" s="139" t="s">
        <v>706</v>
      </c>
      <c r="B41" s="140" t="str">
        <f>VLOOKUP(A41,LA_info!$C$4:$D$344,2,FALSE)</f>
        <v>North Devon</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1500</v>
      </c>
      <c r="V41" s="2">
        <v>0</v>
      </c>
      <c r="W41" s="2">
        <v>0</v>
      </c>
      <c r="X41" s="2">
        <v>0</v>
      </c>
      <c r="Y41" s="2">
        <v>0</v>
      </c>
      <c r="Z41" s="2">
        <v>0</v>
      </c>
      <c r="AA41" s="2">
        <v>0</v>
      </c>
      <c r="AB41" s="2">
        <v>0</v>
      </c>
      <c r="AC41" s="2">
        <v>0</v>
      </c>
      <c r="AD41" s="2">
        <v>0</v>
      </c>
      <c r="AE41" s="2">
        <v>0</v>
      </c>
      <c r="AF41" s="2">
        <v>1500</v>
      </c>
      <c r="AG41" s="2">
        <v>9750</v>
      </c>
      <c r="AH41" s="2">
        <v>0</v>
      </c>
      <c r="AI41" s="2">
        <v>0</v>
      </c>
      <c r="AJ41" s="2">
        <v>0</v>
      </c>
      <c r="AK41" s="2">
        <v>0</v>
      </c>
      <c r="AL41" s="2">
        <v>0</v>
      </c>
      <c r="AM41" s="2">
        <v>0</v>
      </c>
      <c r="AN41" s="2">
        <v>0</v>
      </c>
      <c r="AO41" s="2">
        <v>0</v>
      </c>
      <c r="AP41" s="2">
        <v>0</v>
      </c>
      <c r="AQ41" s="2">
        <v>0</v>
      </c>
      <c r="AR41" s="2">
        <v>0</v>
      </c>
      <c r="AS41" s="2">
        <v>0</v>
      </c>
      <c r="AT41" s="2">
        <v>9750</v>
      </c>
      <c r="AU41" s="2">
        <v>0</v>
      </c>
      <c r="AV41" s="2">
        <v>0</v>
      </c>
      <c r="AW41" s="2">
        <v>0</v>
      </c>
      <c r="AX41" s="2">
        <v>0</v>
      </c>
      <c r="AY41" s="142">
        <v>0</v>
      </c>
      <c r="AZ41" s="143">
        <v>0</v>
      </c>
      <c r="BA41" s="141">
        <v>0</v>
      </c>
      <c r="BB41" s="141">
        <v>0</v>
      </c>
      <c r="BC41" s="2">
        <v>0</v>
      </c>
      <c r="BD41" s="2">
        <v>0</v>
      </c>
      <c r="BE41" s="2">
        <v>0</v>
      </c>
      <c r="BF41" s="2">
        <v>0</v>
      </c>
      <c r="BG41" s="2">
        <v>0</v>
      </c>
      <c r="BH41" s="2">
        <v>0</v>
      </c>
      <c r="BI41" s="2">
        <v>0</v>
      </c>
      <c r="BJ41" s="2">
        <v>0</v>
      </c>
      <c r="BK41" s="2">
        <v>0</v>
      </c>
      <c r="BM41" s="24">
        <f t="shared" si="0"/>
        <v>0</v>
      </c>
      <c r="BN41" s="24">
        <v>14056.25</v>
      </c>
    </row>
    <row r="42" spans="1:66" ht="15">
      <c r="A42" s="139" t="s">
        <v>900</v>
      </c>
      <c r="B42" s="140" t="str">
        <f>VLOOKUP(A42,LA_info!$C$4:$D$344,2,FALSE)</f>
        <v>Teignbridge</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3955</v>
      </c>
      <c r="AH42" s="2">
        <v>2000</v>
      </c>
      <c r="AI42" s="2">
        <v>0</v>
      </c>
      <c r="AJ42" s="2">
        <v>0</v>
      </c>
      <c r="AK42" s="2">
        <v>0</v>
      </c>
      <c r="AL42" s="2">
        <v>0</v>
      </c>
      <c r="AM42" s="2">
        <v>0</v>
      </c>
      <c r="AN42" s="2">
        <v>0</v>
      </c>
      <c r="AO42" s="2">
        <v>0</v>
      </c>
      <c r="AP42" s="2">
        <v>0</v>
      </c>
      <c r="AQ42" s="2">
        <v>0</v>
      </c>
      <c r="AR42" s="2">
        <v>0</v>
      </c>
      <c r="AS42" s="2">
        <v>373</v>
      </c>
      <c r="AT42" s="2">
        <v>6328</v>
      </c>
      <c r="AU42" s="2">
        <v>2998</v>
      </c>
      <c r="AV42" s="2">
        <v>0</v>
      </c>
      <c r="AW42" s="2">
        <v>0</v>
      </c>
      <c r="AX42" s="2">
        <v>0</v>
      </c>
      <c r="AY42" s="142">
        <v>0</v>
      </c>
      <c r="AZ42" s="143">
        <v>0</v>
      </c>
      <c r="BA42" s="141">
        <v>0</v>
      </c>
      <c r="BB42" s="141">
        <v>0</v>
      </c>
      <c r="BC42" s="2">
        <v>0</v>
      </c>
      <c r="BD42" s="2">
        <v>0</v>
      </c>
      <c r="BE42" s="2">
        <v>0</v>
      </c>
      <c r="BF42" s="2">
        <v>0</v>
      </c>
      <c r="BG42" s="2">
        <v>0</v>
      </c>
      <c r="BH42" s="2">
        <v>0</v>
      </c>
      <c r="BI42" s="2">
        <v>0</v>
      </c>
      <c r="BJ42" s="2">
        <v>0</v>
      </c>
      <c r="BK42" s="2">
        <v>0</v>
      </c>
      <c r="BM42" s="24">
        <f t="shared" si="0"/>
        <v>0</v>
      </c>
      <c r="BN42" s="24">
        <v>16635</v>
      </c>
    </row>
    <row r="43" spans="1:66" ht="15">
      <c r="A43" s="139" t="s">
        <v>924</v>
      </c>
      <c r="B43" s="140" t="str">
        <f>VLOOKUP(A43,LA_info!$C$4:$D$344,2,FALSE)</f>
        <v>Torridge</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1277</v>
      </c>
      <c r="V43" s="2">
        <v>0</v>
      </c>
      <c r="W43" s="2">
        <v>0</v>
      </c>
      <c r="X43" s="2">
        <v>0</v>
      </c>
      <c r="Y43" s="2">
        <v>0</v>
      </c>
      <c r="Z43" s="2">
        <v>12</v>
      </c>
      <c r="AA43" s="2">
        <v>0</v>
      </c>
      <c r="AB43" s="2">
        <v>0</v>
      </c>
      <c r="AC43" s="2">
        <v>0</v>
      </c>
      <c r="AD43" s="2">
        <v>0</v>
      </c>
      <c r="AE43" s="2">
        <v>0</v>
      </c>
      <c r="AF43" s="2">
        <v>1289</v>
      </c>
      <c r="AG43" s="2">
        <v>5000</v>
      </c>
      <c r="AH43" s="2">
        <v>4000</v>
      </c>
      <c r="AI43" s="2">
        <v>0</v>
      </c>
      <c r="AJ43" s="2">
        <v>0</v>
      </c>
      <c r="AK43" s="2">
        <v>0</v>
      </c>
      <c r="AL43" s="2">
        <v>0</v>
      </c>
      <c r="AM43" s="2">
        <v>0</v>
      </c>
      <c r="AN43" s="2">
        <v>0</v>
      </c>
      <c r="AO43" s="2">
        <v>0</v>
      </c>
      <c r="AP43" s="2">
        <v>0</v>
      </c>
      <c r="AQ43" s="2">
        <v>0</v>
      </c>
      <c r="AR43" s="2">
        <v>0</v>
      </c>
      <c r="AS43" s="2">
        <v>0</v>
      </c>
      <c r="AT43" s="2">
        <v>9000</v>
      </c>
      <c r="AU43" s="2">
        <v>0</v>
      </c>
      <c r="AV43" s="2">
        <v>0</v>
      </c>
      <c r="AW43" s="2">
        <v>0</v>
      </c>
      <c r="AX43" s="2">
        <v>0</v>
      </c>
      <c r="AY43" s="142">
        <v>0</v>
      </c>
      <c r="AZ43" s="143">
        <v>0</v>
      </c>
      <c r="BA43" s="141">
        <v>0</v>
      </c>
      <c r="BB43" s="141">
        <v>0</v>
      </c>
      <c r="BC43" s="2">
        <v>0</v>
      </c>
      <c r="BD43" s="2">
        <v>0</v>
      </c>
      <c r="BE43" s="2">
        <v>0</v>
      </c>
      <c r="BF43" s="2">
        <v>0</v>
      </c>
      <c r="BG43" s="2">
        <v>0</v>
      </c>
      <c r="BH43" s="2">
        <v>0</v>
      </c>
      <c r="BI43" s="2">
        <v>0</v>
      </c>
      <c r="BJ43" s="2">
        <v>0</v>
      </c>
      <c r="BK43" s="2">
        <v>0</v>
      </c>
      <c r="BM43" s="24">
        <f t="shared" si="0"/>
        <v>0</v>
      </c>
      <c r="BN43" s="24">
        <v>13782.5</v>
      </c>
    </row>
    <row r="44" spans="1:66" ht="15">
      <c r="A44" s="139" t="s">
        <v>954</v>
      </c>
      <c r="B44" s="140" t="str">
        <f>VLOOKUP(A44,LA_info!$C$4:$D$344,2,FALSE)</f>
        <v>West Devon</v>
      </c>
      <c r="D44" s="2">
        <v>0</v>
      </c>
      <c r="E44" s="2">
        <v>0</v>
      </c>
      <c r="F44" s="2">
        <v>0</v>
      </c>
      <c r="G44" s="2">
        <v>0</v>
      </c>
      <c r="H44" s="2">
        <v>0</v>
      </c>
      <c r="I44" s="2">
        <v>0</v>
      </c>
      <c r="J44" s="2">
        <v>1</v>
      </c>
      <c r="K44" s="2">
        <v>0</v>
      </c>
      <c r="L44" s="2">
        <v>0</v>
      </c>
      <c r="M44" s="2">
        <v>0</v>
      </c>
      <c r="N44" s="2">
        <v>0</v>
      </c>
      <c r="O44" s="2">
        <v>0</v>
      </c>
      <c r="P44" s="2">
        <v>0</v>
      </c>
      <c r="Q44" s="2">
        <v>0</v>
      </c>
      <c r="R44" s="2">
        <v>0</v>
      </c>
      <c r="S44" s="2">
        <v>0</v>
      </c>
      <c r="T44" s="2">
        <v>1</v>
      </c>
      <c r="U44" s="2">
        <v>2100</v>
      </c>
      <c r="V44" s="2">
        <v>0</v>
      </c>
      <c r="W44" s="2">
        <v>0</v>
      </c>
      <c r="X44" s="2">
        <v>0</v>
      </c>
      <c r="Y44" s="2">
        <v>0</v>
      </c>
      <c r="Z44" s="2">
        <v>0</v>
      </c>
      <c r="AA44" s="2">
        <v>0</v>
      </c>
      <c r="AB44" s="2">
        <v>0</v>
      </c>
      <c r="AC44" s="2">
        <v>0</v>
      </c>
      <c r="AD44" s="2">
        <v>0</v>
      </c>
      <c r="AE44" s="2">
        <v>0</v>
      </c>
      <c r="AF44" s="2">
        <v>2100</v>
      </c>
      <c r="AG44" s="2">
        <v>5000</v>
      </c>
      <c r="AH44" s="2">
        <v>2000</v>
      </c>
      <c r="AI44" s="2">
        <v>0</v>
      </c>
      <c r="AJ44" s="2">
        <v>0</v>
      </c>
      <c r="AK44" s="2">
        <v>0</v>
      </c>
      <c r="AL44" s="2">
        <v>0</v>
      </c>
      <c r="AM44" s="2">
        <v>0</v>
      </c>
      <c r="AN44" s="2">
        <v>0</v>
      </c>
      <c r="AO44" s="2">
        <v>0</v>
      </c>
      <c r="AP44" s="2">
        <v>0</v>
      </c>
      <c r="AQ44" s="2">
        <v>0</v>
      </c>
      <c r="AR44" s="2">
        <v>0</v>
      </c>
      <c r="AS44" s="2">
        <v>0</v>
      </c>
      <c r="AT44" s="2">
        <v>7000</v>
      </c>
      <c r="AU44" s="2">
        <v>4900</v>
      </c>
      <c r="AV44" s="2">
        <v>0</v>
      </c>
      <c r="AW44" s="2">
        <v>0</v>
      </c>
      <c r="AX44" s="2">
        <v>0</v>
      </c>
      <c r="AY44" s="142">
        <v>0</v>
      </c>
      <c r="AZ44" s="143">
        <v>0</v>
      </c>
      <c r="BA44" s="141">
        <v>0</v>
      </c>
      <c r="BB44" s="141">
        <v>0</v>
      </c>
      <c r="BC44" s="2">
        <v>0</v>
      </c>
      <c r="BD44" s="2">
        <v>0</v>
      </c>
      <c r="BE44" s="2">
        <v>0</v>
      </c>
      <c r="BF44" s="2">
        <v>0</v>
      </c>
      <c r="BG44" s="2">
        <v>0</v>
      </c>
      <c r="BH44" s="2">
        <v>0</v>
      </c>
      <c r="BI44" s="2">
        <v>0</v>
      </c>
      <c r="BJ44" s="2">
        <v>0</v>
      </c>
      <c r="BK44" s="2">
        <v>0</v>
      </c>
      <c r="BM44" s="24">
        <f t="shared" si="0"/>
        <v>0</v>
      </c>
      <c r="BN44" s="24">
        <v>12810.75</v>
      </c>
    </row>
    <row r="45" spans="1:66" ht="15">
      <c r="A45" s="139" t="s">
        <v>766</v>
      </c>
      <c r="B45" s="140" t="str">
        <f>VLOOKUP(A45,LA_info!$C$4:$D$344,2,FALSE)</f>
        <v>Poole UA</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82033</v>
      </c>
      <c r="V45" s="2">
        <v>0</v>
      </c>
      <c r="W45" s="2">
        <v>0</v>
      </c>
      <c r="X45" s="2">
        <v>0</v>
      </c>
      <c r="Y45" s="2">
        <v>0</v>
      </c>
      <c r="Z45" s="2">
        <v>0</v>
      </c>
      <c r="AA45" s="2">
        <v>4426</v>
      </c>
      <c r="AB45" s="2">
        <v>0</v>
      </c>
      <c r="AC45" s="2">
        <v>0</v>
      </c>
      <c r="AD45" s="2">
        <v>0</v>
      </c>
      <c r="AE45" s="2">
        <v>0</v>
      </c>
      <c r="AF45" s="2">
        <v>86459</v>
      </c>
      <c r="AG45" s="2">
        <v>4230</v>
      </c>
      <c r="AH45" s="2">
        <v>0</v>
      </c>
      <c r="AI45" s="2">
        <v>0</v>
      </c>
      <c r="AJ45" s="2">
        <v>0</v>
      </c>
      <c r="AK45" s="2">
        <v>0</v>
      </c>
      <c r="AL45" s="2">
        <v>0</v>
      </c>
      <c r="AM45" s="2">
        <v>0</v>
      </c>
      <c r="AN45" s="2">
        <v>0</v>
      </c>
      <c r="AO45" s="2">
        <v>22455</v>
      </c>
      <c r="AP45" s="2">
        <v>0</v>
      </c>
      <c r="AQ45" s="2">
        <v>0</v>
      </c>
      <c r="AR45" s="2">
        <v>0</v>
      </c>
      <c r="AS45" s="2">
        <v>0</v>
      </c>
      <c r="AT45" s="2">
        <v>26685</v>
      </c>
      <c r="AU45" s="2">
        <v>4100</v>
      </c>
      <c r="AV45" s="2">
        <v>0</v>
      </c>
      <c r="AW45" s="2">
        <v>0</v>
      </c>
      <c r="AX45" s="2">
        <v>0</v>
      </c>
      <c r="AY45" s="142">
        <v>0</v>
      </c>
      <c r="AZ45" s="143">
        <v>0</v>
      </c>
      <c r="BA45" s="141">
        <v>0</v>
      </c>
      <c r="BB45" s="141">
        <v>0</v>
      </c>
      <c r="BC45" s="2">
        <v>0</v>
      </c>
      <c r="BD45" s="2">
        <v>0</v>
      </c>
      <c r="BE45" s="2">
        <v>0</v>
      </c>
      <c r="BF45" s="2">
        <v>0</v>
      </c>
      <c r="BG45" s="2">
        <v>0</v>
      </c>
      <c r="BH45" s="2">
        <v>0</v>
      </c>
      <c r="BI45" s="2">
        <v>0</v>
      </c>
      <c r="BJ45" s="2">
        <v>0</v>
      </c>
      <c r="BK45" s="2">
        <v>0</v>
      </c>
      <c r="BM45" s="24">
        <f t="shared" si="0"/>
        <v>0</v>
      </c>
      <c r="BN45" s="24">
        <v>17366.25</v>
      </c>
    </row>
    <row r="46" spans="1:66" ht="15">
      <c r="A46" s="139" t="s">
        <v>374</v>
      </c>
      <c r="B46" s="140" t="str">
        <f>VLOOKUP(A46,LA_info!$C$4:$D$344,2,FALSE)</f>
        <v>Bournemouth UA</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71988</v>
      </c>
      <c r="V46" s="2">
        <v>0</v>
      </c>
      <c r="W46" s="2">
        <v>0</v>
      </c>
      <c r="X46" s="2">
        <v>0</v>
      </c>
      <c r="Y46" s="2">
        <v>0</v>
      </c>
      <c r="Z46" s="2">
        <v>0</v>
      </c>
      <c r="AA46" s="2">
        <v>0</v>
      </c>
      <c r="AB46" s="2">
        <v>0</v>
      </c>
      <c r="AC46" s="2">
        <v>0</v>
      </c>
      <c r="AD46" s="2">
        <v>0</v>
      </c>
      <c r="AE46" s="2">
        <v>0</v>
      </c>
      <c r="AF46" s="2">
        <v>71988</v>
      </c>
      <c r="AG46" s="2">
        <v>22500</v>
      </c>
      <c r="AH46" s="2">
        <v>0</v>
      </c>
      <c r="AI46" s="2">
        <v>0</v>
      </c>
      <c r="AJ46" s="2">
        <v>0</v>
      </c>
      <c r="AK46" s="2">
        <v>0</v>
      </c>
      <c r="AL46" s="2">
        <v>0</v>
      </c>
      <c r="AM46" s="2">
        <v>0</v>
      </c>
      <c r="AN46" s="2">
        <v>0</v>
      </c>
      <c r="AO46" s="2">
        <v>0</v>
      </c>
      <c r="AP46" s="2">
        <v>0</v>
      </c>
      <c r="AQ46" s="2">
        <v>0</v>
      </c>
      <c r="AR46" s="2">
        <v>10344</v>
      </c>
      <c r="AS46" s="2">
        <v>0</v>
      </c>
      <c r="AT46" s="2">
        <v>32844</v>
      </c>
      <c r="AU46" s="2">
        <v>0</v>
      </c>
      <c r="AV46" s="2">
        <v>0</v>
      </c>
      <c r="AW46" s="2">
        <v>0</v>
      </c>
      <c r="AX46" s="2">
        <v>0</v>
      </c>
      <c r="AY46" s="142">
        <v>0</v>
      </c>
      <c r="AZ46" s="143">
        <v>0</v>
      </c>
      <c r="BA46" s="141">
        <v>0</v>
      </c>
      <c r="BB46" s="141">
        <v>0</v>
      </c>
      <c r="BC46" s="2">
        <v>0</v>
      </c>
      <c r="BD46" s="2">
        <v>0</v>
      </c>
      <c r="BE46" s="2">
        <v>0</v>
      </c>
      <c r="BF46" s="2">
        <v>0</v>
      </c>
      <c r="BG46" s="2">
        <v>0</v>
      </c>
      <c r="BH46" s="2">
        <v>0</v>
      </c>
      <c r="BI46" s="2">
        <v>0</v>
      </c>
      <c r="BJ46" s="2">
        <v>0</v>
      </c>
      <c r="BK46" s="2">
        <v>0</v>
      </c>
      <c r="BM46" s="24">
        <f t="shared" si="0"/>
        <v>0</v>
      </c>
      <c r="BN46" s="24">
        <v>22983</v>
      </c>
    </row>
    <row r="47" spans="1:66" ht="15">
      <c r="A47" s="139" t="s">
        <v>482</v>
      </c>
      <c r="B47" s="140" t="str">
        <f>VLOOKUP(A47,LA_info!$C$4:$D$344,2,FALSE)</f>
        <v>Dorset</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88441</v>
      </c>
      <c r="V47" s="2">
        <v>50600</v>
      </c>
      <c r="W47" s="2">
        <v>0</v>
      </c>
      <c r="X47" s="2">
        <v>45300</v>
      </c>
      <c r="Y47" s="2">
        <v>0</v>
      </c>
      <c r="Z47" s="2">
        <v>0</v>
      </c>
      <c r="AA47" s="2">
        <v>0</v>
      </c>
      <c r="AB47" s="2">
        <v>15000</v>
      </c>
      <c r="AC47" s="2">
        <v>0</v>
      </c>
      <c r="AD47" s="2">
        <v>0</v>
      </c>
      <c r="AE47" s="2">
        <v>0</v>
      </c>
      <c r="AF47" s="2">
        <v>199341</v>
      </c>
      <c r="AG47" s="2">
        <v>450</v>
      </c>
      <c r="AH47" s="2">
        <v>0</v>
      </c>
      <c r="AI47" s="2">
        <v>0</v>
      </c>
      <c r="AJ47" s="2">
        <v>90</v>
      </c>
      <c r="AK47" s="2">
        <v>0</v>
      </c>
      <c r="AL47" s="2">
        <v>0</v>
      </c>
      <c r="AM47" s="2">
        <v>0</v>
      </c>
      <c r="AN47" s="2">
        <v>0</v>
      </c>
      <c r="AO47" s="2">
        <v>0</v>
      </c>
      <c r="AP47" s="2">
        <v>0</v>
      </c>
      <c r="AQ47" s="2">
        <v>0</v>
      </c>
      <c r="AR47" s="2">
        <v>0</v>
      </c>
      <c r="AS47" s="2">
        <v>0</v>
      </c>
      <c r="AT47" s="2">
        <v>540</v>
      </c>
      <c r="AU47" s="2">
        <v>15410</v>
      </c>
      <c r="AV47" s="2">
        <v>0</v>
      </c>
      <c r="AW47" s="2">
        <v>0</v>
      </c>
      <c r="AX47" s="2">
        <v>0</v>
      </c>
      <c r="AY47" s="142">
        <v>0</v>
      </c>
      <c r="AZ47" s="143">
        <v>0</v>
      </c>
      <c r="BA47" s="141">
        <v>0</v>
      </c>
      <c r="BB47" s="141">
        <v>0</v>
      </c>
      <c r="BC47" s="2">
        <v>0</v>
      </c>
      <c r="BD47" s="2">
        <v>0</v>
      </c>
      <c r="BE47" s="2">
        <v>0</v>
      </c>
      <c r="BF47" s="2">
        <v>0</v>
      </c>
      <c r="BG47" s="2">
        <v>0</v>
      </c>
      <c r="BH47" s="2">
        <v>0</v>
      </c>
      <c r="BI47" s="2">
        <v>0</v>
      </c>
      <c r="BJ47" s="2">
        <v>0</v>
      </c>
      <c r="BK47" s="2">
        <v>0</v>
      </c>
      <c r="BM47" s="24">
        <f t="shared" si="0"/>
        <v>0</v>
      </c>
      <c r="BN47" s="24">
        <v>41488.625</v>
      </c>
    </row>
    <row r="48" spans="1:66" ht="15">
      <c r="A48" s="139" t="s">
        <v>434</v>
      </c>
      <c r="B48" s="140" t="str">
        <f>VLOOKUP(A48,LA_info!$C$4:$D$344,2,FALSE)</f>
        <v>Christchurch</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4682</v>
      </c>
      <c r="AH48" s="2">
        <v>2000</v>
      </c>
      <c r="AI48" s="2">
        <v>3750</v>
      </c>
      <c r="AJ48" s="2">
        <v>0</v>
      </c>
      <c r="AK48" s="2">
        <v>0</v>
      </c>
      <c r="AL48" s="2">
        <v>0</v>
      </c>
      <c r="AM48" s="2">
        <v>0</v>
      </c>
      <c r="AN48" s="2">
        <v>0</v>
      </c>
      <c r="AO48" s="2">
        <v>0</v>
      </c>
      <c r="AP48" s="2">
        <v>0</v>
      </c>
      <c r="AQ48" s="2">
        <v>0</v>
      </c>
      <c r="AR48" s="2">
        <v>4000</v>
      </c>
      <c r="AS48" s="2">
        <v>0</v>
      </c>
      <c r="AT48" s="2">
        <v>14432</v>
      </c>
      <c r="AU48" s="2">
        <v>2000</v>
      </c>
      <c r="AV48" s="2">
        <v>0</v>
      </c>
      <c r="AW48" s="2">
        <v>0</v>
      </c>
      <c r="AX48" s="2">
        <v>0</v>
      </c>
      <c r="AY48" s="142">
        <v>0</v>
      </c>
      <c r="AZ48" s="143">
        <v>0</v>
      </c>
      <c r="BA48" s="141">
        <v>0</v>
      </c>
      <c r="BB48" s="141">
        <v>0</v>
      </c>
      <c r="BC48" s="2">
        <v>0</v>
      </c>
      <c r="BD48" s="2">
        <v>0</v>
      </c>
      <c r="BE48" s="2">
        <v>0</v>
      </c>
      <c r="BF48" s="2">
        <v>0</v>
      </c>
      <c r="BG48" s="2">
        <v>0</v>
      </c>
      <c r="BH48" s="2">
        <v>0</v>
      </c>
      <c r="BI48" s="2">
        <v>0</v>
      </c>
      <c r="BJ48" s="2">
        <v>0</v>
      </c>
      <c r="BK48" s="2">
        <v>0</v>
      </c>
      <c r="BM48" s="24">
        <f t="shared" si="0"/>
        <v>0</v>
      </c>
      <c r="BN48" s="24">
        <v>13716.875</v>
      </c>
    </row>
    <row r="49" spans="1:66" ht="15">
      <c r="A49" s="139" t="s">
        <v>506</v>
      </c>
      <c r="B49" s="140" t="str">
        <f>VLOOKUP(A49,LA_info!$C$4:$D$344,2,FALSE)</f>
        <v>East Dorset</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8710</v>
      </c>
      <c r="AH49" s="2">
        <v>2000</v>
      </c>
      <c r="AI49" s="2">
        <v>4500</v>
      </c>
      <c r="AJ49" s="2">
        <v>0</v>
      </c>
      <c r="AK49" s="2">
        <v>0</v>
      </c>
      <c r="AL49" s="2">
        <v>0</v>
      </c>
      <c r="AM49" s="2">
        <v>0</v>
      </c>
      <c r="AN49" s="2">
        <v>0</v>
      </c>
      <c r="AO49" s="2">
        <v>0</v>
      </c>
      <c r="AP49" s="2">
        <v>0</v>
      </c>
      <c r="AQ49" s="2">
        <v>0</v>
      </c>
      <c r="AR49" s="2">
        <v>7000</v>
      </c>
      <c r="AS49" s="2">
        <v>0</v>
      </c>
      <c r="AT49" s="2">
        <v>22210</v>
      </c>
      <c r="AU49" s="2">
        <v>2000</v>
      </c>
      <c r="AV49" s="2">
        <v>0</v>
      </c>
      <c r="AW49" s="2">
        <v>0</v>
      </c>
      <c r="AX49" s="2">
        <v>0</v>
      </c>
      <c r="AY49" s="142">
        <v>0</v>
      </c>
      <c r="AZ49" s="143">
        <v>0</v>
      </c>
      <c r="BA49" s="141">
        <v>0</v>
      </c>
      <c r="BB49" s="141">
        <v>0</v>
      </c>
      <c r="BC49" s="2">
        <v>0</v>
      </c>
      <c r="BD49" s="2">
        <v>0</v>
      </c>
      <c r="BE49" s="2">
        <v>0</v>
      </c>
      <c r="BF49" s="2">
        <v>0</v>
      </c>
      <c r="BG49" s="2">
        <v>0</v>
      </c>
      <c r="BH49" s="2">
        <v>0</v>
      </c>
      <c r="BI49" s="2">
        <v>0</v>
      </c>
      <c r="BJ49" s="2">
        <v>0</v>
      </c>
      <c r="BK49" s="2">
        <v>0</v>
      </c>
      <c r="BM49" s="24">
        <f t="shared" si="0"/>
        <v>0</v>
      </c>
      <c r="BN49" s="24">
        <v>15718.125</v>
      </c>
    </row>
    <row r="50" spans="1:66" ht="15">
      <c r="A50" s="139" t="s">
        <v>708</v>
      </c>
      <c r="B50" s="140" t="str">
        <f>VLOOKUP(A50,LA_info!$C$4:$D$344,2,FALSE)</f>
        <v>North Dorset</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4230</v>
      </c>
      <c r="AH50" s="2">
        <v>2000</v>
      </c>
      <c r="AI50" s="2">
        <v>0</v>
      </c>
      <c r="AJ50" s="2">
        <v>0</v>
      </c>
      <c r="AK50" s="2">
        <v>0</v>
      </c>
      <c r="AL50" s="2">
        <v>0</v>
      </c>
      <c r="AM50" s="2">
        <v>0</v>
      </c>
      <c r="AN50" s="2">
        <v>0</v>
      </c>
      <c r="AO50" s="2">
        <v>0</v>
      </c>
      <c r="AP50" s="2">
        <v>0</v>
      </c>
      <c r="AQ50" s="2">
        <v>0</v>
      </c>
      <c r="AR50" s="2">
        <v>1000</v>
      </c>
      <c r="AS50" s="2">
        <v>0</v>
      </c>
      <c r="AT50" s="2">
        <v>7230</v>
      </c>
      <c r="AU50" s="2">
        <v>6000</v>
      </c>
      <c r="AV50" s="2">
        <v>3000</v>
      </c>
      <c r="AW50" s="2">
        <v>0</v>
      </c>
      <c r="AX50" s="2">
        <v>0</v>
      </c>
      <c r="AY50" s="142">
        <v>0</v>
      </c>
      <c r="AZ50" s="143">
        <v>0</v>
      </c>
      <c r="BA50" s="141">
        <v>0</v>
      </c>
      <c r="BB50" s="141">
        <v>0</v>
      </c>
      <c r="BC50" s="2">
        <v>0</v>
      </c>
      <c r="BD50" s="2">
        <v>0</v>
      </c>
      <c r="BE50" s="2">
        <v>0</v>
      </c>
      <c r="BF50" s="2">
        <v>3000</v>
      </c>
      <c r="BG50" s="2">
        <v>0</v>
      </c>
      <c r="BH50" s="2">
        <v>0</v>
      </c>
      <c r="BI50" s="2">
        <v>0</v>
      </c>
      <c r="BJ50" s="2">
        <v>0</v>
      </c>
      <c r="BK50" s="2">
        <v>3000</v>
      </c>
      <c r="BM50" s="24">
        <f t="shared" si="0"/>
        <v>60</v>
      </c>
      <c r="BN50" s="24">
        <v>13190</v>
      </c>
    </row>
    <row r="51" spans="1:66" ht="15">
      <c r="A51" s="139" t="s">
        <v>772</v>
      </c>
      <c r="B51" s="140" t="str">
        <f>VLOOKUP(A51,LA_info!$C$4:$D$344,2,FALSE)</f>
        <v>Purbeck</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2400</v>
      </c>
      <c r="AH51" s="2">
        <v>0</v>
      </c>
      <c r="AI51" s="2">
        <v>0</v>
      </c>
      <c r="AJ51" s="2">
        <v>0</v>
      </c>
      <c r="AK51" s="2">
        <v>0</v>
      </c>
      <c r="AL51" s="2">
        <v>0</v>
      </c>
      <c r="AM51" s="2">
        <v>0</v>
      </c>
      <c r="AN51" s="2">
        <v>0</v>
      </c>
      <c r="AO51" s="2">
        <v>0</v>
      </c>
      <c r="AP51" s="2">
        <v>500</v>
      </c>
      <c r="AQ51" s="2">
        <v>0</v>
      </c>
      <c r="AR51" s="2">
        <v>0</v>
      </c>
      <c r="AS51" s="2">
        <v>0</v>
      </c>
      <c r="AT51" s="2">
        <v>2900</v>
      </c>
      <c r="AU51" s="2">
        <v>1980</v>
      </c>
      <c r="AV51" s="2">
        <v>0</v>
      </c>
      <c r="AW51" s="2">
        <v>0</v>
      </c>
      <c r="AX51" s="2">
        <v>0</v>
      </c>
      <c r="AY51" s="142">
        <v>0</v>
      </c>
      <c r="AZ51" s="143">
        <v>0</v>
      </c>
      <c r="BA51" s="141">
        <v>0</v>
      </c>
      <c r="BB51" s="141">
        <v>0</v>
      </c>
      <c r="BC51" s="2">
        <v>0</v>
      </c>
      <c r="BD51" s="2">
        <v>0</v>
      </c>
      <c r="BE51" s="2">
        <v>0</v>
      </c>
      <c r="BF51" s="2">
        <v>0</v>
      </c>
      <c r="BG51" s="2">
        <v>0</v>
      </c>
      <c r="BH51" s="2">
        <v>0</v>
      </c>
      <c r="BI51" s="2">
        <v>0</v>
      </c>
      <c r="BJ51" s="2">
        <v>0</v>
      </c>
      <c r="BK51" s="2">
        <v>0</v>
      </c>
      <c r="BM51" s="24">
        <f t="shared" si="0"/>
        <v>0</v>
      </c>
      <c r="BN51" s="24">
        <v>12696.625</v>
      </c>
    </row>
    <row r="52" spans="1:66" ht="15">
      <c r="A52" s="139" t="s">
        <v>956</v>
      </c>
      <c r="B52" s="140" t="str">
        <f>VLOOKUP(A52,LA_info!$C$4:$D$344,2,FALSE)</f>
        <v>West Dorset</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3100</v>
      </c>
      <c r="V52" s="2">
        <v>0</v>
      </c>
      <c r="W52" s="2">
        <v>0</v>
      </c>
      <c r="X52" s="2">
        <v>0</v>
      </c>
      <c r="Y52" s="2">
        <v>0</v>
      </c>
      <c r="Z52" s="2">
        <v>0</v>
      </c>
      <c r="AA52" s="2">
        <v>0</v>
      </c>
      <c r="AB52" s="2">
        <v>0</v>
      </c>
      <c r="AC52" s="2">
        <v>0</v>
      </c>
      <c r="AD52" s="2">
        <v>0</v>
      </c>
      <c r="AE52" s="2">
        <v>0</v>
      </c>
      <c r="AF52" s="2">
        <v>3100</v>
      </c>
      <c r="AG52" s="2">
        <v>10379</v>
      </c>
      <c r="AH52" s="2">
        <v>0</v>
      </c>
      <c r="AI52" s="2">
        <v>0</v>
      </c>
      <c r="AJ52" s="2">
        <v>0</v>
      </c>
      <c r="AK52" s="2">
        <v>0</v>
      </c>
      <c r="AL52" s="2">
        <v>0</v>
      </c>
      <c r="AM52" s="2">
        <v>0</v>
      </c>
      <c r="AN52" s="2">
        <v>0</v>
      </c>
      <c r="AO52" s="2">
        <v>6442</v>
      </c>
      <c r="AP52" s="2">
        <v>0</v>
      </c>
      <c r="AQ52" s="2">
        <v>0</v>
      </c>
      <c r="AR52" s="2">
        <v>0</v>
      </c>
      <c r="AS52" s="2">
        <v>0</v>
      </c>
      <c r="AT52" s="2">
        <v>16821</v>
      </c>
      <c r="AU52" s="2">
        <v>8250</v>
      </c>
      <c r="AV52" s="2">
        <v>27500</v>
      </c>
      <c r="AW52" s="2">
        <v>0</v>
      </c>
      <c r="AX52" s="2">
        <v>0</v>
      </c>
      <c r="AY52" s="142">
        <v>0</v>
      </c>
      <c r="AZ52" s="143">
        <v>0</v>
      </c>
      <c r="BA52" s="141">
        <v>0</v>
      </c>
      <c r="BB52" s="141">
        <v>0</v>
      </c>
      <c r="BC52" s="2">
        <v>0</v>
      </c>
      <c r="BD52" s="2">
        <v>0</v>
      </c>
      <c r="BE52" s="2">
        <v>0</v>
      </c>
      <c r="BF52" s="2">
        <v>23500</v>
      </c>
      <c r="BG52" s="2">
        <v>0</v>
      </c>
      <c r="BH52" s="2">
        <v>0</v>
      </c>
      <c r="BI52" s="2">
        <v>0</v>
      </c>
      <c r="BJ52" s="2">
        <v>4000</v>
      </c>
      <c r="BK52" s="2">
        <v>27500</v>
      </c>
      <c r="BM52" s="24">
        <f t="shared" si="0"/>
        <v>550</v>
      </c>
      <c r="BN52" s="24">
        <v>17309.875</v>
      </c>
    </row>
    <row r="53" spans="1:66" ht="15">
      <c r="A53" s="139" t="s">
        <v>974</v>
      </c>
      <c r="B53" s="140" t="str">
        <f>VLOOKUP(A53,LA_info!$C$4:$D$344,2,FALSE)</f>
        <v>Weymouth and Portland</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27000</v>
      </c>
      <c r="W53" s="2">
        <v>0</v>
      </c>
      <c r="X53" s="2">
        <v>0</v>
      </c>
      <c r="Y53" s="2">
        <v>0</v>
      </c>
      <c r="Z53" s="2">
        <v>0</v>
      </c>
      <c r="AA53" s="2">
        <v>0</v>
      </c>
      <c r="AB53" s="2">
        <v>0</v>
      </c>
      <c r="AC53" s="2">
        <v>0</v>
      </c>
      <c r="AD53" s="2">
        <v>0</v>
      </c>
      <c r="AE53" s="2">
        <v>0</v>
      </c>
      <c r="AF53" s="2">
        <v>27000</v>
      </c>
      <c r="AG53" s="2">
        <v>5586</v>
      </c>
      <c r="AH53" s="2">
        <v>0</v>
      </c>
      <c r="AI53" s="2">
        <v>0</v>
      </c>
      <c r="AJ53" s="2">
        <v>0</v>
      </c>
      <c r="AK53" s="2">
        <v>0</v>
      </c>
      <c r="AL53" s="2">
        <v>0</v>
      </c>
      <c r="AM53" s="2">
        <v>0</v>
      </c>
      <c r="AN53" s="2">
        <v>0</v>
      </c>
      <c r="AO53" s="2">
        <v>6442</v>
      </c>
      <c r="AP53" s="2">
        <v>0</v>
      </c>
      <c r="AQ53" s="2">
        <v>0</v>
      </c>
      <c r="AR53" s="2">
        <v>0</v>
      </c>
      <c r="AS53" s="2">
        <v>0</v>
      </c>
      <c r="AT53" s="2">
        <v>12028</v>
      </c>
      <c r="AU53" s="2">
        <v>9505</v>
      </c>
      <c r="AV53" s="2">
        <v>17000</v>
      </c>
      <c r="AW53" s="2">
        <v>0</v>
      </c>
      <c r="AX53" s="2">
        <v>0</v>
      </c>
      <c r="AY53" s="142">
        <v>0</v>
      </c>
      <c r="AZ53" s="143">
        <v>0</v>
      </c>
      <c r="BA53" s="141">
        <v>0</v>
      </c>
      <c r="BB53" s="141">
        <v>0</v>
      </c>
      <c r="BC53" s="2">
        <v>0</v>
      </c>
      <c r="BD53" s="2">
        <v>0</v>
      </c>
      <c r="BE53" s="2">
        <v>0</v>
      </c>
      <c r="BF53" s="2">
        <v>12000</v>
      </c>
      <c r="BG53" s="2">
        <v>0</v>
      </c>
      <c r="BH53" s="2">
        <v>0</v>
      </c>
      <c r="BI53" s="2">
        <v>0</v>
      </c>
      <c r="BJ53" s="2">
        <v>5000</v>
      </c>
      <c r="BK53" s="2">
        <v>17000</v>
      </c>
      <c r="BM53" s="24">
        <f t="shared" si="0"/>
        <v>340</v>
      </c>
      <c r="BN53" s="24">
        <v>14609.625</v>
      </c>
    </row>
    <row r="54" spans="1:66" ht="15">
      <c r="A54" s="139" t="s">
        <v>458</v>
      </c>
      <c r="B54" s="140" t="str">
        <f>VLOOKUP(A54,LA_info!$C$4:$D$344,2,FALSE)</f>
        <v>Darlington UA</v>
      </c>
      <c r="D54" s="2">
        <v>0</v>
      </c>
      <c r="E54" s="2">
        <v>0</v>
      </c>
      <c r="F54" s="2">
        <v>0</v>
      </c>
      <c r="G54" s="2">
        <v>0</v>
      </c>
      <c r="H54" s="2">
        <v>0</v>
      </c>
      <c r="I54" s="2">
        <v>0</v>
      </c>
      <c r="J54" s="2">
        <v>0</v>
      </c>
      <c r="K54" s="2">
        <v>0</v>
      </c>
      <c r="L54" s="2">
        <v>0</v>
      </c>
      <c r="M54" s="2">
        <v>0</v>
      </c>
      <c r="N54" s="2">
        <v>0</v>
      </c>
      <c r="O54" s="2">
        <v>0</v>
      </c>
      <c r="P54" s="2">
        <v>5000</v>
      </c>
      <c r="Q54" s="2">
        <v>0</v>
      </c>
      <c r="R54" s="2">
        <v>0</v>
      </c>
      <c r="S54" s="2">
        <v>0</v>
      </c>
      <c r="T54" s="2">
        <v>5000</v>
      </c>
      <c r="U54" s="2">
        <v>65311</v>
      </c>
      <c r="V54" s="2">
        <v>31650</v>
      </c>
      <c r="W54" s="2">
        <v>0</v>
      </c>
      <c r="X54" s="2">
        <v>0</v>
      </c>
      <c r="Y54" s="2">
        <v>0</v>
      </c>
      <c r="Z54" s="2">
        <v>5000</v>
      </c>
      <c r="AA54" s="2">
        <v>0</v>
      </c>
      <c r="AB54" s="2">
        <v>15000</v>
      </c>
      <c r="AC54" s="2">
        <v>0</v>
      </c>
      <c r="AD54" s="2">
        <v>8200</v>
      </c>
      <c r="AE54" s="2">
        <v>0</v>
      </c>
      <c r="AF54" s="2">
        <v>125161</v>
      </c>
      <c r="AG54" s="2">
        <v>20000</v>
      </c>
      <c r="AH54" s="2">
        <v>4000</v>
      </c>
      <c r="AI54" s="2">
        <v>0</v>
      </c>
      <c r="AJ54" s="2">
        <v>0</v>
      </c>
      <c r="AK54" s="2">
        <v>0</v>
      </c>
      <c r="AL54" s="2">
        <v>0</v>
      </c>
      <c r="AM54" s="2">
        <v>0</v>
      </c>
      <c r="AN54" s="2">
        <v>0</v>
      </c>
      <c r="AO54" s="2">
        <v>0</v>
      </c>
      <c r="AP54" s="2">
        <v>0</v>
      </c>
      <c r="AQ54" s="2">
        <v>0</v>
      </c>
      <c r="AR54" s="2">
        <v>0</v>
      </c>
      <c r="AS54" s="2">
        <v>0</v>
      </c>
      <c r="AT54" s="2">
        <v>24000</v>
      </c>
      <c r="AU54" s="2">
        <v>8831</v>
      </c>
      <c r="AV54" s="2">
        <v>0</v>
      </c>
      <c r="AW54" s="2">
        <v>0</v>
      </c>
      <c r="AX54" s="2">
        <v>0</v>
      </c>
      <c r="AY54" s="142">
        <v>0</v>
      </c>
      <c r="AZ54" s="143">
        <v>0</v>
      </c>
      <c r="BA54" s="141">
        <v>0</v>
      </c>
      <c r="BB54" s="141">
        <v>0</v>
      </c>
      <c r="BC54" s="2">
        <v>0</v>
      </c>
      <c r="BD54" s="2">
        <v>0</v>
      </c>
      <c r="BE54" s="2">
        <v>0</v>
      </c>
      <c r="BF54" s="2">
        <v>0</v>
      </c>
      <c r="BG54" s="2">
        <v>0</v>
      </c>
      <c r="BH54" s="2">
        <v>0</v>
      </c>
      <c r="BI54" s="2">
        <v>0</v>
      </c>
      <c r="BJ54" s="2">
        <v>0</v>
      </c>
      <c r="BK54" s="2">
        <v>0</v>
      </c>
      <c r="BM54" s="24">
        <f t="shared" si="0"/>
        <v>0</v>
      </c>
      <c r="BN54" s="24">
        <v>13856</v>
      </c>
    </row>
    <row r="55" spans="1:66" ht="15">
      <c r="A55" s="139" t="s">
        <v>496</v>
      </c>
      <c r="B55" s="140" t="str">
        <f>VLOOKUP(A55,LA_info!$C$4:$D$344,2,FALSE)</f>
        <v>Durham UA</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193983</v>
      </c>
      <c r="V55" s="2">
        <v>9900</v>
      </c>
      <c r="W55" s="2">
        <v>0</v>
      </c>
      <c r="X55" s="2">
        <v>0</v>
      </c>
      <c r="Y55" s="2">
        <v>0</v>
      </c>
      <c r="Z55" s="2">
        <v>25000</v>
      </c>
      <c r="AA55" s="2">
        <v>0</v>
      </c>
      <c r="AB55" s="2">
        <v>239</v>
      </c>
      <c r="AC55" s="2">
        <v>0</v>
      </c>
      <c r="AD55" s="2">
        <v>16500</v>
      </c>
      <c r="AE55" s="2">
        <v>0</v>
      </c>
      <c r="AF55" s="2">
        <v>245622</v>
      </c>
      <c r="AG55" s="2">
        <v>131398</v>
      </c>
      <c r="AH55" s="2">
        <v>17415</v>
      </c>
      <c r="AI55" s="2">
        <v>0</v>
      </c>
      <c r="AJ55" s="2">
        <v>0</v>
      </c>
      <c r="AK55" s="2">
        <v>0</v>
      </c>
      <c r="AL55" s="2">
        <v>0</v>
      </c>
      <c r="AM55" s="2">
        <v>0</v>
      </c>
      <c r="AN55" s="2">
        <v>0</v>
      </c>
      <c r="AO55" s="2">
        <v>0</v>
      </c>
      <c r="AP55" s="2">
        <v>0</v>
      </c>
      <c r="AQ55" s="2">
        <v>0</v>
      </c>
      <c r="AR55" s="2">
        <v>4158</v>
      </c>
      <c r="AS55" s="2">
        <v>871</v>
      </c>
      <c r="AT55" s="2">
        <v>153842</v>
      </c>
      <c r="AU55" s="2">
        <v>43843</v>
      </c>
      <c r="AV55" s="2">
        <v>0</v>
      </c>
      <c r="AW55" s="2">
        <v>0</v>
      </c>
      <c r="AX55" s="2">
        <v>0</v>
      </c>
      <c r="AY55" s="142">
        <v>0</v>
      </c>
      <c r="AZ55" s="143">
        <v>0</v>
      </c>
      <c r="BA55" s="141">
        <v>0</v>
      </c>
      <c r="BB55" s="141">
        <v>0</v>
      </c>
      <c r="BC55" s="2">
        <v>0</v>
      </c>
      <c r="BD55" s="2">
        <v>0</v>
      </c>
      <c r="BE55" s="2">
        <v>0</v>
      </c>
      <c r="BF55" s="2">
        <v>0</v>
      </c>
      <c r="BG55" s="2">
        <v>0</v>
      </c>
      <c r="BH55" s="2">
        <v>0</v>
      </c>
      <c r="BI55" s="2">
        <v>0</v>
      </c>
      <c r="BJ55" s="2">
        <v>0</v>
      </c>
      <c r="BK55" s="2">
        <v>0</v>
      </c>
      <c r="BM55" s="24">
        <f t="shared" si="0"/>
        <v>0</v>
      </c>
      <c r="BN55" s="24">
        <v>18000</v>
      </c>
    </row>
    <row r="56" spans="1:66" ht="15">
      <c r="A56" s="139" t="s">
        <v>380</v>
      </c>
      <c r="B56" s="140" t="str">
        <f>VLOOKUP(A56,LA_info!$C$4:$D$344,2,FALSE)</f>
        <v>Brighton and Hove UA</v>
      </c>
      <c r="D56" s="2">
        <v>0</v>
      </c>
      <c r="E56" s="2">
        <v>0</v>
      </c>
      <c r="F56" s="2">
        <v>0</v>
      </c>
      <c r="G56" s="2">
        <v>0</v>
      </c>
      <c r="H56" s="2">
        <v>0</v>
      </c>
      <c r="I56" s="2">
        <v>0</v>
      </c>
      <c r="J56" s="2">
        <v>0</v>
      </c>
      <c r="K56" s="2">
        <v>0</v>
      </c>
      <c r="L56" s="2">
        <v>0</v>
      </c>
      <c r="M56" s="2">
        <v>0</v>
      </c>
      <c r="N56" s="2">
        <v>0</v>
      </c>
      <c r="O56" s="2">
        <v>0</v>
      </c>
      <c r="P56" s="2">
        <v>872</v>
      </c>
      <c r="Q56" s="2">
        <v>0</v>
      </c>
      <c r="R56" s="2">
        <v>0</v>
      </c>
      <c r="S56" s="2">
        <v>0</v>
      </c>
      <c r="T56" s="2">
        <v>872</v>
      </c>
      <c r="U56" s="2">
        <v>180603</v>
      </c>
      <c r="V56" s="2">
        <v>75000</v>
      </c>
      <c r="W56" s="2">
        <v>0</v>
      </c>
      <c r="X56" s="2">
        <v>0</v>
      </c>
      <c r="Y56" s="2">
        <v>0</v>
      </c>
      <c r="Z56" s="2">
        <v>0</v>
      </c>
      <c r="AA56" s="2">
        <v>0</v>
      </c>
      <c r="AB56" s="2">
        <v>0</v>
      </c>
      <c r="AC56" s="2">
        <v>0</v>
      </c>
      <c r="AD56" s="2">
        <v>0</v>
      </c>
      <c r="AE56" s="2">
        <v>0</v>
      </c>
      <c r="AF56" s="2">
        <v>255603</v>
      </c>
      <c r="AG56" s="2">
        <v>43187</v>
      </c>
      <c r="AH56" s="2">
        <v>14700</v>
      </c>
      <c r="AI56" s="2">
        <v>0</v>
      </c>
      <c r="AJ56" s="2">
        <v>0</v>
      </c>
      <c r="AK56" s="2">
        <v>0</v>
      </c>
      <c r="AL56" s="2">
        <v>5000</v>
      </c>
      <c r="AM56" s="2">
        <v>0</v>
      </c>
      <c r="AN56" s="2">
        <v>0</v>
      </c>
      <c r="AO56" s="2">
        <v>0</v>
      </c>
      <c r="AP56" s="2">
        <v>0</v>
      </c>
      <c r="AQ56" s="2">
        <v>0</v>
      </c>
      <c r="AR56" s="2">
        <v>0</v>
      </c>
      <c r="AS56" s="2">
        <v>0</v>
      </c>
      <c r="AT56" s="2">
        <v>62887</v>
      </c>
      <c r="AU56" s="2">
        <v>15573</v>
      </c>
      <c r="AV56" s="2">
        <v>25772</v>
      </c>
      <c r="AW56" s="2">
        <v>0</v>
      </c>
      <c r="AX56" s="2">
        <v>0</v>
      </c>
      <c r="AY56" s="142">
        <v>0</v>
      </c>
      <c r="AZ56" s="143">
        <v>0</v>
      </c>
      <c r="BA56" s="141">
        <v>0</v>
      </c>
      <c r="BB56" s="141">
        <v>0</v>
      </c>
      <c r="BC56" s="2">
        <v>0</v>
      </c>
      <c r="BD56" s="2">
        <v>0</v>
      </c>
      <c r="BE56" s="2">
        <v>0</v>
      </c>
      <c r="BF56" s="2">
        <v>25772</v>
      </c>
      <c r="BG56" s="2">
        <v>0</v>
      </c>
      <c r="BH56" s="2">
        <v>0</v>
      </c>
      <c r="BI56" s="2">
        <v>0</v>
      </c>
      <c r="BJ56" s="2">
        <v>0</v>
      </c>
      <c r="BK56" s="2">
        <v>25772</v>
      </c>
      <c r="BM56" s="24">
        <f t="shared" si="0"/>
        <v>515.44</v>
      </c>
      <c r="BN56" s="24">
        <v>25807.625</v>
      </c>
    </row>
    <row r="57" spans="1:66" ht="15">
      <c r="A57" s="139" t="s">
        <v>526</v>
      </c>
      <c r="B57" s="140" t="str">
        <f>VLOOKUP(A57,LA_info!$C$4:$D$344,2,FALSE)</f>
        <v>Eastbourne</v>
      </c>
      <c r="D57" s="2">
        <v>0</v>
      </c>
      <c r="E57" s="2">
        <v>0</v>
      </c>
      <c r="F57" s="2">
        <v>0</v>
      </c>
      <c r="G57" s="2">
        <v>0</v>
      </c>
      <c r="H57" s="2">
        <v>7500</v>
      </c>
      <c r="I57" s="2">
        <v>7500</v>
      </c>
      <c r="J57" s="2">
        <v>0</v>
      </c>
      <c r="K57" s="2">
        <v>0</v>
      </c>
      <c r="L57" s="2">
        <v>0</v>
      </c>
      <c r="M57" s="2">
        <v>0</v>
      </c>
      <c r="N57" s="2">
        <v>0</v>
      </c>
      <c r="O57" s="2">
        <v>0</v>
      </c>
      <c r="P57" s="2">
        <v>0</v>
      </c>
      <c r="Q57" s="2">
        <v>0</v>
      </c>
      <c r="R57" s="2">
        <v>0</v>
      </c>
      <c r="S57" s="2">
        <v>0</v>
      </c>
      <c r="T57" s="2">
        <v>0</v>
      </c>
      <c r="U57" s="2">
        <v>48550</v>
      </c>
      <c r="V57" s="2">
        <v>0</v>
      </c>
      <c r="W57" s="2">
        <v>0</v>
      </c>
      <c r="X57" s="2">
        <v>0</v>
      </c>
      <c r="Y57" s="2">
        <v>0</v>
      </c>
      <c r="Z57" s="2">
        <v>0</v>
      </c>
      <c r="AA57" s="2">
        <v>0</v>
      </c>
      <c r="AB57" s="2">
        <v>4000</v>
      </c>
      <c r="AC57" s="2">
        <v>0</v>
      </c>
      <c r="AD57" s="2">
        <v>0</v>
      </c>
      <c r="AE57" s="2">
        <v>0</v>
      </c>
      <c r="AF57" s="2">
        <v>52550</v>
      </c>
      <c r="AG57" s="2">
        <v>12747</v>
      </c>
      <c r="AH57" s="2">
        <v>2000</v>
      </c>
      <c r="AI57" s="2">
        <v>0</v>
      </c>
      <c r="AJ57" s="2">
        <v>0</v>
      </c>
      <c r="AK57" s="2">
        <v>0</v>
      </c>
      <c r="AL57" s="2">
        <v>0</v>
      </c>
      <c r="AM57" s="2">
        <v>0</v>
      </c>
      <c r="AN57" s="2">
        <v>0</v>
      </c>
      <c r="AO57" s="2">
        <v>0</v>
      </c>
      <c r="AP57" s="2">
        <v>0</v>
      </c>
      <c r="AQ57" s="2">
        <v>0</v>
      </c>
      <c r="AR57" s="2">
        <v>0</v>
      </c>
      <c r="AS57" s="2">
        <v>0</v>
      </c>
      <c r="AT57" s="2">
        <v>14747</v>
      </c>
      <c r="AU57" s="2">
        <v>0</v>
      </c>
      <c r="AV57" s="2">
        <v>0</v>
      </c>
      <c r="AW57" s="2">
        <v>0</v>
      </c>
      <c r="AX57" s="2">
        <v>0</v>
      </c>
      <c r="AY57" s="142">
        <v>0</v>
      </c>
      <c r="AZ57" s="143">
        <v>0</v>
      </c>
      <c r="BA57" s="141">
        <v>0</v>
      </c>
      <c r="BB57" s="141">
        <v>0</v>
      </c>
      <c r="BC57" s="2">
        <v>0</v>
      </c>
      <c r="BD57" s="2">
        <v>0</v>
      </c>
      <c r="BE57" s="2">
        <v>0</v>
      </c>
      <c r="BF57" s="2">
        <v>0</v>
      </c>
      <c r="BG57" s="2">
        <v>0</v>
      </c>
      <c r="BH57" s="2">
        <v>0</v>
      </c>
      <c r="BI57" s="2">
        <v>0</v>
      </c>
      <c r="BJ57" s="2">
        <v>0</v>
      </c>
      <c r="BK57" s="2">
        <v>0</v>
      </c>
      <c r="BM57" s="24">
        <f t="shared" si="0"/>
        <v>0</v>
      </c>
      <c r="BN57" s="24">
        <v>19746.5</v>
      </c>
    </row>
    <row r="58" spans="1:66" ht="15">
      <c r="A58" s="139" t="s">
        <v>646</v>
      </c>
      <c r="B58" s="140" t="str">
        <f>VLOOKUP(A58,LA_info!$C$4:$D$344,2,FALSE)</f>
        <v>Lewes</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51673</v>
      </c>
      <c r="V58" s="2">
        <v>5000</v>
      </c>
      <c r="W58" s="2">
        <v>0</v>
      </c>
      <c r="X58" s="2">
        <v>0</v>
      </c>
      <c r="Y58" s="2">
        <v>0</v>
      </c>
      <c r="Z58" s="2">
        <v>0</v>
      </c>
      <c r="AA58" s="2">
        <v>0</v>
      </c>
      <c r="AB58" s="2">
        <v>0</v>
      </c>
      <c r="AC58" s="2">
        <v>0</v>
      </c>
      <c r="AD58" s="2">
        <v>0</v>
      </c>
      <c r="AE58" s="2">
        <v>0</v>
      </c>
      <c r="AF58" s="2">
        <v>56673</v>
      </c>
      <c r="AG58" s="2">
        <v>0</v>
      </c>
      <c r="AH58" s="2">
        <v>4000</v>
      </c>
      <c r="AI58" s="2">
        <v>0</v>
      </c>
      <c r="AJ58" s="2">
        <v>0</v>
      </c>
      <c r="AK58" s="2">
        <v>0</v>
      </c>
      <c r="AL58" s="2">
        <v>0</v>
      </c>
      <c r="AM58" s="2">
        <v>0</v>
      </c>
      <c r="AN58" s="2">
        <v>0</v>
      </c>
      <c r="AO58" s="2">
        <v>0</v>
      </c>
      <c r="AP58" s="2">
        <v>0</v>
      </c>
      <c r="AQ58" s="2">
        <v>0</v>
      </c>
      <c r="AR58" s="2">
        <v>4750</v>
      </c>
      <c r="AS58" s="2">
        <v>0</v>
      </c>
      <c r="AT58" s="2">
        <v>8750</v>
      </c>
      <c r="AU58" s="2">
        <v>2250</v>
      </c>
      <c r="AV58" s="2">
        <v>0</v>
      </c>
      <c r="AW58" s="2">
        <v>0</v>
      </c>
      <c r="AX58" s="2">
        <v>0</v>
      </c>
      <c r="AY58" s="142">
        <v>0</v>
      </c>
      <c r="AZ58" s="143">
        <v>0</v>
      </c>
      <c r="BA58" s="141">
        <v>0</v>
      </c>
      <c r="BB58" s="141">
        <v>0</v>
      </c>
      <c r="BC58" s="2">
        <v>0</v>
      </c>
      <c r="BD58" s="2">
        <v>0</v>
      </c>
      <c r="BE58" s="2">
        <v>0</v>
      </c>
      <c r="BF58" s="2">
        <v>0</v>
      </c>
      <c r="BG58" s="2">
        <v>0</v>
      </c>
      <c r="BH58" s="2">
        <v>0</v>
      </c>
      <c r="BI58" s="2">
        <v>0</v>
      </c>
      <c r="BJ58" s="2">
        <v>0</v>
      </c>
      <c r="BK58" s="2">
        <v>0</v>
      </c>
      <c r="BM58" s="24">
        <f t="shared" si="0"/>
        <v>0</v>
      </c>
      <c r="BN58" s="24">
        <v>14065</v>
      </c>
    </row>
    <row r="59" spans="1:66" ht="15">
      <c r="A59" s="139" t="s">
        <v>792</v>
      </c>
      <c r="B59" s="140" t="str">
        <f>VLOOKUP(A59,LA_info!$C$4:$D$344,2,FALSE)</f>
        <v>Rother</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20840</v>
      </c>
      <c r="AH59" s="2">
        <v>3500</v>
      </c>
      <c r="AI59" s="2">
        <v>0</v>
      </c>
      <c r="AJ59" s="2">
        <v>0</v>
      </c>
      <c r="AK59" s="2">
        <v>0</v>
      </c>
      <c r="AL59" s="2">
        <v>0</v>
      </c>
      <c r="AM59" s="2">
        <v>0</v>
      </c>
      <c r="AN59" s="2">
        <v>1100</v>
      </c>
      <c r="AO59" s="2">
        <v>0</v>
      </c>
      <c r="AP59" s="2">
        <v>0</v>
      </c>
      <c r="AQ59" s="2">
        <v>0</v>
      </c>
      <c r="AR59" s="2">
        <v>0</v>
      </c>
      <c r="AS59" s="2">
        <v>0</v>
      </c>
      <c r="AT59" s="2">
        <v>25440</v>
      </c>
      <c r="AU59" s="2">
        <v>0</v>
      </c>
      <c r="AV59" s="2">
        <v>0</v>
      </c>
      <c r="AW59" s="2">
        <v>0</v>
      </c>
      <c r="AX59" s="2">
        <v>0</v>
      </c>
      <c r="AY59" s="142">
        <v>0</v>
      </c>
      <c r="AZ59" s="143">
        <v>0</v>
      </c>
      <c r="BA59" s="141">
        <v>0</v>
      </c>
      <c r="BB59" s="141">
        <v>0</v>
      </c>
      <c r="BC59" s="2">
        <v>0</v>
      </c>
      <c r="BD59" s="2">
        <v>0</v>
      </c>
      <c r="BE59" s="2">
        <v>0</v>
      </c>
      <c r="BF59" s="2">
        <v>0</v>
      </c>
      <c r="BG59" s="2">
        <v>0</v>
      </c>
      <c r="BH59" s="2">
        <v>0</v>
      </c>
      <c r="BI59" s="2">
        <v>0</v>
      </c>
      <c r="BJ59" s="2">
        <v>0</v>
      </c>
      <c r="BK59" s="2">
        <v>0</v>
      </c>
      <c r="BM59" s="24">
        <f t="shared" si="0"/>
        <v>0</v>
      </c>
      <c r="BN59" s="24">
        <v>15206.5</v>
      </c>
    </row>
    <row r="60" spans="1:66" ht="15">
      <c r="A60" s="139" t="s">
        <v>950</v>
      </c>
      <c r="B60" s="140" t="str">
        <f>VLOOKUP(A60,LA_info!$C$4:$D$344,2,FALSE)</f>
        <v>Wealden</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54458</v>
      </c>
      <c r="V60" s="2">
        <v>0</v>
      </c>
      <c r="W60" s="2">
        <v>0</v>
      </c>
      <c r="X60" s="2">
        <v>0</v>
      </c>
      <c r="Y60" s="2">
        <v>0</v>
      </c>
      <c r="Z60" s="2">
        <v>0</v>
      </c>
      <c r="AA60" s="2">
        <v>0</v>
      </c>
      <c r="AB60" s="2">
        <v>0</v>
      </c>
      <c r="AC60" s="2">
        <v>0</v>
      </c>
      <c r="AD60" s="2">
        <v>0</v>
      </c>
      <c r="AE60" s="2">
        <v>0</v>
      </c>
      <c r="AF60" s="2">
        <v>54458</v>
      </c>
      <c r="AG60" s="2">
        <v>23282</v>
      </c>
      <c r="AH60" s="2">
        <v>5000</v>
      </c>
      <c r="AI60" s="2">
        <v>0</v>
      </c>
      <c r="AJ60" s="2">
        <v>0</v>
      </c>
      <c r="AK60" s="2">
        <v>0</v>
      </c>
      <c r="AL60" s="2">
        <v>0</v>
      </c>
      <c r="AM60" s="2">
        <v>0</v>
      </c>
      <c r="AN60" s="2">
        <v>0</v>
      </c>
      <c r="AO60" s="2">
        <v>0</v>
      </c>
      <c r="AP60" s="2">
        <v>0</v>
      </c>
      <c r="AQ60" s="2">
        <v>0</v>
      </c>
      <c r="AR60" s="2">
        <v>11200</v>
      </c>
      <c r="AS60" s="2">
        <v>0</v>
      </c>
      <c r="AT60" s="2">
        <v>39482</v>
      </c>
      <c r="AU60" s="2">
        <v>7000</v>
      </c>
      <c r="AV60" s="2">
        <v>0</v>
      </c>
      <c r="AW60" s="2">
        <v>0</v>
      </c>
      <c r="AX60" s="2">
        <v>0</v>
      </c>
      <c r="AY60" s="142">
        <v>0</v>
      </c>
      <c r="AZ60" s="143">
        <v>0</v>
      </c>
      <c r="BA60" s="141">
        <v>0</v>
      </c>
      <c r="BB60" s="141">
        <v>0</v>
      </c>
      <c r="BC60" s="2">
        <v>0</v>
      </c>
      <c r="BD60" s="2">
        <v>0</v>
      </c>
      <c r="BE60" s="2">
        <v>0</v>
      </c>
      <c r="BF60" s="2">
        <v>0</v>
      </c>
      <c r="BG60" s="2">
        <v>0</v>
      </c>
      <c r="BH60" s="2">
        <v>0</v>
      </c>
      <c r="BI60" s="2">
        <v>0</v>
      </c>
      <c r="BJ60" s="2">
        <v>0</v>
      </c>
      <c r="BK60" s="2">
        <v>0</v>
      </c>
      <c r="BM60" s="24">
        <f t="shared" si="0"/>
        <v>0</v>
      </c>
      <c r="BN60" s="24">
        <v>19167.875</v>
      </c>
    </row>
    <row r="61" spans="1:66" ht="15">
      <c r="A61" s="139" t="s">
        <v>352</v>
      </c>
      <c r="B61" s="140" t="str">
        <f>VLOOKUP(A61,LA_info!$C$4:$D$344,2,FALSE)</f>
        <v>Basildon</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219301</v>
      </c>
      <c r="V61" s="2">
        <v>0</v>
      </c>
      <c r="W61" s="2">
        <v>0</v>
      </c>
      <c r="X61" s="2">
        <v>0</v>
      </c>
      <c r="Y61" s="2">
        <v>0</v>
      </c>
      <c r="Z61" s="2">
        <v>0</v>
      </c>
      <c r="AA61" s="2">
        <v>0</v>
      </c>
      <c r="AB61" s="2">
        <v>750</v>
      </c>
      <c r="AC61" s="2">
        <v>0</v>
      </c>
      <c r="AD61" s="2">
        <v>0</v>
      </c>
      <c r="AE61" s="2">
        <v>0</v>
      </c>
      <c r="AF61" s="2">
        <v>220051</v>
      </c>
      <c r="AG61" s="2">
        <v>9827</v>
      </c>
      <c r="AH61" s="2">
        <v>0</v>
      </c>
      <c r="AI61" s="2">
        <v>1000</v>
      </c>
      <c r="AJ61" s="2">
        <v>0</v>
      </c>
      <c r="AK61" s="2">
        <v>0</v>
      </c>
      <c r="AL61" s="2">
        <v>0</v>
      </c>
      <c r="AM61" s="2">
        <v>0</v>
      </c>
      <c r="AN61" s="2">
        <v>0</v>
      </c>
      <c r="AO61" s="2">
        <v>0</v>
      </c>
      <c r="AP61" s="2">
        <v>0</v>
      </c>
      <c r="AQ61" s="2">
        <v>0</v>
      </c>
      <c r="AR61" s="2">
        <v>70300</v>
      </c>
      <c r="AS61" s="2">
        <v>0</v>
      </c>
      <c r="AT61" s="2">
        <v>81127</v>
      </c>
      <c r="AU61" s="2">
        <v>0</v>
      </c>
      <c r="AV61" s="2">
        <v>0</v>
      </c>
      <c r="AW61" s="2">
        <v>0</v>
      </c>
      <c r="AX61" s="2">
        <v>0</v>
      </c>
      <c r="AY61" s="142">
        <v>0</v>
      </c>
      <c r="AZ61" s="143">
        <v>0</v>
      </c>
      <c r="BA61" s="141">
        <v>0</v>
      </c>
      <c r="BB61" s="141">
        <v>0</v>
      </c>
      <c r="BC61" s="2">
        <v>0</v>
      </c>
      <c r="BD61" s="2">
        <v>0</v>
      </c>
      <c r="BE61" s="2">
        <v>0</v>
      </c>
      <c r="BF61" s="2">
        <v>0</v>
      </c>
      <c r="BG61" s="2">
        <v>0</v>
      </c>
      <c r="BH61" s="2">
        <v>0</v>
      </c>
      <c r="BI61" s="2">
        <v>0</v>
      </c>
      <c r="BJ61" s="2">
        <v>0</v>
      </c>
      <c r="BK61" s="2">
        <v>0</v>
      </c>
      <c r="BM61" s="24">
        <f t="shared" si="0"/>
        <v>0</v>
      </c>
      <c r="BN61" s="24">
        <v>16208.125</v>
      </c>
    </row>
    <row r="62" spans="1:66" ht="15">
      <c r="A62" s="139" t="s">
        <v>376</v>
      </c>
      <c r="B62" s="140" t="str">
        <f>VLOOKUP(A62,LA_info!$C$4:$D$344,2,FALSE)</f>
        <v>Braintree</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6000</v>
      </c>
      <c r="W62" s="2">
        <v>0</v>
      </c>
      <c r="X62" s="2">
        <v>0</v>
      </c>
      <c r="Y62" s="2">
        <v>0</v>
      </c>
      <c r="Z62" s="2">
        <v>0</v>
      </c>
      <c r="AA62" s="2">
        <v>0</v>
      </c>
      <c r="AB62" s="2">
        <v>0</v>
      </c>
      <c r="AC62" s="2">
        <v>0</v>
      </c>
      <c r="AD62" s="2">
        <v>0</v>
      </c>
      <c r="AE62" s="2">
        <v>0</v>
      </c>
      <c r="AF62" s="2">
        <v>6000</v>
      </c>
      <c r="AG62" s="2">
        <v>15757</v>
      </c>
      <c r="AH62" s="2">
        <v>5000</v>
      </c>
      <c r="AI62" s="2">
        <v>1500</v>
      </c>
      <c r="AJ62" s="2">
        <v>0</v>
      </c>
      <c r="AK62" s="2">
        <v>0</v>
      </c>
      <c r="AL62" s="2">
        <v>0</v>
      </c>
      <c r="AM62" s="2">
        <v>0</v>
      </c>
      <c r="AN62" s="2">
        <v>0</v>
      </c>
      <c r="AO62" s="2">
        <v>0</v>
      </c>
      <c r="AP62" s="2">
        <v>0</v>
      </c>
      <c r="AQ62" s="2">
        <v>0</v>
      </c>
      <c r="AR62" s="2">
        <v>0</v>
      </c>
      <c r="AS62" s="2">
        <v>0</v>
      </c>
      <c r="AT62" s="2">
        <v>22257</v>
      </c>
      <c r="AU62" s="2">
        <v>27776</v>
      </c>
      <c r="AV62" s="2">
        <v>0</v>
      </c>
      <c r="AW62" s="2">
        <v>0</v>
      </c>
      <c r="AX62" s="2">
        <v>0</v>
      </c>
      <c r="AY62" s="142">
        <v>0</v>
      </c>
      <c r="AZ62" s="143">
        <v>0</v>
      </c>
      <c r="BA62" s="141">
        <v>0</v>
      </c>
      <c r="BB62" s="141">
        <v>0</v>
      </c>
      <c r="BC62" s="2">
        <v>0</v>
      </c>
      <c r="BD62" s="2">
        <v>0</v>
      </c>
      <c r="BE62" s="2">
        <v>0</v>
      </c>
      <c r="BF62" s="2">
        <v>0</v>
      </c>
      <c r="BG62" s="2">
        <v>0</v>
      </c>
      <c r="BH62" s="2">
        <v>0</v>
      </c>
      <c r="BI62" s="2">
        <v>0</v>
      </c>
      <c r="BJ62" s="2">
        <v>0</v>
      </c>
      <c r="BK62" s="2">
        <v>0</v>
      </c>
      <c r="BM62" s="24">
        <f t="shared" si="0"/>
        <v>0</v>
      </c>
      <c r="BN62" s="24">
        <v>25095.25</v>
      </c>
    </row>
    <row r="63" spans="1:66" ht="15">
      <c r="A63" s="139" t="s">
        <v>378</v>
      </c>
      <c r="B63" s="140" t="str">
        <f>VLOOKUP(A63,LA_info!$C$4:$D$344,2,FALSE)</f>
        <v>Brentwood</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66166</v>
      </c>
      <c r="V63" s="2">
        <v>0</v>
      </c>
      <c r="W63" s="2">
        <v>0</v>
      </c>
      <c r="X63" s="2">
        <v>0</v>
      </c>
      <c r="Y63" s="2">
        <v>0</v>
      </c>
      <c r="Z63" s="2">
        <v>0</v>
      </c>
      <c r="AA63" s="2">
        <v>0</v>
      </c>
      <c r="AB63" s="2">
        <v>0</v>
      </c>
      <c r="AC63" s="2">
        <v>0</v>
      </c>
      <c r="AD63" s="2">
        <v>0</v>
      </c>
      <c r="AE63" s="2">
        <v>0</v>
      </c>
      <c r="AF63" s="2">
        <v>66166</v>
      </c>
      <c r="AG63" s="2">
        <v>2040</v>
      </c>
      <c r="AH63" s="2">
        <v>0</v>
      </c>
      <c r="AI63" s="2">
        <v>0</v>
      </c>
      <c r="AJ63" s="2">
        <v>0</v>
      </c>
      <c r="AK63" s="2">
        <v>0</v>
      </c>
      <c r="AL63" s="2">
        <v>0</v>
      </c>
      <c r="AM63" s="2">
        <v>0</v>
      </c>
      <c r="AN63" s="2">
        <v>0</v>
      </c>
      <c r="AO63" s="2">
        <v>0</v>
      </c>
      <c r="AP63" s="2">
        <v>0</v>
      </c>
      <c r="AQ63" s="2">
        <v>0</v>
      </c>
      <c r="AR63" s="2">
        <v>0</v>
      </c>
      <c r="AS63" s="2">
        <v>0</v>
      </c>
      <c r="AT63" s="2">
        <v>2040</v>
      </c>
      <c r="AU63" s="2">
        <v>0</v>
      </c>
      <c r="AV63" s="2">
        <v>17500</v>
      </c>
      <c r="AW63" s="2">
        <v>12500</v>
      </c>
      <c r="AX63" s="2">
        <v>3000</v>
      </c>
      <c r="AY63" s="142">
        <v>12000</v>
      </c>
      <c r="AZ63" s="143">
        <v>5500</v>
      </c>
      <c r="BA63" s="141">
        <v>0</v>
      </c>
      <c r="BB63" s="141">
        <v>0</v>
      </c>
      <c r="BC63" s="2">
        <v>0</v>
      </c>
      <c r="BD63" s="2">
        <v>0</v>
      </c>
      <c r="BE63" s="2">
        <v>0</v>
      </c>
      <c r="BF63" s="2">
        <v>0</v>
      </c>
      <c r="BG63" s="2">
        <v>0</v>
      </c>
      <c r="BH63" s="2">
        <v>0</v>
      </c>
      <c r="BI63" s="2">
        <v>0</v>
      </c>
      <c r="BJ63" s="2">
        <v>0</v>
      </c>
      <c r="BK63" s="2">
        <v>17500</v>
      </c>
      <c r="BM63" s="24">
        <f t="shared" si="0"/>
        <v>350</v>
      </c>
      <c r="BN63" s="24">
        <v>14050</v>
      </c>
    </row>
    <row r="64" spans="1:66" ht="15">
      <c r="A64" s="139" t="s">
        <v>410</v>
      </c>
      <c r="B64" s="140" t="str">
        <f>VLOOKUP(A64,LA_info!$C$4:$D$344,2,FALSE)</f>
        <v>Castle Point</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41701</v>
      </c>
      <c r="V64" s="2">
        <v>0</v>
      </c>
      <c r="W64" s="2">
        <v>0</v>
      </c>
      <c r="X64" s="2">
        <v>0</v>
      </c>
      <c r="Y64" s="2">
        <v>0</v>
      </c>
      <c r="Z64" s="2">
        <v>0</v>
      </c>
      <c r="AA64" s="2">
        <v>0</v>
      </c>
      <c r="AB64" s="2">
        <v>0</v>
      </c>
      <c r="AC64" s="2">
        <v>0</v>
      </c>
      <c r="AD64" s="2">
        <v>0</v>
      </c>
      <c r="AE64" s="2">
        <v>0</v>
      </c>
      <c r="AF64" s="2">
        <v>41701</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142">
        <v>0</v>
      </c>
      <c r="AZ64" s="143">
        <v>0</v>
      </c>
      <c r="BA64" s="141">
        <v>0</v>
      </c>
      <c r="BB64" s="141">
        <v>0</v>
      </c>
      <c r="BC64" s="2">
        <v>0</v>
      </c>
      <c r="BD64" s="2">
        <v>0</v>
      </c>
      <c r="BE64" s="2">
        <v>0</v>
      </c>
      <c r="BF64" s="2">
        <v>0</v>
      </c>
      <c r="BG64" s="2">
        <v>0</v>
      </c>
      <c r="BH64" s="2">
        <v>0</v>
      </c>
      <c r="BI64" s="2">
        <v>0</v>
      </c>
      <c r="BJ64" s="2">
        <v>0</v>
      </c>
      <c r="BK64" s="2">
        <v>0</v>
      </c>
      <c r="BM64" s="24">
        <f t="shared" si="0"/>
        <v>0</v>
      </c>
      <c r="BN64" s="24">
        <v>12643.125</v>
      </c>
    </row>
    <row r="65" spans="1:66" ht="15">
      <c r="A65" s="139" t="s">
        <v>416</v>
      </c>
      <c r="B65" s="140" t="str">
        <f>VLOOKUP(A65,LA_info!$C$4:$D$344,2,FALSE)</f>
        <v>Chelmsford</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20100</v>
      </c>
      <c r="AH65" s="2">
        <v>4500</v>
      </c>
      <c r="AI65" s="2">
        <v>0</v>
      </c>
      <c r="AJ65" s="2">
        <v>0</v>
      </c>
      <c r="AK65" s="2">
        <v>3992</v>
      </c>
      <c r="AL65" s="2">
        <v>6000</v>
      </c>
      <c r="AM65" s="2">
        <v>0</v>
      </c>
      <c r="AN65" s="2">
        <v>0</v>
      </c>
      <c r="AO65" s="2">
        <v>8000</v>
      </c>
      <c r="AP65" s="2">
        <v>0</v>
      </c>
      <c r="AQ65" s="2">
        <v>0</v>
      </c>
      <c r="AR65" s="2">
        <v>11000</v>
      </c>
      <c r="AS65" s="2">
        <v>0</v>
      </c>
      <c r="AT65" s="2">
        <v>53592</v>
      </c>
      <c r="AU65" s="2">
        <v>8659</v>
      </c>
      <c r="AV65" s="2">
        <v>11000</v>
      </c>
      <c r="AW65" s="2">
        <v>0</v>
      </c>
      <c r="AX65" s="2">
        <v>0</v>
      </c>
      <c r="AY65" s="142">
        <v>5000</v>
      </c>
      <c r="AZ65" s="143">
        <v>0</v>
      </c>
      <c r="BA65" s="141">
        <v>0</v>
      </c>
      <c r="BB65" s="141">
        <v>0</v>
      </c>
      <c r="BC65" s="2">
        <v>0</v>
      </c>
      <c r="BD65" s="2">
        <v>0</v>
      </c>
      <c r="BE65" s="2">
        <v>0</v>
      </c>
      <c r="BF65" s="2">
        <v>0</v>
      </c>
      <c r="BG65" s="2">
        <v>6000</v>
      </c>
      <c r="BH65" s="2">
        <v>0</v>
      </c>
      <c r="BI65" s="2">
        <v>0</v>
      </c>
      <c r="BJ65" s="2">
        <v>0</v>
      </c>
      <c r="BK65" s="2">
        <v>11000</v>
      </c>
      <c r="BM65" s="24">
        <f t="shared" si="0"/>
        <v>220</v>
      </c>
      <c r="BN65" s="24">
        <v>23343.125</v>
      </c>
    </row>
    <row r="66" spans="1:66" ht="15">
      <c r="A66" s="139" t="s">
        <v>440</v>
      </c>
      <c r="B66" s="140" t="str">
        <f>VLOOKUP(A66,LA_info!$C$4:$D$344,2,FALSE)</f>
        <v>Colchester</v>
      </c>
      <c r="D66" s="2">
        <v>0</v>
      </c>
      <c r="E66" s="2">
        <v>0</v>
      </c>
      <c r="F66" s="2">
        <v>0</v>
      </c>
      <c r="G66" s="2">
        <v>0</v>
      </c>
      <c r="H66" s="2">
        <v>20000</v>
      </c>
      <c r="I66" s="2">
        <v>20000</v>
      </c>
      <c r="J66" s="2">
        <v>0</v>
      </c>
      <c r="K66" s="2">
        <v>0</v>
      </c>
      <c r="L66" s="2">
        <v>0</v>
      </c>
      <c r="M66" s="2">
        <v>0</v>
      </c>
      <c r="N66" s="2">
        <v>0</v>
      </c>
      <c r="O66" s="2">
        <v>0</v>
      </c>
      <c r="P66" s="2">
        <v>0</v>
      </c>
      <c r="Q66" s="2">
        <v>0</v>
      </c>
      <c r="R66" s="2">
        <v>0</v>
      </c>
      <c r="S66" s="2">
        <v>0</v>
      </c>
      <c r="T66" s="2">
        <v>0</v>
      </c>
      <c r="U66" s="2">
        <v>101594</v>
      </c>
      <c r="V66" s="2">
        <v>14500</v>
      </c>
      <c r="W66" s="2">
        <v>0</v>
      </c>
      <c r="X66" s="2">
        <v>0</v>
      </c>
      <c r="Y66" s="2">
        <v>0</v>
      </c>
      <c r="Z66" s="2">
        <v>0</v>
      </c>
      <c r="AA66" s="2">
        <v>0</v>
      </c>
      <c r="AB66" s="2">
        <v>0</v>
      </c>
      <c r="AC66" s="2">
        <v>0</v>
      </c>
      <c r="AD66" s="2">
        <v>0</v>
      </c>
      <c r="AE66" s="2">
        <v>0</v>
      </c>
      <c r="AF66" s="2">
        <v>116094</v>
      </c>
      <c r="AG66" s="2">
        <v>25000</v>
      </c>
      <c r="AH66" s="2">
        <v>2500</v>
      </c>
      <c r="AI66" s="2">
        <v>0</v>
      </c>
      <c r="AJ66" s="2">
        <v>0</v>
      </c>
      <c r="AK66" s="2">
        <v>0</v>
      </c>
      <c r="AL66" s="2">
        <v>0</v>
      </c>
      <c r="AM66" s="2">
        <v>0</v>
      </c>
      <c r="AN66" s="2">
        <v>0</v>
      </c>
      <c r="AO66" s="2">
        <v>0</v>
      </c>
      <c r="AP66" s="2">
        <v>0</v>
      </c>
      <c r="AQ66" s="2">
        <v>0</v>
      </c>
      <c r="AR66" s="2">
        <v>0</v>
      </c>
      <c r="AS66" s="2">
        <v>0</v>
      </c>
      <c r="AT66" s="2">
        <v>27500</v>
      </c>
      <c r="AU66" s="2">
        <v>15007</v>
      </c>
      <c r="AV66" s="2">
        <v>0</v>
      </c>
      <c r="AW66" s="2">
        <v>0</v>
      </c>
      <c r="AX66" s="2">
        <v>0</v>
      </c>
      <c r="AY66" s="142">
        <v>0</v>
      </c>
      <c r="AZ66" s="143">
        <v>0</v>
      </c>
      <c r="BA66" s="141">
        <v>0</v>
      </c>
      <c r="BB66" s="141">
        <v>0</v>
      </c>
      <c r="BC66" s="2">
        <v>0</v>
      </c>
      <c r="BD66" s="2">
        <v>0</v>
      </c>
      <c r="BE66" s="2">
        <v>0</v>
      </c>
      <c r="BF66" s="2">
        <v>0</v>
      </c>
      <c r="BG66" s="2">
        <v>0</v>
      </c>
      <c r="BH66" s="2">
        <v>0</v>
      </c>
      <c r="BI66" s="2">
        <v>0</v>
      </c>
      <c r="BJ66" s="2">
        <v>0</v>
      </c>
      <c r="BK66" s="2">
        <v>0</v>
      </c>
      <c r="BM66" s="24">
        <f t="shared" si="0"/>
        <v>0</v>
      </c>
      <c r="BN66" s="24">
        <v>17109.125</v>
      </c>
    </row>
    <row r="67" spans="1:66" ht="15">
      <c r="A67" s="139" t="s">
        <v>534</v>
      </c>
      <c r="B67" s="140" t="str">
        <f>VLOOKUP(A67,LA_info!$C$4:$D$344,2,FALSE)</f>
        <v>Epping Forest</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185456</v>
      </c>
      <c r="V67" s="2">
        <v>0</v>
      </c>
      <c r="W67" s="2">
        <v>0</v>
      </c>
      <c r="X67" s="2">
        <v>0</v>
      </c>
      <c r="Y67" s="2">
        <v>0</v>
      </c>
      <c r="Z67" s="2">
        <v>0</v>
      </c>
      <c r="AA67" s="2">
        <v>0</v>
      </c>
      <c r="AB67" s="2">
        <v>0</v>
      </c>
      <c r="AC67" s="2">
        <v>0</v>
      </c>
      <c r="AD67" s="2">
        <v>0</v>
      </c>
      <c r="AE67" s="2">
        <v>0</v>
      </c>
      <c r="AF67" s="2">
        <v>185456</v>
      </c>
      <c r="AG67" s="2">
        <v>19760</v>
      </c>
      <c r="AH67" s="2">
        <v>6000</v>
      </c>
      <c r="AI67" s="2">
        <v>0</v>
      </c>
      <c r="AJ67" s="2">
        <v>0</v>
      </c>
      <c r="AK67" s="2">
        <v>0</v>
      </c>
      <c r="AL67" s="2">
        <v>0</v>
      </c>
      <c r="AM67" s="2">
        <v>0</v>
      </c>
      <c r="AN67" s="2">
        <v>0</v>
      </c>
      <c r="AO67" s="2">
        <v>0</v>
      </c>
      <c r="AP67" s="2">
        <v>0</v>
      </c>
      <c r="AQ67" s="2">
        <v>0</v>
      </c>
      <c r="AR67" s="2">
        <v>15000</v>
      </c>
      <c r="AS67" s="2">
        <v>0</v>
      </c>
      <c r="AT67" s="2">
        <v>40760</v>
      </c>
      <c r="AU67" s="2">
        <v>13000</v>
      </c>
      <c r="AV67" s="2">
        <v>0</v>
      </c>
      <c r="AW67" s="2">
        <v>0</v>
      </c>
      <c r="AX67" s="2">
        <v>0</v>
      </c>
      <c r="AY67" s="142">
        <v>0</v>
      </c>
      <c r="AZ67" s="143">
        <v>0</v>
      </c>
      <c r="BA67" s="141">
        <v>0</v>
      </c>
      <c r="BB67" s="141">
        <v>0</v>
      </c>
      <c r="BC67" s="2">
        <v>0</v>
      </c>
      <c r="BD67" s="2">
        <v>0</v>
      </c>
      <c r="BE67" s="2">
        <v>0</v>
      </c>
      <c r="BF67" s="2">
        <v>0</v>
      </c>
      <c r="BG67" s="2">
        <v>0</v>
      </c>
      <c r="BH67" s="2">
        <v>0</v>
      </c>
      <c r="BI67" s="2">
        <v>0</v>
      </c>
      <c r="BJ67" s="2">
        <v>0</v>
      </c>
      <c r="BK67" s="2">
        <v>0</v>
      </c>
      <c r="BM67" s="24">
        <f aca="true" t="shared" si="1" ref="BM67:BM130">AV67*0.02</f>
        <v>0</v>
      </c>
      <c r="BN67" s="24">
        <v>12387.625</v>
      </c>
    </row>
    <row r="68" spans="1:66" ht="15">
      <c r="A68" s="139" t="s">
        <v>788</v>
      </c>
      <c r="B68" s="140" t="str">
        <f>VLOOKUP(A68,LA_info!$C$4:$D$344,2,FALSE)</f>
        <v>Rochford</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3510</v>
      </c>
      <c r="AH68" s="2">
        <v>0</v>
      </c>
      <c r="AI68" s="2">
        <v>0</v>
      </c>
      <c r="AJ68" s="2">
        <v>0</v>
      </c>
      <c r="AK68" s="2">
        <v>0</v>
      </c>
      <c r="AL68" s="2">
        <v>0</v>
      </c>
      <c r="AM68" s="2">
        <v>0</v>
      </c>
      <c r="AN68" s="2">
        <v>0</v>
      </c>
      <c r="AO68" s="2">
        <v>0</v>
      </c>
      <c r="AP68" s="2">
        <v>0</v>
      </c>
      <c r="AQ68" s="2">
        <v>0</v>
      </c>
      <c r="AR68" s="2">
        <v>0</v>
      </c>
      <c r="AS68" s="2">
        <v>0</v>
      </c>
      <c r="AT68" s="2">
        <v>3510</v>
      </c>
      <c r="AU68" s="2">
        <v>2600</v>
      </c>
      <c r="AV68" s="2">
        <v>0</v>
      </c>
      <c r="AW68" s="2">
        <v>0</v>
      </c>
      <c r="AX68" s="2">
        <v>0</v>
      </c>
      <c r="AY68" s="142">
        <v>0</v>
      </c>
      <c r="AZ68" s="143">
        <v>0</v>
      </c>
      <c r="BA68" s="141">
        <v>0</v>
      </c>
      <c r="BB68" s="141">
        <v>0</v>
      </c>
      <c r="BC68" s="2">
        <v>0</v>
      </c>
      <c r="BD68" s="2">
        <v>0</v>
      </c>
      <c r="BE68" s="2">
        <v>0</v>
      </c>
      <c r="BF68" s="2">
        <v>0</v>
      </c>
      <c r="BG68" s="2">
        <v>0</v>
      </c>
      <c r="BH68" s="2">
        <v>0</v>
      </c>
      <c r="BI68" s="2">
        <v>0</v>
      </c>
      <c r="BJ68" s="2">
        <v>0</v>
      </c>
      <c r="BK68" s="2">
        <v>0</v>
      </c>
      <c r="BM68" s="24">
        <f t="shared" si="1"/>
        <v>0</v>
      </c>
      <c r="BN68" s="24">
        <v>12833.25</v>
      </c>
    </row>
    <row r="69" spans="1:66" ht="15">
      <c r="A69" s="139" t="s">
        <v>902</v>
      </c>
      <c r="B69" s="140" t="str">
        <f>VLOOKUP(A69,LA_info!$C$4:$D$344,2,FALSE)</f>
        <v>Tendring</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47577</v>
      </c>
      <c r="V69" s="2">
        <v>0</v>
      </c>
      <c r="W69" s="2">
        <v>0</v>
      </c>
      <c r="X69" s="2">
        <v>0</v>
      </c>
      <c r="Y69" s="2">
        <v>0</v>
      </c>
      <c r="Z69" s="2">
        <v>0</v>
      </c>
      <c r="AA69" s="2">
        <v>0</v>
      </c>
      <c r="AB69" s="2">
        <v>0</v>
      </c>
      <c r="AC69" s="2">
        <v>0</v>
      </c>
      <c r="AD69" s="2">
        <v>0</v>
      </c>
      <c r="AE69" s="2">
        <v>0</v>
      </c>
      <c r="AF69" s="2">
        <v>47577</v>
      </c>
      <c r="AG69" s="2">
        <v>4893</v>
      </c>
      <c r="AH69" s="2">
        <v>4000</v>
      </c>
      <c r="AI69" s="2">
        <v>750</v>
      </c>
      <c r="AJ69" s="2">
        <v>0</v>
      </c>
      <c r="AK69" s="2">
        <v>8000</v>
      </c>
      <c r="AL69" s="2">
        <v>5000</v>
      </c>
      <c r="AM69" s="2">
        <v>0</v>
      </c>
      <c r="AN69" s="2">
        <v>0</v>
      </c>
      <c r="AO69" s="2">
        <v>0</v>
      </c>
      <c r="AP69" s="2">
        <v>0</v>
      </c>
      <c r="AQ69" s="2">
        <v>0</v>
      </c>
      <c r="AR69" s="2">
        <v>36000</v>
      </c>
      <c r="AS69" s="2">
        <v>0</v>
      </c>
      <c r="AT69" s="2">
        <v>58643</v>
      </c>
      <c r="AU69" s="2">
        <v>0</v>
      </c>
      <c r="AV69" s="2">
        <v>0</v>
      </c>
      <c r="AW69" s="2">
        <v>0</v>
      </c>
      <c r="AX69" s="2">
        <v>0</v>
      </c>
      <c r="AY69" s="142">
        <v>0</v>
      </c>
      <c r="AZ69" s="143">
        <v>0</v>
      </c>
      <c r="BA69" s="141">
        <v>0</v>
      </c>
      <c r="BB69" s="141">
        <v>0</v>
      </c>
      <c r="BC69" s="2">
        <v>0</v>
      </c>
      <c r="BD69" s="2">
        <v>0</v>
      </c>
      <c r="BE69" s="2">
        <v>0</v>
      </c>
      <c r="BF69" s="2">
        <v>0</v>
      </c>
      <c r="BG69" s="2">
        <v>0</v>
      </c>
      <c r="BH69" s="2">
        <v>0</v>
      </c>
      <c r="BI69" s="2">
        <v>0</v>
      </c>
      <c r="BJ69" s="2">
        <v>0</v>
      </c>
      <c r="BK69" s="2">
        <v>0</v>
      </c>
      <c r="BM69" s="24">
        <f t="shared" si="1"/>
        <v>0</v>
      </c>
      <c r="BN69" s="24">
        <v>16557.75</v>
      </c>
    </row>
    <row r="70" spans="1:66" ht="15">
      <c r="A70" s="139" t="s">
        <v>930</v>
      </c>
      <c r="B70" s="140" t="str">
        <f>VLOOKUP(A70,LA_info!$C$4:$D$344,2,FALSE)</f>
        <v>Uttlesford</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88407</v>
      </c>
      <c r="V70" s="2">
        <v>0</v>
      </c>
      <c r="W70" s="2">
        <v>0</v>
      </c>
      <c r="X70" s="2">
        <v>0</v>
      </c>
      <c r="Y70" s="2">
        <v>0</v>
      </c>
      <c r="Z70" s="2">
        <v>0</v>
      </c>
      <c r="AA70" s="2">
        <v>0</v>
      </c>
      <c r="AB70" s="2">
        <v>0</v>
      </c>
      <c r="AC70" s="2">
        <v>0</v>
      </c>
      <c r="AD70" s="2">
        <v>0</v>
      </c>
      <c r="AE70" s="2">
        <v>0</v>
      </c>
      <c r="AF70" s="2">
        <v>88407</v>
      </c>
      <c r="AG70" s="2">
        <v>6616</v>
      </c>
      <c r="AH70" s="2">
        <v>3000</v>
      </c>
      <c r="AI70" s="2">
        <v>2500</v>
      </c>
      <c r="AJ70" s="2">
        <v>0</v>
      </c>
      <c r="AK70" s="2">
        <v>0</v>
      </c>
      <c r="AL70" s="2">
        <v>0</v>
      </c>
      <c r="AM70" s="2">
        <v>0</v>
      </c>
      <c r="AN70" s="2">
        <v>0</v>
      </c>
      <c r="AO70" s="2">
        <v>0</v>
      </c>
      <c r="AP70" s="2">
        <v>0</v>
      </c>
      <c r="AQ70" s="2">
        <v>0</v>
      </c>
      <c r="AR70" s="2">
        <v>28000</v>
      </c>
      <c r="AS70" s="2">
        <v>0</v>
      </c>
      <c r="AT70" s="2">
        <v>40116</v>
      </c>
      <c r="AU70" s="2">
        <v>1000</v>
      </c>
      <c r="AV70" s="2">
        <v>0</v>
      </c>
      <c r="AW70" s="2">
        <v>0</v>
      </c>
      <c r="AX70" s="2">
        <v>0</v>
      </c>
      <c r="AY70" s="142">
        <v>0</v>
      </c>
      <c r="AZ70" s="143">
        <v>0</v>
      </c>
      <c r="BA70" s="141">
        <v>0</v>
      </c>
      <c r="BB70" s="141">
        <v>0</v>
      </c>
      <c r="BC70" s="2">
        <v>0</v>
      </c>
      <c r="BD70" s="2">
        <v>0</v>
      </c>
      <c r="BE70" s="2">
        <v>0</v>
      </c>
      <c r="BF70" s="2">
        <v>0</v>
      </c>
      <c r="BG70" s="2">
        <v>0</v>
      </c>
      <c r="BH70" s="2">
        <v>0</v>
      </c>
      <c r="BI70" s="2">
        <v>0</v>
      </c>
      <c r="BJ70" s="2">
        <v>0</v>
      </c>
      <c r="BK70" s="2">
        <v>0</v>
      </c>
      <c r="BM70" s="24">
        <f t="shared" si="1"/>
        <v>0</v>
      </c>
      <c r="BN70" s="24">
        <v>13123.5</v>
      </c>
    </row>
    <row r="71" spans="1:66" ht="15">
      <c r="A71" s="139" t="s">
        <v>418</v>
      </c>
      <c r="B71" s="140" t="s">
        <v>417</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49459</v>
      </c>
      <c r="V71" s="2">
        <v>15900</v>
      </c>
      <c r="W71" s="2">
        <v>0</v>
      </c>
      <c r="X71" s="2">
        <v>0</v>
      </c>
      <c r="Y71" s="2">
        <v>0</v>
      </c>
      <c r="Z71" s="2">
        <v>0</v>
      </c>
      <c r="AA71" s="2">
        <v>0</v>
      </c>
      <c r="AB71" s="2">
        <v>0</v>
      </c>
      <c r="AC71" s="2">
        <v>0</v>
      </c>
      <c r="AD71" s="2">
        <v>0</v>
      </c>
      <c r="AE71" s="2">
        <v>0</v>
      </c>
      <c r="AF71" s="2">
        <v>65359</v>
      </c>
      <c r="AG71" s="2">
        <v>9797</v>
      </c>
      <c r="AH71" s="2">
        <v>5300</v>
      </c>
      <c r="AI71" s="2">
        <v>0</v>
      </c>
      <c r="AJ71" s="2">
        <v>0</v>
      </c>
      <c r="AK71" s="2">
        <v>0</v>
      </c>
      <c r="AL71" s="2">
        <v>6000</v>
      </c>
      <c r="AM71" s="2">
        <v>0</v>
      </c>
      <c r="AN71" s="2">
        <v>0</v>
      </c>
      <c r="AO71" s="2">
        <v>0</v>
      </c>
      <c r="AP71" s="2">
        <v>0</v>
      </c>
      <c r="AQ71" s="2">
        <v>0</v>
      </c>
      <c r="AR71" s="2">
        <v>0</v>
      </c>
      <c r="AS71" s="2">
        <v>0</v>
      </c>
      <c r="AT71" s="2">
        <v>21097</v>
      </c>
      <c r="AU71" s="2">
        <v>840</v>
      </c>
      <c r="AV71" s="2">
        <v>0</v>
      </c>
      <c r="AW71" s="2">
        <v>0</v>
      </c>
      <c r="AX71" s="2">
        <v>0</v>
      </c>
      <c r="AY71" s="142">
        <v>0</v>
      </c>
      <c r="AZ71" s="143">
        <v>0</v>
      </c>
      <c r="BA71" s="141">
        <v>0</v>
      </c>
      <c r="BB71" s="141">
        <v>0</v>
      </c>
      <c r="BC71" s="2">
        <v>0</v>
      </c>
      <c r="BD71" s="2">
        <v>0</v>
      </c>
      <c r="BE71" s="2">
        <v>0</v>
      </c>
      <c r="BF71" s="2">
        <v>0</v>
      </c>
      <c r="BG71" s="2">
        <v>0</v>
      </c>
      <c r="BH71" s="2">
        <v>0</v>
      </c>
      <c r="BI71" s="2">
        <v>0</v>
      </c>
      <c r="BJ71" s="2">
        <v>0</v>
      </c>
      <c r="BK71" s="2">
        <v>0</v>
      </c>
      <c r="BM71" s="24">
        <f t="shared" si="1"/>
        <v>0</v>
      </c>
      <c r="BN71" s="24">
        <v>14774.375</v>
      </c>
    </row>
    <row r="72" spans="1:66" ht="15">
      <c r="A72" s="139" t="s">
        <v>448</v>
      </c>
      <c r="B72" s="140" t="s">
        <v>447</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7656</v>
      </c>
      <c r="AH72" s="2">
        <v>6985</v>
      </c>
      <c r="AI72" s="2">
        <v>0</v>
      </c>
      <c r="AJ72" s="2">
        <v>0</v>
      </c>
      <c r="AK72" s="2">
        <v>0</v>
      </c>
      <c r="AL72" s="2">
        <v>7000</v>
      </c>
      <c r="AM72" s="2">
        <v>0</v>
      </c>
      <c r="AN72" s="2">
        <v>0</v>
      </c>
      <c r="AO72" s="2">
        <v>0</v>
      </c>
      <c r="AP72" s="2">
        <v>0</v>
      </c>
      <c r="AQ72" s="2">
        <v>0</v>
      </c>
      <c r="AR72" s="2">
        <v>0</v>
      </c>
      <c r="AS72" s="2">
        <v>0</v>
      </c>
      <c r="AT72" s="2">
        <v>21641</v>
      </c>
      <c r="AU72" s="2">
        <v>390</v>
      </c>
      <c r="AV72" s="2">
        <v>0</v>
      </c>
      <c r="AW72" s="2">
        <v>0</v>
      </c>
      <c r="AX72" s="2">
        <v>0</v>
      </c>
      <c r="AY72" s="142">
        <v>0</v>
      </c>
      <c r="AZ72" s="143">
        <v>0</v>
      </c>
      <c r="BA72" s="141">
        <v>0</v>
      </c>
      <c r="BB72" s="141">
        <v>0</v>
      </c>
      <c r="BC72" s="2">
        <v>0</v>
      </c>
      <c r="BD72" s="2">
        <v>0</v>
      </c>
      <c r="BE72" s="2">
        <v>0</v>
      </c>
      <c r="BF72" s="2">
        <v>0</v>
      </c>
      <c r="BG72" s="2">
        <v>0</v>
      </c>
      <c r="BH72" s="2">
        <v>0</v>
      </c>
      <c r="BI72" s="2">
        <v>0</v>
      </c>
      <c r="BJ72" s="2">
        <v>0</v>
      </c>
      <c r="BK72" s="2">
        <v>0</v>
      </c>
      <c r="BM72" s="24">
        <f t="shared" si="1"/>
        <v>0</v>
      </c>
      <c r="BN72" s="24">
        <v>14925.875</v>
      </c>
    </row>
    <row r="73" spans="1:66" ht="15">
      <c r="A73" s="139" t="s">
        <v>550</v>
      </c>
      <c r="B73" s="140" t="str">
        <f>VLOOKUP(A73,LA_info!$C$4:$D$344,2,FALSE)</f>
        <v>Forest of Dean</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8342</v>
      </c>
      <c r="AH73" s="2">
        <v>5000</v>
      </c>
      <c r="AI73" s="2">
        <v>0</v>
      </c>
      <c r="AJ73" s="2">
        <v>0</v>
      </c>
      <c r="AK73" s="2">
        <v>0</v>
      </c>
      <c r="AL73" s="2">
        <v>4000</v>
      </c>
      <c r="AM73" s="2">
        <v>0</v>
      </c>
      <c r="AN73" s="2">
        <v>0</v>
      </c>
      <c r="AO73" s="2">
        <v>0</v>
      </c>
      <c r="AP73" s="2">
        <v>0</v>
      </c>
      <c r="AQ73" s="2">
        <v>0</v>
      </c>
      <c r="AR73" s="2">
        <v>1000</v>
      </c>
      <c r="AS73" s="2">
        <v>0</v>
      </c>
      <c r="AT73" s="2">
        <v>18342</v>
      </c>
      <c r="AU73" s="2">
        <v>3095</v>
      </c>
      <c r="AV73" s="2">
        <v>0</v>
      </c>
      <c r="AW73" s="2">
        <v>0</v>
      </c>
      <c r="AX73" s="2">
        <v>0</v>
      </c>
      <c r="AY73" s="142">
        <v>0</v>
      </c>
      <c r="AZ73" s="143">
        <v>0</v>
      </c>
      <c r="BA73" s="141">
        <v>0</v>
      </c>
      <c r="BB73" s="141">
        <v>0</v>
      </c>
      <c r="BC73" s="2">
        <v>0</v>
      </c>
      <c r="BD73" s="2">
        <v>0</v>
      </c>
      <c r="BE73" s="2">
        <v>0</v>
      </c>
      <c r="BF73" s="2">
        <v>0</v>
      </c>
      <c r="BG73" s="2">
        <v>0</v>
      </c>
      <c r="BH73" s="2">
        <v>0</v>
      </c>
      <c r="BI73" s="2">
        <v>0</v>
      </c>
      <c r="BJ73" s="2">
        <v>0</v>
      </c>
      <c r="BK73" s="2">
        <v>0</v>
      </c>
      <c r="BM73" s="24">
        <f t="shared" si="1"/>
        <v>0</v>
      </c>
      <c r="BN73" s="24">
        <v>12376</v>
      </c>
    </row>
    <row r="74" spans="1:66" ht="15">
      <c r="A74" s="139" t="s">
        <v>554</v>
      </c>
      <c r="B74" s="140" t="str">
        <f>VLOOKUP(A74,LA_info!$C$4:$D$344,2,FALSE)</f>
        <v>Gloucester</v>
      </c>
      <c r="D74" s="2">
        <v>0</v>
      </c>
      <c r="E74" s="2">
        <v>0</v>
      </c>
      <c r="F74" s="2">
        <v>0</v>
      </c>
      <c r="G74" s="2">
        <v>0</v>
      </c>
      <c r="H74" s="2">
        <v>0</v>
      </c>
      <c r="I74" s="2">
        <v>0</v>
      </c>
      <c r="J74" s="2">
        <v>0</v>
      </c>
      <c r="K74" s="2">
        <v>0</v>
      </c>
      <c r="L74" s="2">
        <v>0</v>
      </c>
      <c r="M74" s="2">
        <v>0</v>
      </c>
      <c r="N74" s="2">
        <v>0</v>
      </c>
      <c r="O74" s="2">
        <v>0</v>
      </c>
      <c r="P74" s="2">
        <v>10000</v>
      </c>
      <c r="Q74" s="2">
        <v>0</v>
      </c>
      <c r="R74" s="2">
        <v>0</v>
      </c>
      <c r="S74" s="2">
        <v>0</v>
      </c>
      <c r="T74" s="2">
        <v>10000</v>
      </c>
      <c r="U74" s="2">
        <v>0</v>
      </c>
      <c r="V74" s="2">
        <v>0</v>
      </c>
      <c r="W74" s="2">
        <v>0</v>
      </c>
      <c r="X74" s="2">
        <v>0</v>
      </c>
      <c r="Y74" s="2">
        <v>0</v>
      </c>
      <c r="Z74" s="2">
        <v>5000</v>
      </c>
      <c r="AA74" s="2">
        <v>0</v>
      </c>
      <c r="AB74" s="2">
        <v>0</v>
      </c>
      <c r="AC74" s="2">
        <v>151</v>
      </c>
      <c r="AD74" s="2">
        <v>0</v>
      </c>
      <c r="AE74" s="2">
        <v>0</v>
      </c>
      <c r="AF74" s="2">
        <v>5151</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142">
        <v>0</v>
      </c>
      <c r="AZ74" s="143">
        <v>0</v>
      </c>
      <c r="BA74" s="141">
        <v>0</v>
      </c>
      <c r="BB74" s="141">
        <v>0</v>
      </c>
      <c r="BC74" s="2">
        <v>0</v>
      </c>
      <c r="BD74" s="2">
        <v>0</v>
      </c>
      <c r="BE74" s="2">
        <v>0</v>
      </c>
      <c r="BF74" s="2">
        <v>0</v>
      </c>
      <c r="BG74" s="2">
        <v>0</v>
      </c>
      <c r="BH74" s="2">
        <v>0</v>
      </c>
      <c r="BI74" s="2">
        <v>0</v>
      </c>
      <c r="BJ74" s="2">
        <v>0</v>
      </c>
      <c r="BK74" s="2">
        <v>0</v>
      </c>
      <c r="BM74" s="24">
        <f t="shared" si="1"/>
        <v>0</v>
      </c>
      <c r="BN74" s="24">
        <v>15435.375</v>
      </c>
    </row>
    <row r="75" spans="1:66" ht="15">
      <c r="A75" s="139" t="s">
        <v>880</v>
      </c>
      <c r="B75" s="140" t="str">
        <f>VLOOKUP(A75,LA_info!$C$4:$D$344,2,FALSE)</f>
        <v>Stroud</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104700</v>
      </c>
      <c r="V75" s="2">
        <v>0</v>
      </c>
      <c r="W75" s="2">
        <v>0</v>
      </c>
      <c r="X75" s="2">
        <v>0</v>
      </c>
      <c r="Y75" s="2">
        <v>0</v>
      </c>
      <c r="Z75" s="2">
        <v>0</v>
      </c>
      <c r="AA75" s="2">
        <v>0</v>
      </c>
      <c r="AB75" s="2">
        <v>2000</v>
      </c>
      <c r="AC75" s="2">
        <v>0</v>
      </c>
      <c r="AD75" s="2">
        <v>0</v>
      </c>
      <c r="AE75" s="2">
        <v>0</v>
      </c>
      <c r="AF75" s="2">
        <v>106700</v>
      </c>
      <c r="AG75" s="2">
        <v>19494</v>
      </c>
      <c r="AH75" s="2">
        <v>4000</v>
      </c>
      <c r="AI75" s="2">
        <v>0</v>
      </c>
      <c r="AJ75" s="2">
        <v>0</v>
      </c>
      <c r="AK75" s="2">
        <v>0</v>
      </c>
      <c r="AL75" s="2">
        <v>7000</v>
      </c>
      <c r="AM75" s="2">
        <v>0</v>
      </c>
      <c r="AN75" s="2">
        <v>0</v>
      </c>
      <c r="AO75" s="2">
        <v>0</v>
      </c>
      <c r="AP75" s="2">
        <v>0</v>
      </c>
      <c r="AQ75" s="2">
        <v>0</v>
      </c>
      <c r="AR75" s="2">
        <v>0</v>
      </c>
      <c r="AS75" s="2">
        <v>0</v>
      </c>
      <c r="AT75" s="2">
        <v>30494</v>
      </c>
      <c r="AU75" s="2">
        <v>0</v>
      </c>
      <c r="AV75" s="2">
        <v>0</v>
      </c>
      <c r="AW75" s="2">
        <v>0</v>
      </c>
      <c r="AX75" s="2">
        <v>0</v>
      </c>
      <c r="AY75" s="142">
        <v>0</v>
      </c>
      <c r="AZ75" s="143">
        <v>0</v>
      </c>
      <c r="BA75" s="141">
        <v>0</v>
      </c>
      <c r="BB75" s="141">
        <v>0</v>
      </c>
      <c r="BC75" s="2">
        <v>0</v>
      </c>
      <c r="BD75" s="2">
        <v>0</v>
      </c>
      <c r="BE75" s="2">
        <v>0</v>
      </c>
      <c r="BF75" s="2">
        <v>0</v>
      </c>
      <c r="BG75" s="2">
        <v>0</v>
      </c>
      <c r="BH75" s="2">
        <v>0</v>
      </c>
      <c r="BI75" s="2">
        <v>0</v>
      </c>
      <c r="BJ75" s="2">
        <v>0</v>
      </c>
      <c r="BK75" s="2">
        <v>0</v>
      </c>
      <c r="BM75" s="24">
        <f t="shared" si="1"/>
        <v>0</v>
      </c>
      <c r="BN75" s="24">
        <v>15024.75</v>
      </c>
    </row>
    <row r="76" spans="1:66" ht="15">
      <c r="A76" s="139" t="s">
        <v>906</v>
      </c>
      <c r="B76" s="140" t="str">
        <f>VLOOKUP(A76,LA_info!$C$4:$D$344,2,FALSE)</f>
        <v>Tewkesbury</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6591</v>
      </c>
      <c r="AH76" s="2">
        <v>0</v>
      </c>
      <c r="AI76" s="2">
        <v>0</v>
      </c>
      <c r="AJ76" s="2">
        <v>0</v>
      </c>
      <c r="AK76" s="2">
        <v>0</v>
      </c>
      <c r="AL76" s="2">
        <v>0</v>
      </c>
      <c r="AM76" s="2">
        <v>0</v>
      </c>
      <c r="AN76" s="2">
        <v>0</v>
      </c>
      <c r="AO76" s="2">
        <v>0</v>
      </c>
      <c r="AP76" s="2">
        <v>0</v>
      </c>
      <c r="AQ76" s="2">
        <v>0</v>
      </c>
      <c r="AR76" s="2">
        <v>0</v>
      </c>
      <c r="AS76" s="2">
        <v>0</v>
      </c>
      <c r="AT76" s="2">
        <v>6591</v>
      </c>
      <c r="AU76" s="2">
        <v>4220</v>
      </c>
      <c r="AV76" s="2">
        <v>0</v>
      </c>
      <c r="AW76" s="2">
        <v>0</v>
      </c>
      <c r="AX76" s="2">
        <v>0</v>
      </c>
      <c r="AY76" s="142">
        <v>0</v>
      </c>
      <c r="AZ76" s="143">
        <v>0</v>
      </c>
      <c r="BA76" s="141">
        <v>0</v>
      </c>
      <c r="BB76" s="141">
        <v>0</v>
      </c>
      <c r="BC76" s="2">
        <v>0</v>
      </c>
      <c r="BD76" s="2">
        <v>0</v>
      </c>
      <c r="BE76" s="2">
        <v>0</v>
      </c>
      <c r="BF76" s="2">
        <v>0</v>
      </c>
      <c r="BG76" s="2">
        <v>0</v>
      </c>
      <c r="BH76" s="2">
        <v>0</v>
      </c>
      <c r="BI76" s="2">
        <v>0</v>
      </c>
      <c r="BJ76" s="2">
        <v>0</v>
      </c>
      <c r="BK76" s="2">
        <v>0</v>
      </c>
      <c r="BM76" s="24">
        <f t="shared" si="1"/>
        <v>0</v>
      </c>
      <c r="BN76" s="24">
        <v>14651.5</v>
      </c>
    </row>
    <row r="77" spans="1:66" ht="15">
      <c r="A77" s="139" t="s">
        <v>854</v>
      </c>
      <c r="B77" s="140" t="str">
        <f>VLOOKUP(A77,LA_info!$C$4:$D$344,2,FALSE)</f>
        <v>Southampton UA</v>
      </c>
      <c r="D77" s="2">
        <v>0</v>
      </c>
      <c r="E77" s="2">
        <v>0</v>
      </c>
      <c r="F77" s="2">
        <v>0</v>
      </c>
      <c r="G77" s="2">
        <v>0</v>
      </c>
      <c r="H77" s="2">
        <v>0</v>
      </c>
      <c r="I77" s="2">
        <v>0</v>
      </c>
      <c r="J77" s="2">
        <v>0</v>
      </c>
      <c r="K77" s="2">
        <v>0</v>
      </c>
      <c r="L77" s="2">
        <v>0</v>
      </c>
      <c r="M77" s="2">
        <v>0</v>
      </c>
      <c r="N77" s="2">
        <v>0</v>
      </c>
      <c r="O77" s="2">
        <v>0</v>
      </c>
      <c r="P77" s="2">
        <v>0</v>
      </c>
      <c r="Q77" s="2">
        <v>356</v>
      </c>
      <c r="R77" s="2">
        <v>0</v>
      </c>
      <c r="S77" s="2">
        <v>0</v>
      </c>
      <c r="T77" s="2">
        <v>356</v>
      </c>
      <c r="U77" s="2">
        <v>229055</v>
      </c>
      <c r="V77" s="2">
        <v>5000</v>
      </c>
      <c r="W77" s="2">
        <v>0</v>
      </c>
      <c r="X77" s="2">
        <v>0</v>
      </c>
      <c r="Y77" s="2">
        <v>0</v>
      </c>
      <c r="Z77" s="2">
        <v>0</v>
      </c>
      <c r="AA77" s="2">
        <v>0</v>
      </c>
      <c r="AB77" s="2">
        <v>0</v>
      </c>
      <c r="AC77" s="2">
        <v>0</v>
      </c>
      <c r="AD77" s="2">
        <v>4000</v>
      </c>
      <c r="AE77" s="2">
        <v>0</v>
      </c>
      <c r="AF77" s="2">
        <v>238055</v>
      </c>
      <c r="AG77" s="2">
        <v>10402</v>
      </c>
      <c r="AH77" s="2">
        <v>0</v>
      </c>
      <c r="AI77" s="2">
        <v>0</v>
      </c>
      <c r="AJ77" s="2">
        <v>0</v>
      </c>
      <c r="AK77" s="2">
        <v>0</v>
      </c>
      <c r="AL77" s="2">
        <v>0</v>
      </c>
      <c r="AM77" s="2">
        <v>0</v>
      </c>
      <c r="AN77" s="2">
        <v>0</v>
      </c>
      <c r="AO77" s="2">
        <v>39897</v>
      </c>
      <c r="AP77" s="2">
        <v>0</v>
      </c>
      <c r="AQ77" s="2">
        <v>0</v>
      </c>
      <c r="AR77" s="2">
        <v>0</v>
      </c>
      <c r="AS77" s="2">
        <v>0</v>
      </c>
      <c r="AT77" s="2">
        <v>50299</v>
      </c>
      <c r="AU77" s="2">
        <v>29691</v>
      </c>
      <c r="AV77" s="2">
        <v>7000</v>
      </c>
      <c r="AW77" s="2">
        <v>0</v>
      </c>
      <c r="AX77" s="2">
        <v>0</v>
      </c>
      <c r="AY77" s="142">
        <v>0</v>
      </c>
      <c r="AZ77" s="143">
        <v>0</v>
      </c>
      <c r="BA77" s="141">
        <v>0</v>
      </c>
      <c r="BB77" s="141">
        <v>0</v>
      </c>
      <c r="BC77" s="2">
        <v>0</v>
      </c>
      <c r="BD77" s="2">
        <v>0</v>
      </c>
      <c r="BE77" s="2">
        <v>0</v>
      </c>
      <c r="BF77" s="2">
        <v>7000</v>
      </c>
      <c r="BG77" s="2">
        <v>0</v>
      </c>
      <c r="BH77" s="2">
        <v>0</v>
      </c>
      <c r="BI77" s="2">
        <v>0</v>
      </c>
      <c r="BJ77" s="2">
        <v>0</v>
      </c>
      <c r="BK77" s="2">
        <v>7000</v>
      </c>
      <c r="BM77" s="24">
        <f t="shared" si="1"/>
        <v>140</v>
      </c>
      <c r="BN77" s="24">
        <v>23638.625</v>
      </c>
    </row>
    <row r="78" spans="1:66" ht="15">
      <c r="A78" s="139" t="s">
        <v>354</v>
      </c>
      <c r="B78" s="140" t="str">
        <f>VLOOKUP(A78,LA_info!$C$4:$D$344,2,FALSE)</f>
        <v>Basingstoke and Deane</v>
      </c>
      <c r="D78" s="2">
        <v>0</v>
      </c>
      <c r="E78" s="2">
        <v>0</v>
      </c>
      <c r="F78" s="2">
        <v>0</v>
      </c>
      <c r="G78" s="2">
        <v>0</v>
      </c>
      <c r="H78" s="2">
        <v>0</v>
      </c>
      <c r="I78" s="2">
        <v>0</v>
      </c>
      <c r="J78" s="2">
        <v>0</v>
      </c>
      <c r="K78" s="2">
        <v>0</v>
      </c>
      <c r="L78" s="2">
        <v>0</v>
      </c>
      <c r="M78" s="2">
        <v>0</v>
      </c>
      <c r="N78" s="2">
        <v>0</v>
      </c>
      <c r="O78" s="2">
        <v>0</v>
      </c>
      <c r="P78" s="2">
        <v>66</v>
      </c>
      <c r="Q78" s="2">
        <v>0</v>
      </c>
      <c r="R78" s="2">
        <v>0</v>
      </c>
      <c r="S78" s="2">
        <v>0</v>
      </c>
      <c r="T78" s="2">
        <v>66</v>
      </c>
      <c r="U78" s="2">
        <v>0</v>
      </c>
      <c r="V78" s="2">
        <v>0</v>
      </c>
      <c r="W78" s="2">
        <v>0</v>
      </c>
      <c r="X78" s="2">
        <v>0</v>
      </c>
      <c r="Y78" s="2">
        <v>0</v>
      </c>
      <c r="Z78" s="2">
        <v>0</v>
      </c>
      <c r="AA78" s="2">
        <v>0</v>
      </c>
      <c r="AB78" s="2">
        <v>0</v>
      </c>
      <c r="AC78" s="2">
        <v>0</v>
      </c>
      <c r="AD78" s="2">
        <v>0</v>
      </c>
      <c r="AE78" s="2">
        <v>0</v>
      </c>
      <c r="AF78" s="2">
        <v>0</v>
      </c>
      <c r="AG78" s="2">
        <v>10500</v>
      </c>
      <c r="AH78" s="2">
        <v>0</v>
      </c>
      <c r="AI78" s="2">
        <v>0</v>
      </c>
      <c r="AJ78" s="2">
        <v>0</v>
      </c>
      <c r="AK78" s="2">
        <v>0</v>
      </c>
      <c r="AL78" s="2">
        <v>0</v>
      </c>
      <c r="AM78" s="2">
        <v>0</v>
      </c>
      <c r="AN78" s="2">
        <v>49620</v>
      </c>
      <c r="AO78" s="2">
        <v>23638</v>
      </c>
      <c r="AP78" s="2">
        <v>0</v>
      </c>
      <c r="AQ78" s="2">
        <v>0</v>
      </c>
      <c r="AR78" s="2">
        <v>23000</v>
      </c>
      <c r="AS78" s="2">
        <v>0</v>
      </c>
      <c r="AT78" s="2">
        <v>106758</v>
      </c>
      <c r="AU78" s="2">
        <v>57100</v>
      </c>
      <c r="AV78" s="2">
        <v>0</v>
      </c>
      <c r="AW78" s="2">
        <v>0</v>
      </c>
      <c r="AX78" s="2">
        <v>0</v>
      </c>
      <c r="AY78" s="142">
        <v>0</v>
      </c>
      <c r="AZ78" s="143">
        <v>0</v>
      </c>
      <c r="BA78" s="141">
        <v>0</v>
      </c>
      <c r="BB78" s="141">
        <v>0</v>
      </c>
      <c r="BC78" s="2">
        <v>0</v>
      </c>
      <c r="BD78" s="2">
        <v>0</v>
      </c>
      <c r="BE78" s="2">
        <v>0</v>
      </c>
      <c r="BF78" s="2">
        <v>0</v>
      </c>
      <c r="BG78" s="2">
        <v>0</v>
      </c>
      <c r="BH78" s="2">
        <v>0</v>
      </c>
      <c r="BI78" s="2">
        <v>0</v>
      </c>
      <c r="BJ78" s="2">
        <v>0</v>
      </c>
      <c r="BK78" s="2">
        <v>0</v>
      </c>
      <c r="BM78" s="24">
        <f t="shared" si="1"/>
        <v>0</v>
      </c>
      <c r="BN78" s="24">
        <v>15566.25</v>
      </c>
    </row>
    <row r="79" spans="1:66" ht="15">
      <c r="A79" s="139" t="s">
        <v>510</v>
      </c>
      <c r="B79" s="140" t="str">
        <f>VLOOKUP(A79,LA_info!$C$4:$D$344,2,FALSE)</f>
        <v>East Hampshire</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7686</v>
      </c>
      <c r="AH79" s="2">
        <v>14000</v>
      </c>
      <c r="AI79" s="2">
        <v>0</v>
      </c>
      <c r="AJ79" s="2">
        <v>0</v>
      </c>
      <c r="AK79" s="2">
        <v>0</v>
      </c>
      <c r="AL79" s="2">
        <v>0</v>
      </c>
      <c r="AM79" s="2">
        <v>0</v>
      </c>
      <c r="AN79" s="2">
        <v>0</v>
      </c>
      <c r="AO79" s="2">
        <v>0</v>
      </c>
      <c r="AP79" s="2">
        <v>0</v>
      </c>
      <c r="AQ79" s="2">
        <v>0</v>
      </c>
      <c r="AR79" s="2">
        <v>0</v>
      </c>
      <c r="AS79" s="2">
        <v>0</v>
      </c>
      <c r="AT79" s="2">
        <v>21686</v>
      </c>
      <c r="AU79" s="2">
        <v>0</v>
      </c>
      <c r="AV79" s="2">
        <v>10000</v>
      </c>
      <c r="AW79" s="2">
        <v>0</v>
      </c>
      <c r="AX79" s="2">
        <v>0</v>
      </c>
      <c r="AY79" s="142">
        <v>5000</v>
      </c>
      <c r="AZ79" s="143">
        <v>5000</v>
      </c>
      <c r="BA79" s="141">
        <v>0</v>
      </c>
      <c r="BB79" s="141">
        <v>0</v>
      </c>
      <c r="BC79" s="2">
        <v>0</v>
      </c>
      <c r="BD79" s="2">
        <v>0</v>
      </c>
      <c r="BE79" s="2">
        <v>0</v>
      </c>
      <c r="BF79" s="2">
        <v>0</v>
      </c>
      <c r="BG79" s="2">
        <v>0</v>
      </c>
      <c r="BH79" s="2">
        <v>0</v>
      </c>
      <c r="BI79" s="2">
        <v>0</v>
      </c>
      <c r="BJ79" s="2">
        <v>0</v>
      </c>
      <c r="BK79" s="2">
        <v>10000</v>
      </c>
      <c r="BM79" s="24">
        <f t="shared" si="1"/>
        <v>200</v>
      </c>
      <c r="BN79" s="24">
        <v>15892</v>
      </c>
    </row>
    <row r="80" spans="1:66" ht="15">
      <c r="A80" s="139" t="s">
        <v>528</v>
      </c>
      <c r="B80" s="140" t="str">
        <f>VLOOKUP(A80,LA_info!$C$4:$D$344,2,FALSE)</f>
        <v>Eastleigh</v>
      </c>
      <c r="D80" s="2">
        <v>0</v>
      </c>
      <c r="E80" s="2">
        <v>0</v>
      </c>
      <c r="F80" s="2">
        <v>0</v>
      </c>
      <c r="G80" s="2">
        <v>0</v>
      </c>
      <c r="H80" s="2">
        <v>0</v>
      </c>
      <c r="I80" s="2">
        <v>0</v>
      </c>
      <c r="J80" s="2">
        <v>0</v>
      </c>
      <c r="K80" s="2">
        <v>0</v>
      </c>
      <c r="L80" s="2">
        <v>20950</v>
      </c>
      <c r="M80" s="2">
        <v>0</v>
      </c>
      <c r="N80" s="2">
        <v>0</v>
      </c>
      <c r="O80" s="2">
        <v>0</v>
      </c>
      <c r="P80" s="2">
        <v>84850</v>
      </c>
      <c r="Q80" s="2">
        <v>152</v>
      </c>
      <c r="R80" s="2">
        <v>0</v>
      </c>
      <c r="S80" s="2">
        <v>0</v>
      </c>
      <c r="T80" s="2">
        <v>105952</v>
      </c>
      <c r="U80" s="2">
        <v>5000</v>
      </c>
      <c r="V80" s="2">
        <v>0</v>
      </c>
      <c r="W80" s="2">
        <v>0</v>
      </c>
      <c r="X80" s="2">
        <v>0</v>
      </c>
      <c r="Y80" s="2">
        <v>0</v>
      </c>
      <c r="Z80" s="2">
        <v>0</v>
      </c>
      <c r="AA80" s="2">
        <v>0</v>
      </c>
      <c r="AB80" s="2">
        <v>0</v>
      </c>
      <c r="AC80" s="2">
        <v>0</v>
      </c>
      <c r="AD80" s="2">
        <v>0</v>
      </c>
      <c r="AE80" s="2">
        <v>0</v>
      </c>
      <c r="AF80" s="2">
        <v>5000</v>
      </c>
      <c r="AG80" s="2">
        <v>3942</v>
      </c>
      <c r="AH80" s="2">
        <v>0</v>
      </c>
      <c r="AI80" s="2">
        <v>0</v>
      </c>
      <c r="AJ80" s="2">
        <v>0</v>
      </c>
      <c r="AK80" s="2">
        <v>0</v>
      </c>
      <c r="AL80" s="2">
        <v>0</v>
      </c>
      <c r="AM80" s="2">
        <v>0</v>
      </c>
      <c r="AN80" s="2">
        <v>0</v>
      </c>
      <c r="AO80" s="2">
        <v>0</v>
      </c>
      <c r="AP80" s="2">
        <v>0</v>
      </c>
      <c r="AQ80" s="2">
        <v>0</v>
      </c>
      <c r="AR80" s="2">
        <v>0</v>
      </c>
      <c r="AS80" s="2">
        <v>655</v>
      </c>
      <c r="AT80" s="2">
        <v>4597</v>
      </c>
      <c r="AU80" s="2">
        <v>0</v>
      </c>
      <c r="AV80" s="2">
        <v>0</v>
      </c>
      <c r="AW80" s="2">
        <v>0</v>
      </c>
      <c r="AX80" s="2">
        <v>0</v>
      </c>
      <c r="AY80" s="142">
        <v>0</v>
      </c>
      <c r="AZ80" s="143">
        <v>0</v>
      </c>
      <c r="BA80" s="141">
        <v>0</v>
      </c>
      <c r="BB80" s="141">
        <v>0</v>
      </c>
      <c r="BC80" s="2">
        <v>0</v>
      </c>
      <c r="BD80" s="2">
        <v>0</v>
      </c>
      <c r="BE80" s="2">
        <v>0</v>
      </c>
      <c r="BF80" s="2">
        <v>0</v>
      </c>
      <c r="BG80" s="2">
        <v>0</v>
      </c>
      <c r="BH80" s="2">
        <v>0</v>
      </c>
      <c r="BI80" s="2">
        <v>0</v>
      </c>
      <c r="BJ80" s="2">
        <v>0</v>
      </c>
      <c r="BK80" s="2">
        <v>0</v>
      </c>
      <c r="BM80" s="24">
        <f t="shared" si="1"/>
        <v>0</v>
      </c>
      <c r="BN80" s="24">
        <v>15672.25</v>
      </c>
    </row>
    <row r="81" spans="1:66" ht="15">
      <c r="A81" s="139" t="s">
        <v>544</v>
      </c>
      <c r="B81" s="140" t="str">
        <f>VLOOKUP(A81,LA_info!$C$4:$D$344,2,FALSE)</f>
        <v>Fareham</v>
      </c>
      <c r="D81" s="2">
        <v>0</v>
      </c>
      <c r="E81" s="2">
        <v>0</v>
      </c>
      <c r="F81" s="2">
        <v>0</v>
      </c>
      <c r="G81" s="2">
        <v>0</v>
      </c>
      <c r="H81" s="2">
        <v>0</v>
      </c>
      <c r="I81" s="2">
        <v>0</v>
      </c>
      <c r="J81" s="2">
        <v>0</v>
      </c>
      <c r="K81" s="2">
        <v>0</v>
      </c>
      <c r="L81" s="2">
        <v>0</v>
      </c>
      <c r="M81" s="2">
        <v>0</v>
      </c>
      <c r="N81" s="2">
        <v>0</v>
      </c>
      <c r="O81" s="2">
        <v>0</v>
      </c>
      <c r="P81" s="2">
        <v>1741</v>
      </c>
      <c r="Q81" s="2">
        <v>0</v>
      </c>
      <c r="R81" s="2">
        <v>0</v>
      </c>
      <c r="S81" s="2">
        <v>0</v>
      </c>
      <c r="T81" s="2">
        <v>1741</v>
      </c>
      <c r="U81" s="2">
        <v>40000</v>
      </c>
      <c r="V81" s="2">
        <v>0</v>
      </c>
      <c r="W81" s="2">
        <v>0</v>
      </c>
      <c r="X81" s="2">
        <v>0</v>
      </c>
      <c r="Y81" s="2">
        <v>0</v>
      </c>
      <c r="Z81" s="2">
        <v>0</v>
      </c>
      <c r="AA81" s="2">
        <v>0</v>
      </c>
      <c r="AB81" s="2">
        <v>0</v>
      </c>
      <c r="AC81" s="2">
        <v>292</v>
      </c>
      <c r="AD81" s="2">
        <v>0</v>
      </c>
      <c r="AE81" s="2">
        <v>0</v>
      </c>
      <c r="AF81" s="2">
        <v>40292</v>
      </c>
      <c r="AG81" s="2">
        <v>14300</v>
      </c>
      <c r="AH81" s="2">
        <v>7000</v>
      </c>
      <c r="AI81" s="2">
        <v>0</v>
      </c>
      <c r="AJ81" s="2">
        <v>0</v>
      </c>
      <c r="AK81" s="2">
        <v>0</v>
      </c>
      <c r="AL81" s="2">
        <v>0</v>
      </c>
      <c r="AM81" s="2">
        <v>0</v>
      </c>
      <c r="AN81" s="2">
        <v>0</v>
      </c>
      <c r="AO81" s="2">
        <v>0</v>
      </c>
      <c r="AP81" s="2">
        <v>0</v>
      </c>
      <c r="AQ81" s="2">
        <v>0</v>
      </c>
      <c r="AR81" s="2">
        <v>0</v>
      </c>
      <c r="AS81" s="2">
        <v>0</v>
      </c>
      <c r="AT81" s="2">
        <v>21300</v>
      </c>
      <c r="AU81" s="2">
        <v>3500</v>
      </c>
      <c r="AV81" s="2">
        <v>6000</v>
      </c>
      <c r="AW81" s="2">
        <v>0</v>
      </c>
      <c r="AX81" s="2">
        <v>4000</v>
      </c>
      <c r="AY81" s="142">
        <v>4000</v>
      </c>
      <c r="AZ81" s="143">
        <v>2000</v>
      </c>
      <c r="BA81" s="141">
        <v>0</v>
      </c>
      <c r="BB81" s="141">
        <v>0</v>
      </c>
      <c r="BC81" s="2">
        <v>0</v>
      </c>
      <c r="BD81" s="2">
        <v>0</v>
      </c>
      <c r="BE81" s="2">
        <v>0</v>
      </c>
      <c r="BF81" s="2">
        <v>0</v>
      </c>
      <c r="BG81" s="2">
        <v>0</v>
      </c>
      <c r="BH81" s="2">
        <v>0</v>
      </c>
      <c r="BI81" s="2">
        <v>0</v>
      </c>
      <c r="BJ81" s="2">
        <v>0</v>
      </c>
      <c r="BK81" s="2">
        <v>6000</v>
      </c>
      <c r="BM81" s="24">
        <f t="shared" si="1"/>
        <v>120</v>
      </c>
      <c r="BN81" s="24">
        <v>15571.75</v>
      </c>
    </row>
    <row r="82" spans="1:66" ht="15">
      <c r="A82" s="139" t="s">
        <v>558</v>
      </c>
      <c r="B82" s="140" t="str">
        <f>VLOOKUP(A82,LA_info!$C$4:$D$344,2,FALSE)</f>
        <v>Gosport</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72725</v>
      </c>
      <c r="V82" s="2">
        <v>0</v>
      </c>
      <c r="W82" s="2">
        <v>0</v>
      </c>
      <c r="X82" s="2">
        <v>0</v>
      </c>
      <c r="Y82" s="2">
        <v>0</v>
      </c>
      <c r="Z82" s="2">
        <v>0</v>
      </c>
      <c r="AA82" s="2">
        <v>0</v>
      </c>
      <c r="AB82" s="2">
        <v>2100</v>
      </c>
      <c r="AC82" s="2">
        <v>0</v>
      </c>
      <c r="AD82" s="2">
        <v>0</v>
      </c>
      <c r="AE82" s="2">
        <v>0</v>
      </c>
      <c r="AF82" s="2">
        <v>74825</v>
      </c>
      <c r="AG82" s="2">
        <v>9692</v>
      </c>
      <c r="AH82" s="2">
        <v>4000</v>
      </c>
      <c r="AI82" s="2">
        <v>0</v>
      </c>
      <c r="AJ82" s="2">
        <v>0</v>
      </c>
      <c r="AK82" s="2">
        <v>0</v>
      </c>
      <c r="AL82" s="2">
        <v>0</v>
      </c>
      <c r="AM82" s="2">
        <v>0</v>
      </c>
      <c r="AN82" s="2">
        <v>0</v>
      </c>
      <c r="AO82" s="2">
        <v>0</v>
      </c>
      <c r="AP82" s="2">
        <v>0</v>
      </c>
      <c r="AQ82" s="2">
        <v>0</v>
      </c>
      <c r="AR82" s="2">
        <v>1000</v>
      </c>
      <c r="AS82" s="2">
        <v>0</v>
      </c>
      <c r="AT82" s="2">
        <v>14692</v>
      </c>
      <c r="AU82" s="2">
        <v>4500</v>
      </c>
      <c r="AV82" s="2">
        <v>0</v>
      </c>
      <c r="AW82" s="2">
        <v>0</v>
      </c>
      <c r="AX82" s="2">
        <v>0</v>
      </c>
      <c r="AY82" s="142">
        <v>0</v>
      </c>
      <c r="AZ82" s="143">
        <v>0</v>
      </c>
      <c r="BA82" s="141">
        <v>0</v>
      </c>
      <c r="BB82" s="141">
        <v>0</v>
      </c>
      <c r="BC82" s="2">
        <v>0</v>
      </c>
      <c r="BD82" s="2">
        <v>0</v>
      </c>
      <c r="BE82" s="2">
        <v>0</v>
      </c>
      <c r="BF82" s="2">
        <v>0</v>
      </c>
      <c r="BG82" s="2">
        <v>0</v>
      </c>
      <c r="BH82" s="2">
        <v>0</v>
      </c>
      <c r="BI82" s="2">
        <v>0</v>
      </c>
      <c r="BJ82" s="2">
        <v>0</v>
      </c>
      <c r="BK82" s="2">
        <v>0</v>
      </c>
      <c r="BM82" s="24">
        <f t="shared" si="1"/>
        <v>0</v>
      </c>
      <c r="BN82" s="24">
        <v>11148.75</v>
      </c>
    </row>
    <row r="83" spans="1:66" ht="15">
      <c r="A83" s="139" t="s">
        <v>580</v>
      </c>
      <c r="B83" s="140" t="str">
        <f>VLOOKUP(A83,LA_info!$C$4:$D$344,2,FALSE)</f>
        <v>Hart</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10500</v>
      </c>
      <c r="AH83" s="2">
        <v>0</v>
      </c>
      <c r="AI83" s="2">
        <v>0</v>
      </c>
      <c r="AJ83" s="2">
        <v>0</v>
      </c>
      <c r="AK83" s="2">
        <v>0</v>
      </c>
      <c r="AL83" s="2">
        <v>4000</v>
      </c>
      <c r="AM83" s="2">
        <v>0</v>
      </c>
      <c r="AN83" s="2">
        <v>0</v>
      </c>
      <c r="AO83" s="2">
        <v>0</v>
      </c>
      <c r="AP83" s="2">
        <v>0</v>
      </c>
      <c r="AQ83" s="2">
        <v>0</v>
      </c>
      <c r="AR83" s="2">
        <v>0</v>
      </c>
      <c r="AS83" s="2">
        <v>0</v>
      </c>
      <c r="AT83" s="2">
        <v>14500</v>
      </c>
      <c r="AU83" s="2">
        <v>0</v>
      </c>
      <c r="AV83" s="2">
        <v>0</v>
      </c>
      <c r="AW83" s="2">
        <v>0</v>
      </c>
      <c r="AX83" s="2">
        <v>0</v>
      </c>
      <c r="AY83" s="142">
        <v>0</v>
      </c>
      <c r="AZ83" s="143">
        <v>0</v>
      </c>
      <c r="BA83" s="141">
        <v>0</v>
      </c>
      <c r="BB83" s="141">
        <v>0</v>
      </c>
      <c r="BC83" s="2">
        <v>0</v>
      </c>
      <c r="BD83" s="2">
        <v>0</v>
      </c>
      <c r="BE83" s="2">
        <v>0</v>
      </c>
      <c r="BF83" s="2">
        <v>0</v>
      </c>
      <c r="BG83" s="2">
        <v>0</v>
      </c>
      <c r="BH83" s="2">
        <v>0</v>
      </c>
      <c r="BI83" s="2">
        <v>0</v>
      </c>
      <c r="BJ83" s="2">
        <v>0</v>
      </c>
      <c r="BK83" s="2">
        <v>0</v>
      </c>
      <c r="BM83" s="24">
        <f t="shared" si="1"/>
        <v>0</v>
      </c>
      <c r="BN83" s="24">
        <v>13580</v>
      </c>
    </row>
    <row r="84" spans="1:66" ht="15">
      <c r="A84" s="139" t="s">
        <v>582</v>
      </c>
      <c r="B84" s="140" t="str">
        <f>VLOOKUP(A84,LA_info!$C$4:$D$344,2,FALSE)</f>
        <v>Havant</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3701</v>
      </c>
      <c r="V84" s="2">
        <v>0</v>
      </c>
      <c r="W84" s="2">
        <v>0</v>
      </c>
      <c r="X84" s="2">
        <v>0</v>
      </c>
      <c r="Y84" s="2">
        <v>0</v>
      </c>
      <c r="Z84" s="2">
        <v>0</v>
      </c>
      <c r="AA84" s="2">
        <v>0</v>
      </c>
      <c r="AB84" s="2">
        <v>0</v>
      </c>
      <c r="AC84" s="2">
        <v>0</v>
      </c>
      <c r="AD84" s="2">
        <v>0</v>
      </c>
      <c r="AE84" s="2">
        <v>0</v>
      </c>
      <c r="AF84" s="2">
        <v>3701</v>
      </c>
      <c r="AG84" s="2">
        <v>12542</v>
      </c>
      <c r="AH84" s="2">
        <v>4000</v>
      </c>
      <c r="AI84" s="2">
        <v>0</v>
      </c>
      <c r="AJ84" s="2">
        <v>0</v>
      </c>
      <c r="AK84" s="2">
        <v>0</v>
      </c>
      <c r="AL84" s="2">
        <v>0</v>
      </c>
      <c r="AM84" s="2">
        <v>0</v>
      </c>
      <c r="AN84" s="2">
        <v>0</v>
      </c>
      <c r="AO84" s="2">
        <v>0</v>
      </c>
      <c r="AP84" s="2">
        <v>0</v>
      </c>
      <c r="AQ84" s="2">
        <v>0</v>
      </c>
      <c r="AR84" s="2">
        <v>0</v>
      </c>
      <c r="AS84" s="2">
        <v>0</v>
      </c>
      <c r="AT84" s="2">
        <v>16542</v>
      </c>
      <c r="AU84" s="2">
        <v>0</v>
      </c>
      <c r="AV84" s="2">
        <v>0</v>
      </c>
      <c r="AW84" s="2">
        <v>0</v>
      </c>
      <c r="AX84" s="2">
        <v>0</v>
      </c>
      <c r="AY84" s="142">
        <v>0</v>
      </c>
      <c r="AZ84" s="143">
        <v>0</v>
      </c>
      <c r="BA84" s="141">
        <v>0</v>
      </c>
      <c r="BB84" s="141">
        <v>0</v>
      </c>
      <c r="BC84" s="2">
        <v>0</v>
      </c>
      <c r="BD84" s="2">
        <v>0</v>
      </c>
      <c r="BE84" s="2">
        <v>0</v>
      </c>
      <c r="BF84" s="2">
        <v>0</v>
      </c>
      <c r="BG84" s="2">
        <v>0</v>
      </c>
      <c r="BH84" s="2">
        <v>0</v>
      </c>
      <c r="BI84" s="2">
        <v>0</v>
      </c>
      <c r="BJ84" s="2">
        <v>0</v>
      </c>
      <c r="BK84" s="2">
        <v>0</v>
      </c>
      <c r="BM84" s="24">
        <f t="shared" si="1"/>
        <v>0</v>
      </c>
      <c r="BN84" s="24">
        <v>14100.5</v>
      </c>
    </row>
    <row r="85" spans="1:66" ht="15">
      <c r="A85" s="139" t="s">
        <v>802</v>
      </c>
      <c r="B85" s="140" t="str">
        <f>VLOOKUP(A85,LA_info!$C$4:$D$344,2,FALSE)</f>
        <v>Rushmoor</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5000</v>
      </c>
      <c r="AH85" s="2">
        <v>0</v>
      </c>
      <c r="AI85" s="2">
        <v>0</v>
      </c>
      <c r="AJ85" s="2">
        <v>0</v>
      </c>
      <c r="AK85" s="2">
        <v>0</v>
      </c>
      <c r="AL85" s="2">
        <v>1000</v>
      </c>
      <c r="AM85" s="2">
        <v>2000</v>
      </c>
      <c r="AN85" s="2">
        <v>0</v>
      </c>
      <c r="AO85" s="2">
        <v>7572</v>
      </c>
      <c r="AP85" s="2">
        <v>0</v>
      </c>
      <c r="AQ85" s="2">
        <v>0</v>
      </c>
      <c r="AR85" s="2">
        <v>2000</v>
      </c>
      <c r="AS85" s="2">
        <v>0</v>
      </c>
      <c r="AT85" s="2">
        <v>17572</v>
      </c>
      <c r="AU85" s="2">
        <v>26270</v>
      </c>
      <c r="AV85" s="2">
        <v>0</v>
      </c>
      <c r="AW85" s="2">
        <v>0</v>
      </c>
      <c r="AX85" s="2">
        <v>0</v>
      </c>
      <c r="AY85" s="142">
        <v>0</v>
      </c>
      <c r="AZ85" s="143">
        <v>0</v>
      </c>
      <c r="BA85" s="141">
        <v>0</v>
      </c>
      <c r="BB85" s="141">
        <v>0</v>
      </c>
      <c r="BC85" s="2">
        <v>0</v>
      </c>
      <c r="BD85" s="2">
        <v>0</v>
      </c>
      <c r="BE85" s="2">
        <v>0</v>
      </c>
      <c r="BF85" s="2">
        <v>0</v>
      </c>
      <c r="BG85" s="2">
        <v>0</v>
      </c>
      <c r="BH85" s="2">
        <v>0</v>
      </c>
      <c r="BI85" s="2">
        <v>0</v>
      </c>
      <c r="BJ85" s="2">
        <v>0</v>
      </c>
      <c r="BK85" s="2">
        <v>0</v>
      </c>
      <c r="BM85" s="24">
        <f t="shared" si="1"/>
        <v>0</v>
      </c>
      <c r="BN85" s="24">
        <v>13632.25</v>
      </c>
    </row>
    <row r="86" spans="1:66" ht="15">
      <c r="A86" s="139" t="s">
        <v>904</v>
      </c>
      <c r="B86" s="140" t="str">
        <f>VLOOKUP(A86,LA_info!$C$4:$D$344,2,FALSE)</f>
        <v>Test Valley</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46007</v>
      </c>
      <c r="AH86" s="2">
        <v>12000</v>
      </c>
      <c r="AI86" s="2">
        <v>0</v>
      </c>
      <c r="AJ86" s="2">
        <v>0</v>
      </c>
      <c r="AK86" s="2">
        <v>0</v>
      </c>
      <c r="AL86" s="2">
        <v>0</v>
      </c>
      <c r="AM86" s="2">
        <v>0</v>
      </c>
      <c r="AN86" s="2">
        <v>0</v>
      </c>
      <c r="AO86" s="2">
        <v>0</v>
      </c>
      <c r="AP86" s="2">
        <v>0</v>
      </c>
      <c r="AQ86" s="2">
        <v>0</v>
      </c>
      <c r="AR86" s="2">
        <v>5000</v>
      </c>
      <c r="AS86" s="2">
        <v>0</v>
      </c>
      <c r="AT86" s="2">
        <v>63007</v>
      </c>
      <c r="AU86" s="2">
        <v>0</v>
      </c>
      <c r="AV86" s="2">
        <v>0</v>
      </c>
      <c r="AW86" s="2">
        <v>0</v>
      </c>
      <c r="AX86" s="2">
        <v>0</v>
      </c>
      <c r="AY86" s="142">
        <v>0</v>
      </c>
      <c r="AZ86" s="143">
        <v>0</v>
      </c>
      <c r="BA86" s="141">
        <v>0</v>
      </c>
      <c r="BB86" s="141">
        <v>0</v>
      </c>
      <c r="BC86" s="2">
        <v>0</v>
      </c>
      <c r="BD86" s="2">
        <v>0</v>
      </c>
      <c r="BE86" s="2">
        <v>0</v>
      </c>
      <c r="BF86" s="2">
        <v>0</v>
      </c>
      <c r="BG86" s="2">
        <v>0</v>
      </c>
      <c r="BH86" s="2">
        <v>0</v>
      </c>
      <c r="BI86" s="2">
        <v>0</v>
      </c>
      <c r="BJ86" s="2">
        <v>0</v>
      </c>
      <c r="BK86" s="2">
        <v>0</v>
      </c>
      <c r="BM86" s="24">
        <f t="shared" si="1"/>
        <v>0</v>
      </c>
      <c r="BN86" s="24">
        <v>15418.625</v>
      </c>
    </row>
    <row r="87" spans="1:66" ht="15">
      <c r="A87" s="139" t="s">
        <v>980</v>
      </c>
      <c r="B87" s="140" t="str">
        <f>VLOOKUP(A87,LA_info!$C$4:$D$344,2,FALSE)</f>
        <v>Winchester</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156722</v>
      </c>
      <c r="V87" s="2">
        <v>0</v>
      </c>
      <c r="W87" s="2">
        <v>0</v>
      </c>
      <c r="X87" s="2">
        <v>0</v>
      </c>
      <c r="Y87" s="2">
        <v>0</v>
      </c>
      <c r="Z87" s="2">
        <v>0</v>
      </c>
      <c r="AA87" s="2">
        <v>0</v>
      </c>
      <c r="AB87" s="2">
        <v>0</v>
      </c>
      <c r="AC87" s="2">
        <v>0</v>
      </c>
      <c r="AD87" s="2">
        <v>0</v>
      </c>
      <c r="AE87" s="2">
        <v>0</v>
      </c>
      <c r="AF87" s="2">
        <v>156722</v>
      </c>
      <c r="AG87" s="2">
        <v>9083</v>
      </c>
      <c r="AH87" s="2">
        <v>0</v>
      </c>
      <c r="AI87" s="2">
        <v>0</v>
      </c>
      <c r="AJ87" s="2">
        <v>0</v>
      </c>
      <c r="AK87" s="2">
        <v>0</v>
      </c>
      <c r="AL87" s="2">
        <v>2000</v>
      </c>
      <c r="AM87" s="2">
        <v>0</v>
      </c>
      <c r="AN87" s="2">
        <v>0</v>
      </c>
      <c r="AO87" s="2">
        <v>16186</v>
      </c>
      <c r="AP87" s="2">
        <v>0</v>
      </c>
      <c r="AQ87" s="2">
        <v>0</v>
      </c>
      <c r="AR87" s="2">
        <v>15000</v>
      </c>
      <c r="AS87" s="2">
        <v>0</v>
      </c>
      <c r="AT87" s="2">
        <v>42269</v>
      </c>
      <c r="AU87" s="2">
        <v>12299</v>
      </c>
      <c r="AV87" s="2">
        <v>0</v>
      </c>
      <c r="AW87" s="2">
        <v>0</v>
      </c>
      <c r="AX87" s="2">
        <v>0</v>
      </c>
      <c r="AY87" s="142">
        <v>0</v>
      </c>
      <c r="AZ87" s="143">
        <v>0</v>
      </c>
      <c r="BA87" s="141">
        <v>0</v>
      </c>
      <c r="BB87" s="141">
        <v>0</v>
      </c>
      <c r="BC87" s="2">
        <v>0</v>
      </c>
      <c r="BD87" s="2">
        <v>0</v>
      </c>
      <c r="BE87" s="2">
        <v>0</v>
      </c>
      <c r="BF87" s="2">
        <v>0</v>
      </c>
      <c r="BG87" s="2">
        <v>0</v>
      </c>
      <c r="BH87" s="2">
        <v>0</v>
      </c>
      <c r="BI87" s="2">
        <v>0</v>
      </c>
      <c r="BJ87" s="2">
        <v>0</v>
      </c>
      <c r="BK87" s="2">
        <v>0</v>
      </c>
      <c r="BM87" s="24">
        <f t="shared" si="1"/>
        <v>0</v>
      </c>
      <c r="BN87" s="24">
        <v>13936</v>
      </c>
    </row>
    <row r="88" spans="1:66" ht="15">
      <c r="A88" s="139" t="s">
        <v>586</v>
      </c>
      <c r="B88" s="140" t="str">
        <f>VLOOKUP(A88,LA_info!$C$4:$D$344,2,FALSE)</f>
        <v>Herefordshire, County of UA</v>
      </c>
      <c r="D88" s="2">
        <v>0</v>
      </c>
      <c r="E88" s="2">
        <v>0</v>
      </c>
      <c r="F88" s="2">
        <v>0</v>
      </c>
      <c r="G88" s="2">
        <v>0</v>
      </c>
      <c r="H88" s="2">
        <v>0</v>
      </c>
      <c r="I88" s="2">
        <v>0</v>
      </c>
      <c r="J88" s="2">
        <v>0</v>
      </c>
      <c r="K88" s="2">
        <v>0</v>
      </c>
      <c r="L88" s="2">
        <v>0</v>
      </c>
      <c r="M88" s="2">
        <v>0</v>
      </c>
      <c r="N88" s="2">
        <v>0</v>
      </c>
      <c r="O88" s="2">
        <v>0</v>
      </c>
      <c r="P88" s="2">
        <v>48500</v>
      </c>
      <c r="Q88" s="2">
        <v>0</v>
      </c>
      <c r="R88" s="2">
        <v>0</v>
      </c>
      <c r="S88" s="2">
        <v>0</v>
      </c>
      <c r="T88" s="2">
        <v>48500</v>
      </c>
      <c r="U88" s="2">
        <v>144165</v>
      </c>
      <c r="V88" s="2">
        <v>12000</v>
      </c>
      <c r="W88" s="2">
        <v>0</v>
      </c>
      <c r="X88" s="2">
        <v>0</v>
      </c>
      <c r="Y88" s="2">
        <v>0</v>
      </c>
      <c r="Z88" s="2">
        <v>0</v>
      </c>
      <c r="AA88" s="2">
        <v>0</v>
      </c>
      <c r="AB88" s="2">
        <v>0</v>
      </c>
      <c r="AC88" s="2">
        <v>0</v>
      </c>
      <c r="AD88" s="2">
        <v>0</v>
      </c>
      <c r="AE88" s="2">
        <v>0</v>
      </c>
      <c r="AF88" s="2">
        <v>156165</v>
      </c>
      <c r="AG88" s="2">
        <v>0</v>
      </c>
      <c r="AH88" s="2">
        <v>0</v>
      </c>
      <c r="AI88" s="2">
        <v>0</v>
      </c>
      <c r="AJ88" s="2">
        <v>0</v>
      </c>
      <c r="AK88" s="2">
        <v>0</v>
      </c>
      <c r="AL88" s="2">
        <v>0</v>
      </c>
      <c r="AM88" s="2">
        <v>0</v>
      </c>
      <c r="AN88" s="2">
        <v>0</v>
      </c>
      <c r="AO88" s="2">
        <v>0</v>
      </c>
      <c r="AP88" s="2">
        <v>0</v>
      </c>
      <c r="AQ88" s="2">
        <v>0</v>
      </c>
      <c r="AR88" s="2">
        <v>0</v>
      </c>
      <c r="AS88" s="2">
        <v>0</v>
      </c>
      <c r="AT88" s="2">
        <v>0</v>
      </c>
      <c r="AU88" s="2">
        <v>15</v>
      </c>
      <c r="AV88" s="2">
        <v>0</v>
      </c>
      <c r="AW88" s="2">
        <v>0</v>
      </c>
      <c r="AX88" s="2">
        <v>0</v>
      </c>
      <c r="AY88" s="142">
        <v>0</v>
      </c>
      <c r="AZ88" s="143">
        <v>0</v>
      </c>
      <c r="BA88" s="141">
        <v>0</v>
      </c>
      <c r="BB88" s="141">
        <v>0</v>
      </c>
      <c r="BC88" s="2">
        <v>0</v>
      </c>
      <c r="BD88" s="2">
        <v>0</v>
      </c>
      <c r="BE88" s="2">
        <v>0</v>
      </c>
      <c r="BF88" s="2">
        <v>0</v>
      </c>
      <c r="BG88" s="2">
        <v>0</v>
      </c>
      <c r="BH88" s="2">
        <v>0</v>
      </c>
      <c r="BI88" s="2">
        <v>0</v>
      </c>
      <c r="BJ88" s="2">
        <v>0</v>
      </c>
      <c r="BK88" s="2">
        <v>0</v>
      </c>
      <c r="BM88" s="24">
        <f t="shared" si="1"/>
        <v>0</v>
      </c>
      <c r="BN88" s="24">
        <v>21772</v>
      </c>
    </row>
    <row r="89" spans="1:66" ht="15">
      <c r="A89" s="139" t="s">
        <v>992</v>
      </c>
      <c r="B89" s="140" t="str">
        <f>VLOOKUP(A89,LA_info!$C$4:$D$344,2,FALSE)</f>
        <v>Worcestershire</v>
      </c>
      <c r="D89" s="2">
        <v>0</v>
      </c>
      <c r="E89" s="2">
        <v>0</v>
      </c>
      <c r="F89" s="2">
        <v>0</v>
      </c>
      <c r="G89" s="2">
        <v>0</v>
      </c>
      <c r="H89" s="2">
        <v>0</v>
      </c>
      <c r="I89" s="2">
        <v>0</v>
      </c>
      <c r="J89" s="2">
        <v>0</v>
      </c>
      <c r="K89" s="2">
        <v>0</v>
      </c>
      <c r="L89" s="2">
        <v>0</v>
      </c>
      <c r="M89" s="2">
        <v>0</v>
      </c>
      <c r="N89" s="2">
        <v>0</v>
      </c>
      <c r="O89" s="2">
        <v>0</v>
      </c>
      <c r="P89" s="2">
        <v>11900</v>
      </c>
      <c r="Q89" s="2">
        <v>253</v>
      </c>
      <c r="R89" s="2">
        <v>0</v>
      </c>
      <c r="S89" s="2">
        <v>0</v>
      </c>
      <c r="T89" s="2">
        <v>12153</v>
      </c>
      <c r="U89" s="2">
        <v>312223</v>
      </c>
      <c r="V89" s="2">
        <v>10000</v>
      </c>
      <c r="W89" s="2">
        <v>0</v>
      </c>
      <c r="X89" s="2">
        <v>0</v>
      </c>
      <c r="Y89" s="2">
        <v>0</v>
      </c>
      <c r="Z89" s="2">
        <v>0</v>
      </c>
      <c r="AA89" s="2">
        <v>0</v>
      </c>
      <c r="AB89" s="2">
        <v>0</v>
      </c>
      <c r="AC89" s="2">
        <v>0</v>
      </c>
      <c r="AD89" s="2">
        <v>40000</v>
      </c>
      <c r="AE89" s="2">
        <v>0</v>
      </c>
      <c r="AF89" s="2">
        <v>362223</v>
      </c>
      <c r="AG89" s="2">
        <v>10166</v>
      </c>
      <c r="AH89" s="2">
        <v>0</v>
      </c>
      <c r="AI89" s="2">
        <v>0</v>
      </c>
      <c r="AJ89" s="2">
        <v>0</v>
      </c>
      <c r="AK89" s="2">
        <v>0</v>
      </c>
      <c r="AL89" s="2">
        <v>0</v>
      </c>
      <c r="AM89" s="2">
        <v>0</v>
      </c>
      <c r="AN89" s="2">
        <v>0</v>
      </c>
      <c r="AO89" s="2">
        <v>0</v>
      </c>
      <c r="AP89" s="2">
        <v>0</v>
      </c>
      <c r="AQ89" s="2">
        <v>0</v>
      </c>
      <c r="AR89" s="2">
        <v>64000</v>
      </c>
      <c r="AS89" s="2">
        <v>0</v>
      </c>
      <c r="AT89" s="2">
        <v>74166</v>
      </c>
      <c r="AU89" s="2">
        <v>30250</v>
      </c>
      <c r="AV89" s="2">
        <v>0</v>
      </c>
      <c r="AW89" s="2">
        <v>0</v>
      </c>
      <c r="AX89" s="2">
        <v>0</v>
      </c>
      <c r="AY89" s="142">
        <v>0</v>
      </c>
      <c r="AZ89" s="143">
        <v>0</v>
      </c>
      <c r="BA89" s="141">
        <v>0</v>
      </c>
      <c r="BB89" s="141">
        <v>0</v>
      </c>
      <c r="BC89" s="2">
        <v>0</v>
      </c>
      <c r="BD89" s="2">
        <v>0</v>
      </c>
      <c r="BE89" s="2">
        <v>0</v>
      </c>
      <c r="BF89" s="2">
        <v>0</v>
      </c>
      <c r="BG89" s="2">
        <v>0</v>
      </c>
      <c r="BH89" s="2">
        <v>0</v>
      </c>
      <c r="BI89" s="2">
        <v>0</v>
      </c>
      <c r="BJ89" s="2">
        <v>0</v>
      </c>
      <c r="BK89" s="2">
        <v>0</v>
      </c>
      <c r="BM89" s="24">
        <f t="shared" si="1"/>
        <v>0</v>
      </c>
      <c r="BN89" s="24">
        <v>38591.875</v>
      </c>
    </row>
    <row r="90" spans="1:66" ht="15">
      <c r="A90" s="139" t="s">
        <v>386</v>
      </c>
      <c r="B90" s="140" t="str">
        <f>VLOOKUP(A90,LA_info!$C$4:$D$344,2,FALSE)</f>
        <v>Bromsgrove</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1500</v>
      </c>
      <c r="AS90" s="2">
        <v>0</v>
      </c>
      <c r="AT90" s="2">
        <v>1500</v>
      </c>
      <c r="AU90" s="2">
        <v>0</v>
      </c>
      <c r="AV90" s="2">
        <v>0</v>
      </c>
      <c r="AW90" s="2">
        <v>0</v>
      </c>
      <c r="AX90" s="2">
        <v>0</v>
      </c>
      <c r="AY90" s="142">
        <v>0</v>
      </c>
      <c r="AZ90" s="143">
        <v>0</v>
      </c>
      <c r="BA90" s="141">
        <v>0</v>
      </c>
      <c r="BB90" s="141">
        <v>0</v>
      </c>
      <c r="BC90" s="2">
        <v>0</v>
      </c>
      <c r="BD90" s="2">
        <v>0</v>
      </c>
      <c r="BE90" s="2">
        <v>0</v>
      </c>
      <c r="BF90" s="2">
        <v>0</v>
      </c>
      <c r="BG90" s="2">
        <v>0</v>
      </c>
      <c r="BH90" s="2">
        <v>0</v>
      </c>
      <c r="BI90" s="2">
        <v>0</v>
      </c>
      <c r="BJ90" s="2">
        <v>0</v>
      </c>
      <c r="BK90" s="2">
        <v>0</v>
      </c>
      <c r="BM90" s="24">
        <f t="shared" si="1"/>
        <v>0</v>
      </c>
      <c r="BN90" s="24">
        <v>14226.875</v>
      </c>
    </row>
    <row r="91" spans="1:66" ht="15">
      <c r="A91" s="139" t="s">
        <v>778</v>
      </c>
      <c r="B91" s="140" t="str">
        <f>VLOOKUP(A91,LA_info!$C$4:$D$344,2,FALSE)</f>
        <v>Redditch</v>
      </c>
      <c r="D91" s="2">
        <v>0</v>
      </c>
      <c r="E91" s="2">
        <v>0</v>
      </c>
      <c r="F91" s="2">
        <v>0</v>
      </c>
      <c r="G91" s="2">
        <v>0</v>
      </c>
      <c r="H91" s="2">
        <v>0</v>
      </c>
      <c r="I91" s="2">
        <v>0</v>
      </c>
      <c r="J91" s="2">
        <v>0</v>
      </c>
      <c r="K91" s="2">
        <v>0</v>
      </c>
      <c r="L91" s="2">
        <v>0</v>
      </c>
      <c r="M91" s="2">
        <v>0</v>
      </c>
      <c r="N91" s="2">
        <v>0</v>
      </c>
      <c r="O91" s="2">
        <v>0</v>
      </c>
      <c r="P91" s="2">
        <v>3800</v>
      </c>
      <c r="Q91" s="2">
        <v>0</v>
      </c>
      <c r="R91" s="2">
        <v>0</v>
      </c>
      <c r="S91" s="2">
        <v>0</v>
      </c>
      <c r="T91" s="2">
        <v>3800</v>
      </c>
      <c r="U91" s="2">
        <v>98929</v>
      </c>
      <c r="V91" s="2">
        <v>5000</v>
      </c>
      <c r="W91" s="2">
        <v>0</v>
      </c>
      <c r="X91" s="2">
        <v>0</v>
      </c>
      <c r="Y91" s="2">
        <v>0</v>
      </c>
      <c r="Z91" s="2">
        <v>0</v>
      </c>
      <c r="AA91" s="2">
        <v>0</v>
      </c>
      <c r="AB91" s="2">
        <v>0</v>
      </c>
      <c r="AC91" s="2">
        <v>0</v>
      </c>
      <c r="AD91" s="2">
        <v>0</v>
      </c>
      <c r="AE91" s="2">
        <v>0</v>
      </c>
      <c r="AF91" s="2">
        <v>103929</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142">
        <v>0</v>
      </c>
      <c r="AZ91" s="143">
        <v>0</v>
      </c>
      <c r="BA91" s="141">
        <v>0</v>
      </c>
      <c r="BB91" s="141">
        <v>0</v>
      </c>
      <c r="BC91" s="2">
        <v>0</v>
      </c>
      <c r="BD91" s="2">
        <v>0</v>
      </c>
      <c r="BE91" s="2">
        <v>0</v>
      </c>
      <c r="BF91" s="2">
        <v>0</v>
      </c>
      <c r="BG91" s="2">
        <v>0</v>
      </c>
      <c r="BH91" s="2">
        <v>0</v>
      </c>
      <c r="BI91" s="2">
        <v>0</v>
      </c>
      <c r="BJ91" s="2">
        <v>0</v>
      </c>
      <c r="BK91" s="2">
        <v>0</v>
      </c>
      <c r="BM91" s="24">
        <f t="shared" si="1"/>
        <v>0</v>
      </c>
      <c r="BN91" s="24">
        <v>13264.125</v>
      </c>
    </row>
    <row r="92" spans="1:66" ht="15">
      <c r="A92" s="139" t="s">
        <v>990</v>
      </c>
      <c r="B92" s="140" t="str">
        <f>VLOOKUP(A92,LA_info!$C$4:$D$344,2,FALSE)</f>
        <v>Worcester</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3408</v>
      </c>
      <c r="V92" s="2">
        <v>0</v>
      </c>
      <c r="W92" s="2">
        <v>0</v>
      </c>
      <c r="X92" s="2">
        <v>0</v>
      </c>
      <c r="Y92" s="2">
        <v>0</v>
      </c>
      <c r="Z92" s="2">
        <v>0</v>
      </c>
      <c r="AA92" s="2">
        <v>0</v>
      </c>
      <c r="AB92" s="2">
        <v>0</v>
      </c>
      <c r="AC92" s="2">
        <v>0</v>
      </c>
      <c r="AD92" s="2">
        <v>5000</v>
      </c>
      <c r="AE92" s="2">
        <v>0</v>
      </c>
      <c r="AF92" s="2">
        <v>8408</v>
      </c>
      <c r="AG92" s="2">
        <v>9600</v>
      </c>
      <c r="AH92" s="2">
        <v>0</v>
      </c>
      <c r="AI92" s="2">
        <v>0</v>
      </c>
      <c r="AJ92" s="2">
        <v>0</v>
      </c>
      <c r="AK92" s="2">
        <v>0</v>
      </c>
      <c r="AL92" s="2">
        <v>4700</v>
      </c>
      <c r="AM92" s="2">
        <v>0</v>
      </c>
      <c r="AN92" s="2">
        <v>0</v>
      </c>
      <c r="AO92" s="2">
        <v>0</v>
      </c>
      <c r="AP92" s="2">
        <v>0</v>
      </c>
      <c r="AQ92" s="2">
        <v>0</v>
      </c>
      <c r="AR92" s="2">
        <v>0</v>
      </c>
      <c r="AS92" s="2">
        <v>0</v>
      </c>
      <c r="AT92" s="2">
        <v>14300</v>
      </c>
      <c r="AU92" s="2">
        <v>1400</v>
      </c>
      <c r="AV92" s="2">
        <v>0</v>
      </c>
      <c r="AW92" s="2">
        <v>0</v>
      </c>
      <c r="AX92" s="2">
        <v>0</v>
      </c>
      <c r="AY92" s="142">
        <v>0</v>
      </c>
      <c r="AZ92" s="143">
        <v>0</v>
      </c>
      <c r="BA92" s="141">
        <v>0</v>
      </c>
      <c r="BB92" s="141">
        <v>0</v>
      </c>
      <c r="BC92" s="2">
        <v>0</v>
      </c>
      <c r="BD92" s="2">
        <v>0</v>
      </c>
      <c r="BE92" s="2">
        <v>0</v>
      </c>
      <c r="BF92" s="2">
        <v>0</v>
      </c>
      <c r="BG92" s="2">
        <v>0</v>
      </c>
      <c r="BH92" s="2">
        <v>0</v>
      </c>
      <c r="BI92" s="2">
        <v>0</v>
      </c>
      <c r="BJ92" s="2">
        <v>0</v>
      </c>
      <c r="BK92" s="2">
        <v>0</v>
      </c>
      <c r="BM92" s="24">
        <f t="shared" si="1"/>
        <v>0</v>
      </c>
      <c r="BN92" s="24">
        <v>14732.5</v>
      </c>
    </row>
    <row r="93" spans="1:66" ht="15">
      <c r="A93" s="139" t="s">
        <v>998</v>
      </c>
      <c r="B93" s="140" t="str">
        <f>VLOOKUP(A93,LA_info!$C$4:$D$344,2,FALSE)</f>
        <v>Wychavon</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19000</v>
      </c>
      <c r="AH93" s="2">
        <v>11000</v>
      </c>
      <c r="AI93" s="2">
        <v>0</v>
      </c>
      <c r="AJ93" s="2">
        <v>6000</v>
      </c>
      <c r="AK93" s="2">
        <v>0</v>
      </c>
      <c r="AL93" s="2">
        <v>0</v>
      </c>
      <c r="AM93" s="2">
        <v>0</v>
      </c>
      <c r="AN93" s="2">
        <v>0</v>
      </c>
      <c r="AO93" s="2">
        <v>0</v>
      </c>
      <c r="AP93" s="2">
        <v>0</v>
      </c>
      <c r="AQ93" s="2">
        <v>0</v>
      </c>
      <c r="AR93" s="2">
        <v>0</v>
      </c>
      <c r="AS93" s="2">
        <v>0</v>
      </c>
      <c r="AT93" s="2">
        <v>36000</v>
      </c>
      <c r="AU93" s="2">
        <v>3606</v>
      </c>
      <c r="AV93" s="2">
        <v>0</v>
      </c>
      <c r="AW93" s="2">
        <v>0</v>
      </c>
      <c r="AX93" s="2">
        <v>0</v>
      </c>
      <c r="AY93" s="142">
        <v>0</v>
      </c>
      <c r="AZ93" s="143">
        <v>0</v>
      </c>
      <c r="BA93" s="141">
        <v>0</v>
      </c>
      <c r="BB93" s="141">
        <v>0</v>
      </c>
      <c r="BC93" s="2">
        <v>0</v>
      </c>
      <c r="BD93" s="2">
        <v>0</v>
      </c>
      <c r="BE93" s="2">
        <v>0</v>
      </c>
      <c r="BF93" s="2">
        <v>0</v>
      </c>
      <c r="BG93" s="2">
        <v>0</v>
      </c>
      <c r="BH93" s="2">
        <v>0</v>
      </c>
      <c r="BI93" s="2">
        <v>0</v>
      </c>
      <c r="BJ93" s="2">
        <v>0</v>
      </c>
      <c r="BK93" s="2">
        <v>0</v>
      </c>
      <c r="BM93" s="24">
        <f t="shared" si="1"/>
        <v>0</v>
      </c>
      <c r="BN93" s="24">
        <v>15105.5</v>
      </c>
    </row>
    <row r="94" spans="1:66" ht="15">
      <c r="A94" s="139" t="s">
        <v>1000</v>
      </c>
      <c r="B94" s="140" t="str">
        <f>VLOOKUP(A94,LA_info!$C$4:$D$344,2,FALSE)</f>
        <v>Wyre Forest</v>
      </c>
      <c r="D94" s="2">
        <v>0</v>
      </c>
      <c r="E94" s="2">
        <v>0</v>
      </c>
      <c r="F94" s="2">
        <v>0</v>
      </c>
      <c r="G94" s="2">
        <v>0</v>
      </c>
      <c r="H94" s="2">
        <v>0</v>
      </c>
      <c r="I94" s="2">
        <v>0</v>
      </c>
      <c r="J94" s="2">
        <v>0</v>
      </c>
      <c r="K94" s="2">
        <v>0</v>
      </c>
      <c r="L94" s="2">
        <v>0</v>
      </c>
      <c r="M94" s="2">
        <v>0</v>
      </c>
      <c r="N94" s="2">
        <v>0</v>
      </c>
      <c r="O94" s="2">
        <v>0</v>
      </c>
      <c r="P94" s="2">
        <v>180</v>
      </c>
      <c r="Q94" s="2">
        <v>0</v>
      </c>
      <c r="R94" s="2">
        <v>0</v>
      </c>
      <c r="S94" s="2">
        <v>0</v>
      </c>
      <c r="T94" s="2">
        <v>180</v>
      </c>
      <c r="U94" s="2">
        <v>15000</v>
      </c>
      <c r="V94" s="2">
        <v>0</v>
      </c>
      <c r="W94" s="2">
        <v>0</v>
      </c>
      <c r="X94" s="2">
        <v>0</v>
      </c>
      <c r="Y94" s="2">
        <v>0</v>
      </c>
      <c r="Z94" s="2">
        <v>0</v>
      </c>
      <c r="AA94" s="2">
        <v>0</v>
      </c>
      <c r="AB94" s="2">
        <v>2000</v>
      </c>
      <c r="AC94" s="2">
        <v>0</v>
      </c>
      <c r="AD94" s="2">
        <v>0</v>
      </c>
      <c r="AE94" s="2">
        <v>0</v>
      </c>
      <c r="AF94" s="2">
        <v>17000</v>
      </c>
      <c r="AG94" s="2">
        <v>7547</v>
      </c>
      <c r="AH94" s="2">
        <v>4000</v>
      </c>
      <c r="AI94" s="2">
        <v>0</v>
      </c>
      <c r="AJ94" s="2">
        <v>0</v>
      </c>
      <c r="AK94" s="2">
        <v>0</v>
      </c>
      <c r="AL94" s="2">
        <v>0</v>
      </c>
      <c r="AM94" s="2">
        <v>0</v>
      </c>
      <c r="AN94" s="2">
        <v>0</v>
      </c>
      <c r="AO94" s="2">
        <v>0</v>
      </c>
      <c r="AP94" s="2">
        <v>0</v>
      </c>
      <c r="AQ94" s="2">
        <v>0</v>
      </c>
      <c r="AR94" s="2">
        <v>0</v>
      </c>
      <c r="AS94" s="2">
        <v>0</v>
      </c>
      <c r="AT94" s="2">
        <v>11547</v>
      </c>
      <c r="AU94" s="2">
        <v>4080</v>
      </c>
      <c r="AV94" s="2">
        <v>1000</v>
      </c>
      <c r="AW94" s="2">
        <v>0</v>
      </c>
      <c r="AX94" s="2">
        <v>0</v>
      </c>
      <c r="AY94" s="142">
        <v>0</v>
      </c>
      <c r="AZ94" s="143">
        <v>0</v>
      </c>
      <c r="BA94" s="141">
        <v>0</v>
      </c>
      <c r="BB94" s="141">
        <v>0</v>
      </c>
      <c r="BC94" s="2">
        <v>1000</v>
      </c>
      <c r="BD94" s="2">
        <v>0</v>
      </c>
      <c r="BE94" s="2">
        <v>0</v>
      </c>
      <c r="BF94" s="2">
        <v>0</v>
      </c>
      <c r="BG94" s="2">
        <v>0</v>
      </c>
      <c r="BH94" s="2">
        <v>0</v>
      </c>
      <c r="BI94" s="2">
        <v>0</v>
      </c>
      <c r="BJ94" s="2">
        <v>0</v>
      </c>
      <c r="BK94" s="2">
        <v>1000</v>
      </c>
      <c r="BM94" s="24">
        <f t="shared" si="1"/>
        <v>20</v>
      </c>
      <c r="BN94" s="24">
        <v>14656.375</v>
      </c>
    </row>
    <row r="95" spans="1:66" ht="15">
      <c r="A95" s="139" t="s">
        <v>660</v>
      </c>
      <c r="B95" s="140" t="str">
        <f>VLOOKUP(A95,LA_info!$C$4:$D$344,2,FALSE)</f>
        <v>Malvern Hills</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2000</v>
      </c>
      <c r="AH95" s="2">
        <v>0</v>
      </c>
      <c r="AI95" s="2">
        <v>0</v>
      </c>
      <c r="AJ95" s="2">
        <v>0</v>
      </c>
      <c r="AK95" s="2">
        <v>0</v>
      </c>
      <c r="AL95" s="2">
        <v>0</v>
      </c>
      <c r="AM95" s="2">
        <v>0</v>
      </c>
      <c r="AN95" s="2">
        <v>0</v>
      </c>
      <c r="AO95" s="2">
        <v>0</v>
      </c>
      <c r="AP95" s="2">
        <v>0</v>
      </c>
      <c r="AQ95" s="2">
        <v>0</v>
      </c>
      <c r="AR95" s="2">
        <v>0</v>
      </c>
      <c r="AS95" s="2">
        <v>0</v>
      </c>
      <c r="AT95" s="2">
        <v>2000</v>
      </c>
      <c r="AU95" s="2">
        <v>0</v>
      </c>
      <c r="AV95" s="2">
        <v>0</v>
      </c>
      <c r="AW95" s="2">
        <v>0</v>
      </c>
      <c r="AX95" s="2">
        <v>0</v>
      </c>
      <c r="AY95" s="142">
        <v>4735</v>
      </c>
      <c r="AZ95" s="143">
        <v>0</v>
      </c>
      <c r="BA95" s="141">
        <v>0</v>
      </c>
      <c r="BB95" s="141">
        <v>0</v>
      </c>
      <c r="BC95" s="2">
        <v>0</v>
      </c>
      <c r="BD95" s="2">
        <v>0</v>
      </c>
      <c r="BE95" s="2">
        <v>0</v>
      </c>
      <c r="BF95" s="2">
        <v>0</v>
      </c>
      <c r="BG95" s="2">
        <v>0</v>
      </c>
      <c r="BH95" s="2">
        <v>0</v>
      </c>
      <c r="BI95" s="2">
        <v>0</v>
      </c>
      <c r="BJ95" s="2">
        <v>0</v>
      </c>
      <c r="BK95" s="2">
        <v>4735</v>
      </c>
      <c r="BM95" s="24">
        <f t="shared" si="1"/>
        <v>0</v>
      </c>
      <c r="BN95" s="24">
        <v>13217.5</v>
      </c>
    </row>
    <row r="96" spans="1:66" ht="15">
      <c r="A96" s="139" t="s">
        <v>588</v>
      </c>
      <c r="B96" s="140" t="str">
        <f>VLOOKUP(A96,LA_info!$C$4:$D$344,2,FALSE)</f>
        <v>Hertfordshire</v>
      </c>
      <c r="D96" s="2">
        <v>0</v>
      </c>
      <c r="E96" s="2">
        <v>0</v>
      </c>
      <c r="F96" s="2">
        <v>0</v>
      </c>
      <c r="G96" s="2">
        <v>0</v>
      </c>
      <c r="H96" s="2">
        <v>0</v>
      </c>
      <c r="I96" s="2">
        <v>0</v>
      </c>
      <c r="J96" s="2">
        <v>0</v>
      </c>
      <c r="K96" s="2">
        <v>0</v>
      </c>
      <c r="L96" s="2">
        <v>0</v>
      </c>
      <c r="M96" s="2">
        <v>0</v>
      </c>
      <c r="N96" s="2">
        <v>0</v>
      </c>
      <c r="O96" s="2">
        <v>0</v>
      </c>
      <c r="P96" s="2">
        <v>27000</v>
      </c>
      <c r="Q96" s="2">
        <v>0</v>
      </c>
      <c r="R96" s="2">
        <v>0</v>
      </c>
      <c r="S96" s="2">
        <v>0</v>
      </c>
      <c r="T96" s="2">
        <v>27000</v>
      </c>
      <c r="U96" s="2">
        <v>103278</v>
      </c>
      <c r="V96" s="2">
        <v>146100</v>
      </c>
      <c r="W96" s="2">
        <v>0</v>
      </c>
      <c r="X96" s="2">
        <v>0</v>
      </c>
      <c r="Y96" s="2">
        <v>0</v>
      </c>
      <c r="Z96" s="2">
        <v>0</v>
      </c>
      <c r="AA96" s="2">
        <v>0</v>
      </c>
      <c r="AB96" s="2">
        <v>0</v>
      </c>
      <c r="AC96" s="2">
        <v>0</v>
      </c>
      <c r="AD96" s="2">
        <v>9400</v>
      </c>
      <c r="AE96" s="2">
        <v>0</v>
      </c>
      <c r="AF96" s="2">
        <v>258778</v>
      </c>
      <c r="AG96" s="2">
        <v>20381</v>
      </c>
      <c r="AH96" s="2">
        <v>4000</v>
      </c>
      <c r="AI96" s="2">
        <v>0</v>
      </c>
      <c r="AJ96" s="2">
        <v>0</v>
      </c>
      <c r="AK96" s="2">
        <v>0</v>
      </c>
      <c r="AL96" s="2">
        <v>0</v>
      </c>
      <c r="AM96" s="2">
        <v>0</v>
      </c>
      <c r="AN96" s="2">
        <v>0</v>
      </c>
      <c r="AO96" s="2">
        <v>0</v>
      </c>
      <c r="AP96" s="2">
        <v>0</v>
      </c>
      <c r="AQ96" s="2">
        <v>0</v>
      </c>
      <c r="AR96" s="2">
        <v>5000</v>
      </c>
      <c r="AS96" s="2">
        <v>0</v>
      </c>
      <c r="AT96" s="2">
        <v>29381</v>
      </c>
      <c r="AU96" s="2">
        <v>48563</v>
      </c>
      <c r="AV96" s="2">
        <v>0</v>
      </c>
      <c r="AW96" s="2">
        <v>0</v>
      </c>
      <c r="AX96" s="2">
        <v>0</v>
      </c>
      <c r="AY96" s="142">
        <v>0</v>
      </c>
      <c r="AZ96" s="143">
        <v>0</v>
      </c>
      <c r="BA96" s="141">
        <v>0</v>
      </c>
      <c r="BB96" s="141">
        <v>0</v>
      </c>
      <c r="BC96" s="2">
        <v>0</v>
      </c>
      <c r="BD96" s="2">
        <v>0</v>
      </c>
      <c r="BE96" s="2">
        <v>0</v>
      </c>
      <c r="BF96" s="2">
        <v>0</v>
      </c>
      <c r="BG96" s="2">
        <v>0</v>
      </c>
      <c r="BH96" s="2">
        <v>0</v>
      </c>
      <c r="BI96" s="2">
        <v>0</v>
      </c>
      <c r="BJ96" s="2">
        <v>0</v>
      </c>
      <c r="BK96" s="2">
        <v>0</v>
      </c>
      <c r="BM96" s="24">
        <f t="shared" si="1"/>
        <v>0</v>
      </c>
      <c r="BN96" s="24">
        <v>40165.25</v>
      </c>
    </row>
    <row r="97" spans="1:66" ht="15">
      <c r="A97" s="139" t="s">
        <v>388</v>
      </c>
      <c r="B97" s="140" t="str">
        <f>VLOOKUP(A97,LA_info!$C$4:$D$344,2,FALSE)</f>
        <v>Broxbourne</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20500</v>
      </c>
      <c r="AH97" s="2">
        <v>10000</v>
      </c>
      <c r="AI97" s="2">
        <v>0</v>
      </c>
      <c r="AJ97" s="2">
        <v>0</v>
      </c>
      <c r="AK97" s="2">
        <v>0</v>
      </c>
      <c r="AL97" s="2">
        <v>0</v>
      </c>
      <c r="AM97" s="2">
        <v>0</v>
      </c>
      <c r="AN97" s="2">
        <v>0</v>
      </c>
      <c r="AO97" s="2">
        <v>0</v>
      </c>
      <c r="AP97" s="2">
        <v>0</v>
      </c>
      <c r="AQ97" s="2">
        <v>0</v>
      </c>
      <c r="AR97" s="2">
        <v>3000</v>
      </c>
      <c r="AS97" s="2">
        <v>0</v>
      </c>
      <c r="AT97" s="2">
        <v>33500</v>
      </c>
      <c r="AU97" s="2">
        <v>15200</v>
      </c>
      <c r="AV97" s="2">
        <v>0</v>
      </c>
      <c r="AW97" s="2">
        <v>0</v>
      </c>
      <c r="AX97" s="2">
        <v>0</v>
      </c>
      <c r="AY97" s="142">
        <v>0</v>
      </c>
      <c r="AZ97" s="143">
        <v>0</v>
      </c>
      <c r="BA97" s="141">
        <v>0</v>
      </c>
      <c r="BB97" s="141">
        <v>0</v>
      </c>
      <c r="BC97" s="2">
        <v>0</v>
      </c>
      <c r="BD97" s="2">
        <v>0</v>
      </c>
      <c r="BE97" s="2">
        <v>0</v>
      </c>
      <c r="BF97" s="2">
        <v>0</v>
      </c>
      <c r="BG97" s="2">
        <v>0</v>
      </c>
      <c r="BH97" s="2">
        <v>0</v>
      </c>
      <c r="BI97" s="2">
        <v>0</v>
      </c>
      <c r="BJ97" s="2">
        <v>0</v>
      </c>
      <c r="BK97" s="2">
        <v>0</v>
      </c>
      <c r="BM97" s="24">
        <f t="shared" si="1"/>
        <v>0</v>
      </c>
      <c r="BN97" s="24">
        <v>13725</v>
      </c>
    </row>
    <row r="98" spans="1:66" ht="15">
      <c r="A98" s="139" t="s">
        <v>456</v>
      </c>
      <c r="B98" s="140" t="str">
        <f>VLOOKUP(A98,LA_info!$C$4:$D$344,2,FALSE)</f>
        <v>Dacorum</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366518</v>
      </c>
      <c r="V98" s="2">
        <v>0</v>
      </c>
      <c r="W98" s="2">
        <v>0</v>
      </c>
      <c r="X98" s="2">
        <v>0</v>
      </c>
      <c r="Y98" s="2">
        <v>0</v>
      </c>
      <c r="Z98" s="2">
        <v>0</v>
      </c>
      <c r="AA98" s="2">
        <v>0</v>
      </c>
      <c r="AB98" s="2">
        <v>0</v>
      </c>
      <c r="AC98" s="2">
        <v>0</v>
      </c>
      <c r="AD98" s="2">
        <v>0</v>
      </c>
      <c r="AE98" s="2">
        <v>0</v>
      </c>
      <c r="AF98" s="2">
        <v>366518</v>
      </c>
      <c r="AG98" s="2">
        <v>33310</v>
      </c>
      <c r="AH98" s="2">
        <v>27500</v>
      </c>
      <c r="AI98" s="2">
        <v>0</v>
      </c>
      <c r="AJ98" s="2">
        <v>0</v>
      </c>
      <c r="AK98" s="2">
        <v>0</v>
      </c>
      <c r="AL98" s="2">
        <v>0</v>
      </c>
      <c r="AM98" s="2">
        <v>0</v>
      </c>
      <c r="AN98" s="2">
        <v>0</v>
      </c>
      <c r="AO98" s="2">
        <v>0</v>
      </c>
      <c r="AP98" s="2">
        <v>0</v>
      </c>
      <c r="AQ98" s="2">
        <v>0</v>
      </c>
      <c r="AR98" s="2">
        <v>2500</v>
      </c>
      <c r="AS98" s="2">
        <v>0</v>
      </c>
      <c r="AT98" s="2">
        <v>63310</v>
      </c>
      <c r="AU98" s="2">
        <v>21000</v>
      </c>
      <c r="AV98" s="2">
        <v>0</v>
      </c>
      <c r="AW98" s="2">
        <v>0</v>
      </c>
      <c r="AX98" s="2">
        <v>0</v>
      </c>
      <c r="AY98" s="142">
        <v>0</v>
      </c>
      <c r="AZ98" s="143">
        <v>0</v>
      </c>
      <c r="BA98" s="141">
        <v>0</v>
      </c>
      <c r="BB98" s="141">
        <v>0</v>
      </c>
      <c r="BC98" s="2">
        <v>0</v>
      </c>
      <c r="BD98" s="2">
        <v>0</v>
      </c>
      <c r="BE98" s="2">
        <v>0</v>
      </c>
      <c r="BF98" s="2">
        <v>0</v>
      </c>
      <c r="BG98" s="2">
        <v>0</v>
      </c>
      <c r="BH98" s="2">
        <v>0</v>
      </c>
      <c r="BI98" s="2">
        <v>0</v>
      </c>
      <c r="BJ98" s="2">
        <v>0</v>
      </c>
      <c r="BK98" s="2">
        <v>0</v>
      </c>
      <c r="BM98" s="24">
        <f t="shared" si="1"/>
        <v>0</v>
      </c>
      <c r="BN98" s="24">
        <v>16143</v>
      </c>
    </row>
    <row r="99" spans="1:66" ht="15">
      <c r="A99" s="139" t="s">
        <v>512</v>
      </c>
      <c r="B99" s="140" t="str">
        <f>VLOOKUP(A99,LA_info!$C$4:$D$344,2,FALSE)</f>
        <v>East Hertfordshire</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1500</v>
      </c>
      <c r="V99" s="2">
        <v>6000</v>
      </c>
      <c r="W99" s="2">
        <v>0</v>
      </c>
      <c r="X99" s="2">
        <v>0</v>
      </c>
      <c r="Y99" s="2">
        <v>0</v>
      </c>
      <c r="Z99" s="2">
        <v>0</v>
      </c>
      <c r="AA99" s="2">
        <v>0</v>
      </c>
      <c r="AB99" s="2">
        <v>0</v>
      </c>
      <c r="AC99" s="2">
        <v>0</v>
      </c>
      <c r="AD99" s="2">
        <v>0</v>
      </c>
      <c r="AE99" s="2">
        <v>0</v>
      </c>
      <c r="AF99" s="2">
        <v>7500</v>
      </c>
      <c r="AG99" s="2">
        <v>26870</v>
      </c>
      <c r="AH99" s="2">
        <v>0</v>
      </c>
      <c r="AI99" s="2">
        <v>0</v>
      </c>
      <c r="AJ99" s="2">
        <v>0</v>
      </c>
      <c r="AK99" s="2">
        <v>0</v>
      </c>
      <c r="AL99" s="2">
        <v>0</v>
      </c>
      <c r="AM99" s="2">
        <v>0</v>
      </c>
      <c r="AN99" s="2">
        <v>0</v>
      </c>
      <c r="AO99" s="2">
        <v>0</v>
      </c>
      <c r="AP99" s="2">
        <v>0</v>
      </c>
      <c r="AQ99" s="2">
        <v>0</v>
      </c>
      <c r="AR99" s="2">
        <v>0</v>
      </c>
      <c r="AS99" s="2">
        <v>0</v>
      </c>
      <c r="AT99" s="2">
        <v>26870</v>
      </c>
      <c r="AU99" s="2">
        <v>26933</v>
      </c>
      <c r="AV99" s="2">
        <v>0</v>
      </c>
      <c r="AW99" s="2">
        <v>0</v>
      </c>
      <c r="AX99" s="2">
        <v>0</v>
      </c>
      <c r="AY99" s="142">
        <v>0</v>
      </c>
      <c r="AZ99" s="143">
        <v>0</v>
      </c>
      <c r="BA99" s="141">
        <v>0</v>
      </c>
      <c r="BB99" s="141">
        <v>0</v>
      </c>
      <c r="BC99" s="2">
        <v>0</v>
      </c>
      <c r="BD99" s="2">
        <v>0</v>
      </c>
      <c r="BE99" s="2">
        <v>0</v>
      </c>
      <c r="BF99" s="2">
        <v>0</v>
      </c>
      <c r="BG99" s="2">
        <v>0</v>
      </c>
      <c r="BH99" s="2">
        <v>0</v>
      </c>
      <c r="BI99" s="2">
        <v>0</v>
      </c>
      <c r="BJ99" s="2">
        <v>0</v>
      </c>
      <c r="BK99" s="2">
        <v>0</v>
      </c>
      <c r="BM99" s="24">
        <f t="shared" si="1"/>
        <v>0</v>
      </c>
      <c r="BN99" s="24">
        <v>14539</v>
      </c>
    </row>
    <row r="100" spans="1:66" ht="15">
      <c r="A100" s="139" t="s">
        <v>592</v>
      </c>
      <c r="B100" s="140" t="str">
        <f>VLOOKUP(A100,LA_info!$C$4:$D$344,2,FALSE)</f>
        <v>Hertsmere</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26000</v>
      </c>
      <c r="AH100" s="2">
        <v>4000</v>
      </c>
      <c r="AI100" s="2">
        <v>0</v>
      </c>
      <c r="AJ100" s="2">
        <v>0</v>
      </c>
      <c r="AK100" s="2">
        <v>0</v>
      </c>
      <c r="AL100" s="2">
        <v>0</v>
      </c>
      <c r="AM100" s="2">
        <v>0</v>
      </c>
      <c r="AN100" s="2">
        <v>0</v>
      </c>
      <c r="AO100" s="2">
        <v>0</v>
      </c>
      <c r="AP100" s="2">
        <v>0</v>
      </c>
      <c r="AQ100" s="2">
        <v>0</v>
      </c>
      <c r="AR100" s="2">
        <v>15000</v>
      </c>
      <c r="AS100" s="2">
        <v>457</v>
      </c>
      <c r="AT100" s="2">
        <v>45457</v>
      </c>
      <c r="AU100" s="2">
        <v>4950</v>
      </c>
      <c r="AV100" s="2">
        <v>0</v>
      </c>
      <c r="AW100" s="2">
        <v>0</v>
      </c>
      <c r="AX100" s="2">
        <v>0</v>
      </c>
      <c r="AY100" s="142">
        <v>0</v>
      </c>
      <c r="AZ100" s="143">
        <v>0</v>
      </c>
      <c r="BA100" s="141">
        <v>0</v>
      </c>
      <c r="BB100" s="141">
        <v>0</v>
      </c>
      <c r="BC100" s="2">
        <v>0</v>
      </c>
      <c r="BD100" s="2">
        <v>0</v>
      </c>
      <c r="BE100" s="2">
        <v>0</v>
      </c>
      <c r="BF100" s="2">
        <v>0</v>
      </c>
      <c r="BG100" s="2">
        <v>0</v>
      </c>
      <c r="BH100" s="2">
        <v>0</v>
      </c>
      <c r="BI100" s="2">
        <v>0</v>
      </c>
      <c r="BJ100" s="2">
        <v>0</v>
      </c>
      <c r="BK100" s="2">
        <v>0</v>
      </c>
      <c r="BM100" s="24">
        <f t="shared" si="1"/>
        <v>0</v>
      </c>
      <c r="BN100" s="24">
        <v>15469.375</v>
      </c>
    </row>
    <row r="101" spans="1:66" ht="15">
      <c r="A101" s="139" t="s">
        <v>714</v>
      </c>
      <c r="B101" s="140" t="str">
        <f>VLOOKUP(A101,LA_info!$C$4:$D$344,2,FALSE)</f>
        <v>North Hertfordshire</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515</v>
      </c>
      <c r="V101" s="2">
        <v>350</v>
      </c>
      <c r="W101" s="2">
        <v>0</v>
      </c>
      <c r="X101" s="2">
        <v>650</v>
      </c>
      <c r="Y101" s="2">
        <v>0</v>
      </c>
      <c r="Z101" s="2">
        <v>0</v>
      </c>
      <c r="AA101" s="2">
        <v>0</v>
      </c>
      <c r="AB101" s="2">
        <v>0</v>
      </c>
      <c r="AC101" s="2">
        <v>0</v>
      </c>
      <c r="AD101" s="2">
        <v>0</v>
      </c>
      <c r="AE101" s="2">
        <v>0</v>
      </c>
      <c r="AF101" s="2">
        <v>1515</v>
      </c>
      <c r="AG101" s="2">
        <v>22700</v>
      </c>
      <c r="AH101" s="2">
        <v>27500</v>
      </c>
      <c r="AI101" s="2">
        <v>0</v>
      </c>
      <c r="AJ101" s="2">
        <v>0</v>
      </c>
      <c r="AK101" s="2">
        <v>0</v>
      </c>
      <c r="AL101" s="2">
        <v>0</v>
      </c>
      <c r="AM101" s="2">
        <v>0</v>
      </c>
      <c r="AN101" s="2">
        <v>0</v>
      </c>
      <c r="AO101" s="2">
        <v>0</v>
      </c>
      <c r="AP101" s="2">
        <v>0</v>
      </c>
      <c r="AQ101" s="2">
        <v>0</v>
      </c>
      <c r="AR101" s="2">
        <v>0</v>
      </c>
      <c r="AS101" s="2">
        <v>0</v>
      </c>
      <c r="AT101" s="2">
        <v>50200</v>
      </c>
      <c r="AU101" s="2">
        <v>2500</v>
      </c>
      <c r="AV101" s="2">
        <v>0</v>
      </c>
      <c r="AW101" s="2">
        <v>0</v>
      </c>
      <c r="AX101" s="2">
        <v>0</v>
      </c>
      <c r="AY101" s="142">
        <v>0</v>
      </c>
      <c r="AZ101" s="143">
        <v>0</v>
      </c>
      <c r="BA101" s="141">
        <v>0</v>
      </c>
      <c r="BB101" s="141">
        <v>0</v>
      </c>
      <c r="BC101" s="2">
        <v>0</v>
      </c>
      <c r="BD101" s="2">
        <v>0</v>
      </c>
      <c r="BE101" s="2">
        <v>0</v>
      </c>
      <c r="BF101" s="2">
        <v>0</v>
      </c>
      <c r="BG101" s="2">
        <v>0</v>
      </c>
      <c r="BH101" s="2">
        <v>0</v>
      </c>
      <c r="BI101" s="2">
        <v>0</v>
      </c>
      <c r="BJ101" s="2">
        <v>0</v>
      </c>
      <c r="BK101" s="2">
        <v>0</v>
      </c>
      <c r="BM101" s="24">
        <f t="shared" si="1"/>
        <v>0</v>
      </c>
      <c r="BN101" s="24">
        <v>16337.5</v>
      </c>
    </row>
    <row r="102" spans="1:66" ht="15">
      <c r="A102" s="139" t="s">
        <v>858</v>
      </c>
      <c r="B102" s="140" t="str">
        <f>VLOOKUP(A102,LA_info!$C$4:$D$344,2,FALSE)</f>
        <v>St. Albans</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184576</v>
      </c>
      <c r="V102" s="2">
        <v>0</v>
      </c>
      <c r="W102" s="2">
        <v>0</v>
      </c>
      <c r="X102" s="2">
        <v>0</v>
      </c>
      <c r="Y102" s="2">
        <v>0</v>
      </c>
      <c r="Z102" s="2">
        <v>0</v>
      </c>
      <c r="AA102" s="2">
        <v>0</v>
      </c>
      <c r="AB102" s="2">
        <v>0</v>
      </c>
      <c r="AC102" s="2">
        <v>0</v>
      </c>
      <c r="AD102" s="2">
        <v>0</v>
      </c>
      <c r="AE102" s="2">
        <v>0</v>
      </c>
      <c r="AF102" s="2">
        <v>184576</v>
      </c>
      <c r="AG102" s="2">
        <v>32211</v>
      </c>
      <c r="AH102" s="2">
        <v>0</v>
      </c>
      <c r="AI102" s="2">
        <v>0</v>
      </c>
      <c r="AJ102" s="2">
        <v>0</v>
      </c>
      <c r="AK102" s="2">
        <v>0</v>
      </c>
      <c r="AL102" s="2">
        <v>0</v>
      </c>
      <c r="AM102" s="2">
        <v>0</v>
      </c>
      <c r="AN102" s="2">
        <v>0</v>
      </c>
      <c r="AO102" s="2">
        <v>0</v>
      </c>
      <c r="AP102" s="2">
        <v>0</v>
      </c>
      <c r="AQ102" s="2">
        <v>0</v>
      </c>
      <c r="AR102" s="2">
        <v>0</v>
      </c>
      <c r="AS102" s="2">
        <v>0</v>
      </c>
      <c r="AT102" s="2">
        <v>32211</v>
      </c>
      <c r="AU102" s="2">
        <v>0</v>
      </c>
      <c r="AV102" s="2">
        <v>0</v>
      </c>
      <c r="AW102" s="2">
        <v>0</v>
      </c>
      <c r="AX102" s="2">
        <v>0</v>
      </c>
      <c r="AY102" s="142">
        <v>0</v>
      </c>
      <c r="AZ102" s="143">
        <v>0</v>
      </c>
      <c r="BA102" s="141">
        <v>0</v>
      </c>
      <c r="BB102" s="141">
        <v>0</v>
      </c>
      <c r="BC102" s="2">
        <v>0</v>
      </c>
      <c r="BD102" s="2">
        <v>0</v>
      </c>
      <c r="BE102" s="2">
        <v>0</v>
      </c>
      <c r="BF102" s="2">
        <v>0</v>
      </c>
      <c r="BG102" s="2">
        <v>0</v>
      </c>
      <c r="BH102" s="2">
        <v>0</v>
      </c>
      <c r="BI102" s="2">
        <v>0</v>
      </c>
      <c r="BJ102" s="2">
        <v>0</v>
      </c>
      <c r="BK102" s="2">
        <v>0</v>
      </c>
      <c r="BM102" s="24">
        <f t="shared" si="1"/>
        <v>0</v>
      </c>
      <c r="BN102" s="24">
        <v>17947.5</v>
      </c>
    </row>
    <row r="103" spans="1:66" ht="15">
      <c r="A103" s="139" t="s">
        <v>874</v>
      </c>
      <c r="B103" s="140" t="str">
        <f>VLOOKUP(A103,LA_info!$C$4:$D$344,2,FALSE)</f>
        <v>Stevenage</v>
      </c>
      <c r="D103" s="2">
        <v>0</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208257</v>
      </c>
      <c r="V103" s="2">
        <v>0</v>
      </c>
      <c r="W103" s="2">
        <v>0</v>
      </c>
      <c r="X103" s="2">
        <v>0</v>
      </c>
      <c r="Y103" s="2">
        <v>0</v>
      </c>
      <c r="Z103" s="2">
        <v>0</v>
      </c>
      <c r="AA103" s="2">
        <v>0</v>
      </c>
      <c r="AB103" s="2">
        <v>1500</v>
      </c>
      <c r="AC103" s="2">
        <v>0</v>
      </c>
      <c r="AD103" s="2">
        <v>0</v>
      </c>
      <c r="AE103" s="2">
        <v>0</v>
      </c>
      <c r="AF103" s="2">
        <v>209757</v>
      </c>
      <c r="AG103" s="2">
        <v>19513</v>
      </c>
      <c r="AH103" s="2">
        <v>10900</v>
      </c>
      <c r="AI103" s="2">
        <v>0</v>
      </c>
      <c r="AJ103" s="2">
        <v>0</v>
      </c>
      <c r="AK103" s="2">
        <v>0</v>
      </c>
      <c r="AL103" s="2">
        <v>0</v>
      </c>
      <c r="AM103" s="2">
        <v>0</v>
      </c>
      <c r="AN103" s="2">
        <v>0</v>
      </c>
      <c r="AO103" s="2">
        <v>0</v>
      </c>
      <c r="AP103" s="2">
        <v>0</v>
      </c>
      <c r="AQ103" s="2">
        <v>0</v>
      </c>
      <c r="AR103" s="2">
        <v>8750</v>
      </c>
      <c r="AS103" s="2">
        <v>0</v>
      </c>
      <c r="AT103" s="2">
        <v>39163</v>
      </c>
      <c r="AU103" s="2">
        <v>16000</v>
      </c>
      <c r="AV103" s="2">
        <v>0</v>
      </c>
      <c r="AW103" s="2">
        <v>0</v>
      </c>
      <c r="AX103" s="2">
        <v>0</v>
      </c>
      <c r="AY103" s="142">
        <v>0</v>
      </c>
      <c r="AZ103" s="143">
        <v>0</v>
      </c>
      <c r="BA103" s="141">
        <v>0</v>
      </c>
      <c r="BB103" s="141">
        <v>0</v>
      </c>
      <c r="BC103" s="2">
        <v>0</v>
      </c>
      <c r="BD103" s="2">
        <v>0</v>
      </c>
      <c r="BE103" s="2">
        <v>0</v>
      </c>
      <c r="BF103" s="2">
        <v>0</v>
      </c>
      <c r="BG103" s="2">
        <v>0</v>
      </c>
      <c r="BH103" s="2">
        <v>0</v>
      </c>
      <c r="BI103" s="2">
        <v>0</v>
      </c>
      <c r="BJ103" s="2">
        <v>0</v>
      </c>
      <c r="BK103" s="2">
        <v>0</v>
      </c>
      <c r="BM103" s="24">
        <f t="shared" si="1"/>
        <v>0</v>
      </c>
      <c r="BN103" s="24">
        <v>12136</v>
      </c>
    </row>
    <row r="104" spans="1:66" ht="15">
      <c r="A104" s="139" t="s">
        <v>916</v>
      </c>
      <c r="B104" s="140" t="str">
        <f>VLOOKUP(A104,LA_info!$C$4:$D$344,2,FALSE)</f>
        <v>Three Rivers</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0</v>
      </c>
      <c r="AE104" s="2">
        <v>0</v>
      </c>
      <c r="AF104" s="2">
        <v>0</v>
      </c>
      <c r="AG104" s="2">
        <v>12647</v>
      </c>
      <c r="AH104" s="2">
        <v>20500</v>
      </c>
      <c r="AI104" s="2">
        <v>0</v>
      </c>
      <c r="AJ104" s="2">
        <v>0</v>
      </c>
      <c r="AK104" s="2">
        <v>0</v>
      </c>
      <c r="AL104" s="2">
        <v>0</v>
      </c>
      <c r="AM104" s="2">
        <v>0</v>
      </c>
      <c r="AN104" s="2">
        <v>0</v>
      </c>
      <c r="AO104" s="2">
        <v>0</v>
      </c>
      <c r="AP104" s="2">
        <v>0</v>
      </c>
      <c r="AQ104" s="2">
        <v>0</v>
      </c>
      <c r="AR104" s="2">
        <v>0</v>
      </c>
      <c r="AS104" s="2">
        <v>0</v>
      </c>
      <c r="AT104" s="2">
        <v>33147</v>
      </c>
      <c r="AU104" s="2">
        <v>0</v>
      </c>
      <c r="AV104" s="2">
        <v>0</v>
      </c>
      <c r="AW104" s="2">
        <v>0</v>
      </c>
      <c r="AX104" s="2">
        <v>0</v>
      </c>
      <c r="AY104" s="142">
        <v>0</v>
      </c>
      <c r="AZ104" s="143">
        <v>0</v>
      </c>
      <c r="BA104" s="141">
        <v>0</v>
      </c>
      <c r="BB104" s="141">
        <v>0</v>
      </c>
      <c r="BC104" s="2">
        <v>0</v>
      </c>
      <c r="BD104" s="2">
        <v>0</v>
      </c>
      <c r="BE104" s="2">
        <v>0</v>
      </c>
      <c r="BF104" s="2">
        <v>0</v>
      </c>
      <c r="BG104" s="2">
        <v>0</v>
      </c>
      <c r="BH104" s="2">
        <v>0</v>
      </c>
      <c r="BI104" s="2">
        <v>0</v>
      </c>
      <c r="BJ104" s="2">
        <v>0</v>
      </c>
      <c r="BK104" s="2">
        <v>0</v>
      </c>
      <c r="BM104" s="24">
        <f t="shared" si="1"/>
        <v>0</v>
      </c>
      <c r="BN104" s="24">
        <v>16339.75</v>
      </c>
    </row>
    <row r="105" spans="1:66" ht="15">
      <c r="A105" s="139" t="s">
        <v>944</v>
      </c>
      <c r="B105" s="140" t="str">
        <f>VLOOKUP(A105,LA_info!$C$4:$D$344,2,FALSE)</f>
        <v>Watford</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7500</v>
      </c>
      <c r="AC105" s="2">
        <v>0</v>
      </c>
      <c r="AD105" s="2">
        <v>0</v>
      </c>
      <c r="AE105" s="2">
        <v>0</v>
      </c>
      <c r="AF105" s="2">
        <v>7500</v>
      </c>
      <c r="AG105" s="2">
        <v>20689</v>
      </c>
      <c r="AH105" s="2">
        <v>28500</v>
      </c>
      <c r="AI105" s="2">
        <v>0</v>
      </c>
      <c r="AJ105" s="2">
        <v>0</v>
      </c>
      <c r="AK105" s="2">
        <v>0</v>
      </c>
      <c r="AL105" s="2">
        <v>0</v>
      </c>
      <c r="AM105" s="2">
        <v>0</v>
      </c>
      <c r="AN105" s="2">
        <v>0</v>
      </c>
      <c r="AO105" s="2">
        <v>0</v>
      </c>
      <c r="AP105" s="2">
        <v>0</v>
      </c>
      <c r="AQ105" s="2">
        <v>0</v>
      </c>
      <c r="AR105" s="2">
        <v>0</v>
      </c>
      <c r="AS105" s="2">
        <v>0</v>
      </c>
      <c r="AT105" s="2">
        <v>49189</v>
      </c>
      <c r="AU105" s="2">
        <v>0</v>
      </c>
      <c r="AV105" s="2">
        <v>0</v>
      </c>
      <c r="AW105" s="2">
        <v>0</v>
      </c>
      <c r="AX105" s="2">
        <v>0</v>
      </c>
      <c r="AY105" s="142">
        <v>0</v>
      </c>
      <c r="AZ105" s="143">
        <v>0</v>
      </c>
      <c r="BA105" s="141">
        <v>0</v>
      </c>
      <c r="BB105" s="141">
        <v>0</v>
      </c>
      <c r="BC105" s="2">
        <v>0</v>
      </c>
      <c r="BD105" s="2">
        <v>0</v>
      </c>
      <c r="BE105" s="2">
        <v>0</v>
      </c>
      <c r="BF105" s="2">
        <v>0</v>
      </c>
      <c r="BG105" s="2">
        <v>0</v>
      </c>
      <c r="BH105" s="2">
        <v>0</v>
      </c>
      <c r="BI105" s="2">
        <v>0</v>
      </c>
      <c r="BJ105" s="2">
        <v>0</v>
      </c>
      <c r="BK105" s="2">
        <v>0</v>
      </c>
      <c r="BM105" s="24">
        <f t="shared" si="1"/>
        <v>0</v>
      </c>
      <c r="BN105" s="24">
        <v>17566</v>
      </c>
    </row>
    <row r="106" spans="1:66" ht="15">
      <c r="A106" s="139" t="s">
        <v>952</v>
      </c>
      <c r="B106" s="140" t="str">
        <f>VLOOKUP(A106,LA_info!$C$4:$D$344,2,FALSE)</f>
        <v>Welwyn Hatfield</v>
      </c>
      <c r="D106" s="2">
        <v>0</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262049</v>
      </c>
      <c r="V106" s="2">
        <v>0</v>
      </c>
      <c r="W106" s="2">
        <v>0</v>
      </c>
      <c r="X106" s="2">
        <v>0</v>
      </c>
      <c r="Y106" s="2">
        <v>0</v>
      </c>
      <c r="Z106" s="2">
        <v>0</v>
      </c>
      <c r="AA106" s="2">
        <v>0</v>
      </c>
      <c r="AB106" s="2">
        <v>0</v>
      </c>
      <c r="AC106" s="2">
        <v>0</v>
      </c>
      <c r="AD106" s="2">
        <v>0</v>
      </c>
      <c r="AE106" s="2">
        <v>0</v>
      </c>
      <c r="AF106" s="2">
        <v>262049</v>
      </c>
      <c r="AG106" s="2">
        <v>9000</v>
      </c>
      <c r="AH106" s="2">
        <v>10000</v>
      </c>
      <c r="AI106" s="2">
        <v>0</v>
      </c>
      <c r="AJ106" s="2">
        <v>0</v>
      </c>
      <c r="AK106" s="2">
        <v>0</v>
      </c>
      <c r="AL106" s="2">
        <v>5001</v>
      </c>
      <c r="AM106" s="2">
        <v>0</v>
      </c>
      <c r="AN106" s="2">
        <v>0</v>
      </c>
      <c r="AO106" s="2">
        <v>13008</v>
      </c>
      <c r="AP106" s="2">
        <v>0</v>
      </c>
      <c r="AQ106" s="2">
        <v>0</v>
      </c>
      <c r="AR106" s="2">
        <v>4000</v>
      </c>
      <c r="AS106" s="2">
        <v>2185</v>
      </c>
      <c r="AT106" s="2">
        <v>43194</v>
      </c>
      <c r="AU106" s="2">
        <v>21514</v>
      </c>
      <c r="AV106" s="2">
        <v>0</v>
      </c>
      <c r="AW106" s="2">
        <v>0</v>
      </c>
      <c r="AX106" s="2">
        <v>0</v>
      </c>
      <c r="AY106" s="142">
        <v>0</v>
      </c>
      <c r="AZ106" s="143">
        <v>0</v>
      </c>
      <c r="BA106" s="141">
        <v>0</v>
      </c>
      <c r="BB106" s="141">
        <v>0</v>
      </c>
      <c r="BC106" s="2">
        <v>0</v>
      </c>
      <c r="BD106" s="2">
        <v>0</v>
      </c>
      <c r="BE106" s="2">
        <v>0</v>
      </c>
      <c r="BF106" s="2">
        <v>0</v>
      </c>
      <c r="BG106" s="2">
        <v>0</v>
      </c>
      <c r="BH106" s="2">
        <v>0</v>
      </c>
      <c r="BI106" s="2">
        <v>0</v>
      </c>
      <c r="BJ106" s="2">
        <v>0</v>
      </c>
      <c r="BK106" s="2">
        <v>0</v>
      </c>
      <c r="BM106" s="24">
        <f t="shared" si="1"/>
        <v>0</v>
      </c>
      <c r="BN106" s="24">
        <v>15546.25</v>
      </c>
    </row>
    <row r="107" spans="1:66" ht="15">
      <c r="A107" s="139" t="s">
        <v>712</v>
      </c>
      <c r="B107" s="140" t="str">
        <f>VLOOKUP(A107,LA_info!$C$4:$D$344,2,FALSE)</f>
        <v>North East Lincolnshire UA</v>
      </c>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0</v>
      </c>
      <c r="U107" s="2">
        <v>53099</v>
      </c>
      <c r="V107" s="2">
        <v>30000</v>
      </c>
      <c r="W107" s="2">
        <v>0</v>
      </c>
      <c r="X107" s="2">
        <v>1000</v>
      </c>
      <c r="Y107" s="2">
        <v>0</v>
      </c>
      <c r="Z107" s="2">
        <v>0</v>
      </c>
      <c r="AA107" s="2">
        <v>0</v>
      </c>
      <c r="AB107" s="2">
        <v>0</v>
      </c>
      <c r="AC107" s="2">
        <v>0</v>
      </c>
      <c r="AD107" s="2">
        <v>10000</v>
      </c>
      <c r="AE107" s="2">
        <v>0</v>
      </c>
      <c r="AF107" s="2">
        <v>94099</v>
      </c>
      <c r="AG107" s="2">
        <v>2665</v>
      </c>
      <c r="AH107" s="2">
        <v>0</v>
      </c>
      <c r="AI107" s="2">
        <v>2000</v>
      </c>
      <c r="AJ107" s="2">
        <v>0</v>
      </c>
      <c r="AK107" s="2">
        <v>5496</v>
      </c>
      <c r="AL107" s="2">
        <v>0</v>
      </c>
      <c r="AM107" s="2">
        <v>0</v>
      </c>
      <c r="AN107" s="2">
        <v>0</v>
      </c>
      <c r="AO107" s="2">
        <v>929</v>
      </c>
      <c r="AP107" s="2">
        <v>0</v>
      </c>
      <c r="AQ107" s="2">
        <v>0</v>
      </c>
      <c r="AR107" s="2">
        <v>0</v>
      </c>
      <c r="AS107" s="2">
        <v>0</v>
      </c>
      <c r="AT107" s="2">
        <v>11090</v>
      </c>
      <c r="AU107" s="2">
        <v>4000</v>
      </c>
      <c r="AV107" s="2">
        <v>0</v>
      </c>
      <c r="AW107" s="2">
        <v>0</v>
      </c>
      <c r="AX107" s="2">
        <v>0</v>
      </c>
      <c r="AY107" s="142">
        <v>0</v>
      </c>
      <c r="AZ107" s="143">
        <v>0</v>
      </c>
      <c r="BA107" s="141">
        <v>0</v>
      </c>
      <c r="BB107" s="141">
        <v>0</v>
      </c>
      <c r="BC107" s="2">
        <v>0</v>
      </c>
      <c r="BD107" s="2">
        <v>0</v>
      </c>
      <c r="BE107" s="2">
        <v>0</v>
      </c>
      <c r="BF107" s="2">
        <v>0</v>
      </c>
      <c r="BG107" s="2">
        <v>0</v>
      </c>
      <c r="BH107" s="2">
        <v>0</v>
      </c>
      <c r="BI107" s="2">
        <v>0</v>
      </c>
      <c r="BJ107" s="2">
        <v>0</v>
      </c>
      <c r="BK107" s="2">
        <v>0</v>
      </c>
      <c r="BM107" s="24">
        <f t="shared" si="1"/>
        <v>0</v>
      </c>
      <c r="BN107" s="24">
        <v>16509</v>
      </c>
    </row>
    <row r="108" spans="1:66" ht="15">
      <c r="A108" s="139" t="s">
        <v>720</v>
      </c>
      <c r="B108" s="140" t="str">
        <f>VLOOKUP(A108,LA_info!$C$4:$D$344,2,FALSE)</f>
        <v>North Lincolnshire UA</v>
      </c>
      <c r="D108" s="2">
        <v>0</v>
      </c>
      <c r="E108" s="2">
        <v>0</v>
      </c>
      <c r="F108" s="2">
        <v>0</v>
      </c>
      <c r="G108" s="2">
        <v>0</v>
      </c>
      <c r="H108" s="2">
        <v>0</v>
      </c>
      <c r="I108" s="2">
        <v>0</v>
      </c>
      <c r="J108" s="2">
        <v>0</v>
      </c>
      <c r="K108" s="2">
        <v>0</v>
      </c>
      <c r="L108" s="2">
        <v>0</v>
      </c>
      <c r="M108" s="2">
        <v>0</v>
      </c>
      <c r="N108" s="2">
        <v>0</v>
      </c>
      <c r="O108" s="2">
        <v>0</v>
      </c>
      <c r="P108" s="2">
        <v>13000</v>
      </c>
      <c r="Q108" s="2">
        <v>0</v>
      </c>
      <c r="R108" s="2">
        <v>0</v>
      </c>
      <c r="S108" s="2">
        <v>0</v>
      </c>
      <c r="T108" s="2">
        <v>13000</v>
      </c>
      <c r="U108" s="2">
        <v>118400</v>
      </c>
      <c r="V108" s="2">
        <v>2500</v>
      </c>
      <c r="W108" s="2">
        <v>0</v>
      </c>
      <c r="X108" s="2">
        <v>0</v>
      </c>
      <c r="Y108" s="2">
        <v>0</v>
      </c>
      <c r="Z108" s="2">
        <v>0</v>
      </c>
      <c r="AA108" s="2">
        <v>0</v>
      </c>
      <c r="AB108" s="2">
        <v>1000</v>
      </c>
      <c r="AC108" s="2">
        <v>0</v>
      </c>
      <c r="AD108" s="2">
        <v>1500</v>
      </c>
      <c r="AE108" s="2">
        <v>0</v>
      </c>
      <c r="AF108" s="2">
        <v>123400</v>
      </c>
      <c r="AG108" s="2">
        <v>2569</v>
      </c>
      <c r="AH108" s="2">
        <v>0</v>
      </c>
      <c r="AI108" s="2">
        <v>5000</v>
      </c>
      <c r="AJ108" s="2">
        <v>0</v>
      </c>
      <c r="AK108" s="2">
        <v>0</v>
      </c>
      <c r="AL108" s="2">
        <v>0</v>
      </c>
      <c r="AM108" s="2">
        <v>0</v>
      </c>
      <c r="AN108" s="2">
        <v>0</v>
      </c>
      <c r="AO108" s="2">
        <v>0</v>
      </c>
      <c r="AP108" s="2">
        <v>0</v>
      </c>
      <c r="AQ108" s="2">
        <v>0</v>
      </c>
      <c r="AR108" s="2">
        <v>0</v>
      </c>
      <c r="AS108" s="2">
        <v>0</v>
      </c>
      <c r="AT108" s="2">
        <v>7569</v>
      </c>
      <c r="AU108" s="2">
        <v>0</v>
      </c>
      <c r="AV108" s="2">
        <v>0</v>
      </c>
      <c r="AW108" s="2">
        <v>0</v>
      </c>
      <c r="AX108" s="2">
        <v>0</v>
      </c>
      <c r="AY108" s="142">
        <v>0</v>
      </c>
      <c r="AZ108" s="143">
        <v>0</v>
      </c>
      <c r="BA108" s="141">
        <v>0</v>
      </c>
      <c r="BB108" s="141">
        <v>0</v>
      </c>
      <c r="BC108" s="2">
        <v>0</v>
      </c>
      <c r="BD108" s="2">
        <v>0</v>
      </c>
      <c r="BE108" s="2">
        <v>0</v>
      </c>
      <c r="BF108" s="2">
        <v>0</v>
      </c>
      <c r="BG108" s="2">
        <v>0</v>
      </c>
      <c r="BH108" s="2">
        <v>0</v>
      </c>
      <c r="BI108" s="2">
        <v>0</v>
      </c>
      <c r="BJ108" s="2">
        <v>0</v>
      </c>
      <c r="BK108" s="2">
        <v>0</v>
      </c>
      <c r="BM108" s="24">
        <f t="shared" si="1"/>
        <v>0</v>
      </c>
      <c r="BN108" s="24">
        <v>20505.75</v>
      </c>
    </row>
    <row r="109" spans="1:66" ht="15">
      <c r="A109" s="139" t="s">
        <v>616</v>
      </c>
      <c r="B109" s="140" t="str">
        <f>VLOOKUP(A109,LA_info!$C$4:$D$344,2,FALSE)</f>
        <v>Isle of Wight UA</v>
      </c>
      <c r="D109" s="2">
        <v>0</v>
      </c>
      <c r="E109" s="2">
        <v>0</v>
      </c>
      <c r="F109" s="2">
        <v>0</v>
      </c>
      <c r="G109" s="2">
        <v>0</v>
      </c>
      <c r="H109" s="2">
        <v>0</v>
      </c>
      <c r="I109" s="2">
        <v>0</v>
      </c>
      <c r="J109" s="2">
        <v>0</v>
      </c>
      <c r="K109" s="2">
        <v>0</v>
      </c>
      <c r="L109" s="2">
        <v>0</v>
      </c>
      <c r="M109" s="2">
        <v>0</v>
      </c>
      <c r="N109" s="2">
        <v>0</v>
      </c>
      <c r="O109" s="2">
        <v>0</v>
      </c>
      <c r="P109" s="2">
        <v>34000</v>
      </c>
      <c r="Q109" s="2">
        <v>0</v>
      </c>
      <c r="R109" s="2">
        <v>0</v>
      </c>
      <c r="S109" s="2">
        <v>0</v>
      </c>
      <c r="T109" s="2">
        <v>34000</v>
      </c>
      <c r="U109" s="2">
        <v>126388</v>
      </c>
      <c r="V109" s="2">
        <v>5000</v>
      </c>
      <c r="W109" s="2">
        <v>0</v>
      </c>
      <c r="X109" s="2">
        <v>0</v>
      </c>
      <c r="Y109" s="2">
        <v>0</v>
      </c>
      <c r="Z109" s="2">
        <v>0</v>
      </c>
      <c r="AA109" s="2">
        <v>0</v>
      </c>
      <c r="AB109" s="2">
        <v>5000</v>
      </c>
      <c r="AC109" s="2">
        <v>0</v>
      </c>
      <c r="AD109" s="2">
        <v>0</v>
      </c>
      <c r="AE109" s="2">
        <v>0</v>
      </c>
      <c r="AF109" s="2">
        <v>136388</v>
      </c>
      <c r="AG109" s="2">
        <v>13946</v>
      </c>
      <c r="AH109" s="2">
        <v>4000</v>
      </c>
      <c r="AI109" s="2">
        <v>0</v>
      </c>
      <c r="AJ109" s="2">
        <v>0</v>
      </c>
      <c r="AK109" s="2">
        <v>0</v>
      </c>
      <c r="AL109" s="2">
        <v>0</v>
      </c>
      <c r="AM109" s="2">
        <v>0</v>
      </c>
      <c r="AN109" s="2">
        <v>0</v>
      </c>
      <c r="AO109" s="2">
        <v>0</v>
      </c>
      <c r="AP109" s="2">
        <v>5690</v>
      </c>
      <c r="AQ109" s="2">
        <v>0</v>
      </c>
      <c r="AR109" s="2">
        <v>14000</v>
      </c>
      <c r="AS109" s="2">
        <v>0</v>
      </c>
      <c r="AT109" s="2">
        <v>37636</v>
      </c>
      <c r="AU109" s="2">
        <v>6000</v>
      </c>
      <c r="AV109" s="2">
        <v>0</v>
      </c>
      <c r="AW109" s="2">
        <v>0</v>
      </c>
      <c r="AX109" s="2">
        <v>0</v>
      </c>
      <c r="AY109" s="142">
        <v>0</v>
      </c>
      <c r="AZ109" s="143">
        <v>0</v>
      </c>
      <c r="BA109" s="141">
        <v>0</v>
      </c>
      <c r="BB109" s="141">
        <v>0</v>
      </c>
      <c r="BC109" s="2">
        <v>0</v>
      </c>
      <c r="BD109" s="2">
        <v>0</v>
      </c>
      <c r="BE109" s="2">
        <v>0</v>
      </c>
      <c r="BF109" s="2">
        <v>0</v>
      </c>
      <c r="BG109" s="2">
        <v>0</v>
      </c>
      <c r="BH109" s="2">
        <v>0</v>
      </c>
      <c r="BI109" s="2">
        <v>0</v>
      </c>
      <c r="BJ109" s="2">
        <v>0</v>
      </c>
      <c r="BK109" s="2">
        <v>0</v>
      </c>
      <c r="BM109" s="24">
        <f t="shared" si="1"/>
        <v>0</v>
      </c>
      <c r="BN109" s="24">
        <v>17827</v>
      </c>
    </row>
    <row r="110" spans="1:66" ht="15">
      <c r="A110" s="139" t="s">
        <v>338</v>
      </c>
      <c r="B110" s="140" t="str">
        <f>VLOOKUP(A110,LA_info!$C$4:$D$344,2,FALSE)</f>
        <v>Ashford</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119664</v>
      </c>
      <c r="V110" s="2">
        <v>0</v>
      </c>
      <c r="W110" s="2">
        <v>0</v>
      </c>
      <c r="X110" s="2">
        <v>0</v>
      </c>
      <c r="Y110" s="2">
        <v>0</v>
      </c>
      <c r="Z110" s="2">
        <v>0</v>
      </c>
      <c r="AA110" s="2">
        <v>0</v>
      </c>
      <c r="AB110" s="2">
        <v>0</v>
      </c>
      <c r="AC110" s="2">
        <v>0</v>
      </c>
      <c r="AD110" s="2">
        <v>0</v>
      </c>
      <c r="AE110" s="2">
        <v>0</v>
      </c>
      <c r="AF110" s="2">
        <v>119664</v>
      </c>
      <c r="AG110" s="2">
        <v>3432</v>
      </c>
      <c r="AH110" s="2">
        <v>0</v>
      </c>
      <c r="AI110" s="2">
        <v>0</v>
      </c>
      <c r="AJ110" s="2">
        <v>3000</v>
      </c>
      <c r="AK110" s="2">
        <v>0</v>
      </c>
      <c r="AL110" s="2">
        <v>0</v>
      </c>
      <c r="AM110" s="2">
        <v>0</v>
      </c>
      <c r="AN110" s="2">
        <v>0</v>
      </c>
      <c r="AO110" s="2">
        <v>0</v>
      </c>
      <c r="AP110" s="2">
        <v>0</v>
      </c>
      <c r="AQ110" s="2">
        <v>0</v>
      </c>
      <c r="AR110" s="2">
        <v>5500</v>
      </c>
      <c r="AS110" s="2">
        <v>0</v>
      </c>
      <c r="AT110" s="2">
        <v>11932</v>
      </c>
      <c r="AU110" s="2">
        <v>9034</v>
      </c>
      <c r="AV110" s="2">
        <v>10000</v>
      </c>
      <c r="AW110" s="2">
        <v>0</v>
      </c>
      <c r="AX110" s="2">
        <v>0</v>
      </c>
      <c r="AY110" s="142">
        <v>0</v>
      </c>
      <c r="AZ110" s="143">
        <v>0</v>
      </c>
      <c r="BA110" s="141">
        <v>0</v>
      </c>
      <c r="BB110" s="141">
        <v>0</v>
      </c>
      <c r="BC110" s="2">
        <v>0</v>
      </c>
      <c r="BD110" s="2">
        <v>0</v>
      </c>
      <c r="BE110" s="2">
        <v>0</v>
      </c>
      <c r="BF110" s="2">
        <v>4000</v>
      </c>
      <c r="BG110" s="2">
        <v>0</v>
      </c>
      <c r="BH110" s="2">
        <v>6000</v>
      </c>
      <c r="BI110" s="2">
        <v>0</v>
      </c>
      <c r="BJ110" s="2">
        <v>0</v>
      </c>
      <c r="BK110" s="2">
        <v>10000</v>
      </c>
      <c r="BM110" s="24">
        <f t="shared" si="1"/>
        <v>200</v>
      </c>
      <c r="BN110" s="24">
        <v>16348.75</v>
      </c>
    </row>
    <row r="111" spans="1:66" ht="15">
      <c r="A111" s="139" t="s">
        <v>404</v>
      </c>
      <c r="B111" s="140" t="str">
        <f>VLOOKUP(A111,LA_info!$C$4:$D$344,2,FALSE)</f>
        <v>Canterbury</v>
      </c>
      <c r="D111" s="2">
        <v>0</v>
      </c>
      <c r="E111" s="2">
        <v>0</v>
      </c>
      <c r="F111" s="2">
        <v>0</v>
      </c>
      <c r="G111" s="2">
        <v>0</v>
      </c>
      <c r="H111" s="2">
        <v>0</v>
      </c>
      <c r="I111" s="2">
        <v>0</v>
      </c>
      <c r="J111" s="2">
        <v>0</v>
      </c>
      <c r="K111" s="2">
        <v>0</v>
      </c>
      <c r="L111" s="2">
        <v>0</v>
      </c>
      <c r="M111" s="2">
        <v>0</v>
      </c>
      <c r="N111" s="2">
        <v>0</v>
      </c>
      <c r="O111" s="2">
        <v>0</v>
      </c>
      <c r="P111" s="2">
        <v>0</v>
      </c>
      <c r="Q111" s="2">
        <v>1</v>
      </c>
      <c r="R111" s="2">
        <v>0</v>
      </c>
      <c r="S111" s="2">
        <v>0</v>
      </c>
      <c r="T111" s="2">
        <v>1</v>
      </c>
      <c r="U111" s="2">
        <v>180688</v>
      </c>
      <c r="V111" s="2">
        <v>0</v>
      </c>
      <c r="W111" s="2">
        <v>0</v>
      </c>
      <c r="X111" s="2">
        <v>0</v>
      </c>
      <c r="Y111" s="2">
        <v>0</v>
      </c>
      <c r="Z111" s="2">
        <v>0</v>
      </c>
      <c r="AA111" s="2">
        <v>0</v>
      </c>
      <c r="AB111" s="2">
        <v>2000</v>
      </c>
      <c r="AC111" s="2">
        <v>2</v>
      </c>
      <c r="AD111" s="2">
        <v>0</v>
      </c>
      <c r="AE111" s="2">
        <v>0</v>
      </c>
      <c r="AF111" s="2">
        <v>182690</v>
      </c>
      <c r="AG111" s="2">
        <v>10002</v>
      </c>
      <c r="AH111" s="2">
        <v>0</v>
      </c>
      <c r="AI111" s="2">
        <v>0</v>
      </c>
      <c r="AJ111" s="2">
        <v>356</v>
      </c>
      <c r="AK111" s="2">
        <v>0</v>
      </c>
      <c r="AL111" s="2">
        <v>0</v>
      </c>
      <c r="AM111" s="2">
        <v>0</v>
      </c>
      <c r="AN111" s="2">
        <v>0</v>
      </c>
      <c r="AO111" s="2">
        <v>0</v>
      </c>
      <c r="AP111" s="2">
        <v>0</v>
      </c>
      <c r="AQ111" s="2">
        <v>0</v>
      </c>
      <c r="AR111" s="2">
        <v>0</v>
      </c>
      <c r="AS111" s="2">
        <v>0</v>
      </c>
      <c r="AT111" s="2">
        <v>10358</v>
      </c>
      <c r="AU111" s="2">
        <v>29686</v>
      </c>
      <c r="AV111" s="2">
        <v>0</v>
      </c>
      <c r="AW111" s="2">
        <v>0</v>
      </c>
      <c r="AX111" s="2">
        <v>0</v>
      </c>
      <c r="AY111" s="142">
        <v>0</v>
      </c>
      <c r="AZ111" s="143">
        <v>0</v>
      </c>
      <c r="BA111" s="141">
        <v>0</v>
      </c>
      <c r="BB111" s="141">
        <v>0</v>
      </c>
      <c r="BC111" s="2">
        <v>0</v>
      </c>
      <c r="BD111" s="2">
        <v>0</v>
      </c>
      <c r="BE111" s="2">
        <v>0</v>
      </c>
      <c r="BF111" s="2">
        <v>0</v>
      </c>
      <c r="BG111" s="2">
        <v>0</v>
      </c>
      <c r="BH111" s="2">
        <v>0</v>
      </c>
      <c r="BI111" s="2">
        <v>0</v>
      </c>
      <c r="BJ111" s="2">
        <v>0</v>
      </c>
      <c r="BK111" s="2">
        <v>0</v>
      </c>
      <c r="BM111" s="24">
        <f t="shared" si="1"/>
        <v>0</v>
      </c>
      <c r="BN111" s="24">
        <v>16371.125</v>
      </c>
    </row>
    <row r="112" spans="1:66" ht="15">
      <c r="A112" s="139" t="s">
        <v>460</v>
      </c>
      <c r="B112" s="140" t="str">
        <f>VLOOKUP(A112,LA_info!$C$4:$D$344,2,FALSE)</f>
        <v>Dartford</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69179</v>
      </c>
      <c r="V112" s="2">
        <v>0</v>
      </c>
      <c r="W112" s="2">
        <v>0</v>
      </c>
      <c r="X112" s="2">
        <v>0</v>
      </c>
      <c r="Y112" s="2">
        <v>0</v>
      </c>
      <c r="Z112" s="2">
        <v>0</v>
      </c>
      <c r="AA112" s="2">
        <v>0</v>
      </c>
      <c r="AB112" s="2">
        <v>0</v>
      </c>
      <c r="AC112" s="2">
        <v>0</v>
      </c>
      <c r="AD112" s="2">
        <v>0</v>
      </c>
      <c r="AE112" s="2">
        <v>0</v>
      </c>
      <c r="AF112" s="2">
        <v>69179</v>
      </c>
      <c r="AG112" s="2">
        <v>13075</v>
      </c>
      <c r="AH112" s="2">
        <v>3000</v>
      </c>
      <c r="AI112" s="2">
        <v>0</v>
      </c>
      <c r="AJ112" s="2">
        <v>0</v>
      </c>
      <c r="AK112" s="2">
        <v>0</v>
      </c>
      <c r="AL112" s="2">
        <v>7000</v>
      </c>
      <c r="AM112" s="2">
        <v>0</v>
      </c>
      <c r="AN112" s="2">
        <v>0</v>
      </c>
      <c r="AO112" s="2">
        <v>1019</v>
      </c>
      <c r="AP112" s="2">
        <v>0</v>
      </c>
      <c r="AQ112" s="2">
        <v>0</v>
      </c>
      <c r="AR112" s="2">
        <v>0</v>
      </c>
      <c r="AS112" s="2">
        <v>0</v>
      </c>
      <c r="AT112" s="2">
        <v>24094</v>
      </c>
      <c r="AU112" s="2">
        <v>16482</v>
      </c>
      <c r="AV112" s="2">
        <v>40809</v>
      </c>
      <c r="AW112" s="2">
        <v>1000</v>
      </c>
      <c r="AX112" s="2">
        <v>0</v>
      </c>
      <c r="AY112" s="142">
        <v>0</v>
      </c>
      <c r="AZ112" s="143">
        <v>0</v>
      </c>
      <c r="BA112" s="141">
        <v>20405</v>
      </c>
      <c r="BB112" s="141">
        <v>0</v>
      </c>
      <c r="BC112" s="2">
        <v>0</v>
      </c>
      <c r="BD112" s="2">
        <v>0</v>
      </c>
      <c r="BE112" s="2">
        <v>0</v>
      </c>
      <c r="BF112" s="2">
        <v>20404</v>
      </c>
      <c r="BG112" s="2">
        <v>0</v>
      </c>
      <c r="BH112" s="2">
        <v>0</v>
      </c>
      <c r="BI112" s="2">
        <v>0</v>
      </c>
      <c r="BJ112" s="2">
        <v>0</v>
      </c>
      <c r="BK112" s="2">
        <v>40809</v>
      </c>
      <c r="BM112" s="24">
        <f t="shared" si="1"/>
        <v>816.1800000000001</v>
      </c>
      <c r="BN112" s="24">
        <v>14489.75</v>
      </c>
    </row>
    <row r="113" spans="1:66" ht="15">
      <c r="A113" s="139" t="s">
        <v>486</v>
      </c>
      <c r="B113" s="140" t="str">
        <f>VLOOKUP(A113,LA_info!$C$4:$D$344,2,FALSE)</f>
        <v>Dover</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86755</v>
      </c>
      <c r="V113" s="2">
        <v>3000</v>
      </c>
      <c r="W113" s="2">
        <v>0</v>
      </c>
      <c r="X113" s="2">
        <v>0</v>
      </c>
      <c r="Y113" s="2">
        <v>0</v>
      </c>
      <c r="Z113" s="2">
        <v>0</v>
      </c>
      <c r="AA113" s="2">
        <v>0</v>
      </c>
      <c r="AB113" s="2">
        <v>0</v>
      </c>
      <c r="AC113" s="2">
        <v>96</v>
      </c>
      <c r="AD113" s="2">
        <v>0</v>
      </c>
      <c r="AE113" s="2">
        <v>0</v>
      </c>
      <c r="AF113" s="2">
        <v>89851</v>
      </c>
      <c r="AG113" s="2">
        <v>35726</v>
      </c>
      <c r="AH113" s="2">
        <v>4000</v>
      </c>
      <c r="AI113" s="2">
        <v>0</v>
      </c>
      <c r="AJ113" s="2">
        <v>0</v>
      </c>
      <c r="AK113" s="2">
        <v>0</v>
      </c>
      <c r="AL113" s="2">
        <v>0</v>
      </c>
      <c r="AM113" s="2">
        <v>0</v>
      </c>
      <c r="AN113" s="2">
        <v>1910</v>
      </c>
      <c r="AO113" s="2">
        <v>0</v>
      </c>
      <c r="AP113" s="2">
        <v>0</v>
      </c>
      <c r="AQ113" s="2">
        <v>0</v>
      </c>
      <c r="AR113" s="2">
        <v>0</v>
      </c>
      <c r="AS113" s="2">
        <v>0</v>
      </c>
      <c r="AT113" s="2">
        <v>41636</v>
      </c>
      <c r="AU113" s="2">
        <v>9550</v>
      </c>
      <c r="AV113" s="2">
        <v>0</v>
      </c>
      <c r="AW113" s="2">
        <v>0</v>
      </c>
      <c r="AX113" s="2">
        <v>0</v>
      </c>
      <c r="AY113" s="142">
        <v>0</v>
      </c>
      <c r="AZ113" s="143">
        <v>0</v>
      </c>
      <c r="BA113" s="141">
        <v>0</v>
      </c>
      <c r="BB113" s="141">
        <v>0</v>
      </c>
      <c r="BC113" s="2">
        <v>0</v>
      </c>
      <c r="BD113" s="2">
        <v>0</v>
      </c>
      <c r="BE113" s="2">
        <v>0</v>
      </c>
      <c r="BF113" s="2">
        <v>0</v>
      </c>
      <c r="BG113" s="2">
        <v>0</v>
      </c>
      <c r="BH113" s="2">
        <v>0</v>
      </c>
      <c r="BI113" s="2">
        <v>0</v>
      </c>
      <c r="BJ113" s="2">
        <v>0</v>
      </c>
      <c r="BK113" s="2">
        <v>0</v>
      </c>
      <c r="BM113" s="24">
        <f t="shared" si="1"/>
        <v>0</v>
      </c>
      <c r="BN113" s="24">
        <v>14665</v>
      </c>
    </row>
    <row r="114" spans="1:66" ht="15">
      <c r="A114" s="139" t="s">
        <v>560</v>
      </c>
      <c r="B114" s="140" t="str">
        <f>VLOOKUP(A114,LA_info!$C$4:$D$344,2,FALSE)</f>
        <v>Gravesham</v>
      </c>
      <c r="D114" s="2">
        <v>0</v>
      </c>
      <c r="E114" s="2">
        <v>0</v>
      </c>
      <c r="F114" s="2">
        <v>0</v>
      </c>
      <c r="G114" s="2">
        <v>0</v>
      </c>
      <c r="H114" s="2">
        <v>8000</v>
      </c>
      <c r="I114" s="2">
        <v>8000</v>
      </c>
      <c r="J114" s="2">
        <v>0</v>
      </c>
      <c r="K114" s="2">
        <v>0</v>
      </c>
      <c r="L114" s="2">
        <v>0</v>
      </c>
      <c r="M114" s="2">
        <v>0</v>
      </c>
      <c r="N114" s="2">
        <v>0</v>
      </c>
      <c r="O114" s="2">
        <v>0</v>
      </c>
      <c r="P114" s="2">
        <v>0</v>
      </c>
      <c r="Q114" s="2">
        <v>0</v>
      </c>
      <c r="R114" s="2">
        <v>0</v>
      </c>
      <c r="S114" s="2">
        <v>0</v>
      </c>
      <c r="T114" s="2">
        <v>0</v>
      </c>
      <c r="U114" s="2">
        <v>96731</v>
      </c>
      <c r="V114" s="2">
        <v>0</v>
      </c>
      <c r="W114" s="2">
        <v>0</v>
      </c>
      <c r="X114" s="2">
        <v>0</v>
      </c>
      <c r="Y114" s="2">
        <v>0</v>
      </c>
      <c r="Z114" s="2">
        <v>0</v>
      </c>
      <c r="AA114" s="2">
        <v>0</v>
      </c>
      <c r="AB114" s="2">
        <v>0</v>
      </c>
      <c r="AC114" s="2">
        <v>0</v>
      </c>
      <c r="AD114" s="2">
        <v>0</v>
      </c>
      <c r="AE114" s="2">
        <v>0</v>
      </c>
      <c r="AF114" s="2">
        <v>96731</v>
      </c>
      <c r="AG114" s="2">
        <v>3000</v>
      </c>
      <c r="AH114" s="2">
        <v>3000</v>
      </c>
      <c r="AI114" s="2">
        <v>0</v>
      </c>
      <c r="AJ114" s="2">
        <v>0</v>
      </c>
      <c r="AK114" s="2">
        <v>0</v>
      </c>
      <c r="AL114" s="2">
        <v>11000</v>
      </c>
      <c r="AM114" s="2">
        <v>0</v>
      </c>
      <c r="AN114" s="2">
        <v>0</v>
      </c>
      <c r="AO114" s="2">
        <v>0</v>
      </c>
      <c r="AP114" s="2">
        <v>0</v>
      </c>
      <c r="AQ114" s="2">
        <v>0</v>
      </c>
      <c r="AR114" s="2">
        <v>0</v>
      </c>
      <c r="AS114" s="2">
        <v>0</v>
      </c>
      <c r="AT114" s="2">
        <v>17000</v>
      </c>
      <c r="AU114" s="2">
        <v>16443</v>
      </c>
      <c r="AV114" s="2">
        <v>4985</v>
      </c>
      <c r="AW114" s="2">
        <v>0</v>
      </c>
      <c r="AX114" s="2">
        <v>0</v>
      </c>
      <c r="AY114" s="142">
        <v>0</v>
      </c>
      <c r="AZ114" s="143">
        <v>0</v>
      </c>
      <c r="BA114" s="141">
        <v>0</v>
      </c>
      <c r="BB114" s="141">
        <v>0</v>
      </c>
      <c r="BC114" s="2">
        <v>0</v>
      </c>
      <c r="BD114" s="2">
        <v>0</v>
      </c>
      <c r="BE114" s="2">
        <v>0</v>
      </c>
      <c r="BF114" s="2">
        <v>4985</v>
      </c>
      <c r="BG114" s="2">
        <v>0</v>
      </c>
      <c r="BH114" s="2">
        <v>0</v>
      </c>
      <c r="BI114" s="2">
        <v>0</v>
      </c>
      <c r="BJ114" s="2">
        <v>0</v>
      </c>
      <c r="BK114" s="2">
        <v>4985</v>
      </c>
      <c r="BM114" s="24">
        <f t="shared" si="1"/>
        <v>99.7</v>
      </c>
      <c r="BN114" s="24">
        <v>13101.25</v>
      </c>
    </row>
    <row r="115" spans="1:66" ht="15">
      <c r="A115" s="139" t="s">
        <v>658</v>
      </c>
      <c r="B115" s="140" t="str">
        <f>VLOOKUP(A115,LA_info!$C$4:$D$344,2,FALSE)</f>
        <v>Maidstone</v>
      </c>
      <c r="D115" s="2">
        <v>0</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9000</v>
      </c>
      <c r="AH115" s="2">
        <v>3000</v>
      </c>
      <c r="AI115" s="2">
        <v>0</v>
      </c>
      <c r="AJ115" s="2">
        <v>3042</v>
      </c>
      <c r="AK115" s="2">
        <v>0</v>
      </c>
      <c r="AL115" s="2">
        <v>1000</v>
      </c>
      <c r="AM115" s="2">
        <v>0</v>
      </c>
      <c r="AN115" s="2">
        <v>0</v>
      </c>
      <c r="AO115" s="2">
        <v>0</v>
      </c>
      <c r="AP115" s="2">
        <v>0</v>
      </c>
      <c r="AQ115" s="2">
        <v>0</v>
      </c>
      <c r="AR115" s="2">
        <v>0</v>
      </c>
      <c r="AS115" s="2">
        <v>0</v>
      </c>
      <c r="AT115" s="2">
        <v>16042</v>
      </c>
      <c r="AU115" s="2">
        <v>2640</v>
      </c>
      <c r="AV115" s="2">
        <v>0</v>
      </c>
      <c r="AW115" s="2">
        <v>0</v>
      </c>
      <c r="AX115" s="2">
        <v>0</v>
      </c>
      <c r="AY115" s="142">
        <v>0</v>
      </c>
      <c r="AZ115" s="143">
        <v>0</v>
      </c>
      <c r="BA115" s="141">
        <v>0</v>
      </c>
      <c r="BB115" s="141">
        <v>0</v>
      </c>
      <c r="BC115" s="2">
        <v>0</v>
      </c>
      <c r="BD115" s="2">
        <v>0</v>
      </c>
      <c r="BE115" s="2">
        <v>0</v>
      </c>
      <c r="BF115" s="2">
        <v>0</v>
      </c>
      <c r="BG115" s="2">
        <v>0</v>
      </c>
      <c r="BH115" s="2">
        <v>0</v>
      </c>
      <c r="BI115" s="2">
        <v>0</v>
      </c>
      <c r="BJ115" s="2">
        <v>0</v>
      </c>
      <c r="BK115" s="2">
        <v>0</v>
      </c>
      <c r="BM115" s="24">
        <f t="shared" si="1"/>
        <v>0</v>
      </c>
      <c r="BN115" s="24">
        <v>18063.25</v>
      </c>
    </row>
    <row r="116" spans="1:66" ht="15">
      <c r="A116" s="139" t="s">
        <v>910</v>
      </c>
      <c r="B116" s="140" t="str">
        <f>VLOOKUP(A116,LA_info!$C$4:$D$344,2,FALSE)</f>
        <v>Thanet</v>
      </c>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27480</v>
      </c>
      <c r="V116" s="2">
        <v>0</v>
      </c>
      <c r="W116" s="2">
        <v>0</v>
      </c>
      <c r="X116" s="2">
        <v>0</v>
      </c>
      <c r="Y116" s="2">
        <v>0</v>
      </c>
      <c r="Z116" s="2">
        <v>0</v>
      </c>
      <c r="AA116" s="2">
        <v>0</v>
      </c>
      <c r="AB116" s="2">
        <v>0</v>
      </c>
      <c r="AC116" s="2">
        <v>0</v>
      </c>
      <c r="AD116" s="2">
        <v>4500</v>
      </c>
      <c r="AE116" s="2">
        <v>0</v>
      </c>
      <c r="AF116" s="2">
        <v>31980</v>
      </c>
      <c r="AG116" s="2">
        <v>17748</v>
      </c>
      <c r="AH116" s="2">
        <v>0</v>
      </c>
      <c r="AI116" s="2">
        <v>0</v>
      </c>
      <c r="AJ116" s="2">
        <v>0</v>
      </c>
      <c r="AK116" s="2">
        <v>0</v>
      </c>
      <c r="AL116" s="2">
        <v>0</v>
      </c>
      <c r="AM116" s="2">
        <v>0</v>
      </c>
      <c r="AN116" s="2">
        <v>0</v>
      </c>
      <c r="AO116" s="2">
        <v>0</v>
      </c>
      <c r="AP116" s="2">
        <v>0</v>
      </c>
      <c r="AQ116" s="2">
        <v>0</v>
      </c>
      <c r="AR116" s="2">
        <v>0</v>
      </c>
      <c r="AS116" s="2">
        <v>463</v>
      </c>
      <c r="AT116" s="2">
        <v>18211</v>
      </c>
      <c r="AU116" s="2">
        <v>17649</v>
      </c>
      <c r="AV116" s="2">
        <v>0</v>
      </c>
      <c r="AW116" s="2">
        <v>0</v>
      </c>
      <c r="AX116" s="2">
        <v>0</v>
      </c>
      <c r="AY116" s="142">
        <v>0</v>
      </c>
      <c r="AZ116" s="143">
        <v>0</v>
      </c>
      <c r="BA116" s="141">
        <v>0</v>
      </c>
      <c r="BB116" s="141">
        <v>0</v>
      </c>
      <c r="BC116" s="2">
        <v>0</v>
      </c>
      <c r="BD116" s="2">
        <v>0</v>
      </c>
      <c r="BE116" s="2">
        <v>0</v>
      </c>
      <c r="BF116" s="2">
        <v>0</v>
      </c>
      <c r="BG116" s="2">
        <v>0</v>
      </c>
      <c r="BH116" s="2">
        <v>0</v>
      </c>
      <c r="BI116" s="2">
        <v>0</v>
      </c>
      <c r="BJ116" s="2">
        <v>0</v>
      </c>
      <c r="BK116" s="2">
        <v>0</v>
      </c>
      <c r="BM116" s="24">
        <f t="shared" si="1"/>
        <v>0</v>
      </c>
      <c r="BN116" s="24">
        <v>14459.25</v>
      </c>
    </row>
    <row r="117" spans="1:66" ht="15">
      <c r="A117" s="139" t="s">
        <v>918</v>
      </c>
      <c r="B117" s="140" t="str">
        <f>VLOOKUP(A117,LA_info!$C$4:$D$344,2,FALSE)</f>
        <v>Tonbridge and Malling</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14571</v>
      </c>
      <c r="AH117" s="2">
        <v>5000</v>
      </c>
      <c r="AI117" s="2">
        <v>0</v>
      </c>
      <c r="AJ117" s="2">
        <v>0</v>
      </c>
      <c r="AK117" s="2">
        <v>0</v>
      </c>
      <c r="AL117" s="2">
        <v>4000</v>
      </c>
      <c r="AM117" s="2">
        <v>0</v>
      </c>
      <c r="AN117" s="2">
        <v>0</v>
      </c>
      <c r="AO117" s="2">
        <v>0</v>
      </c>
      <c r="AP117" s="2">
        <v>0</v>
      </c>
      <c r="AQ117" s="2">
        <v>0</v>
      </c>
      <c r="AR117" s="2">
        <v>0</v>
      </c>
      <c r="AS117" s="2">
        <v>0</v>
      </c>
      <c r="AT117" s="2">
        <v>23571</v>
      </c>
      <c r="AU117" s="2">
        <v>4287</v>
      </c>
      <c r="AV117" s="2">
        <v>0</v>
      </c>
      <c r="AW117" s="2">
        <v>0</v>
      </c>
      <c r="AX117" s="2">
        <v>0</v>
      </c>
      <c r="AY117" s="142">
        <v>0</v>
      </c>
      <c r="AZ117" s="143">
        <v>0</v>
      </c>
      <c r="BA117" s="141">
        <v>0</v>
      </c>
      <c r="BB117" s="141">
        <v>0</v>
      </c>
      <c r="BC117" s="2">
        <v>0</v>
      </c>
      <c r="BD117" s="2">
        <v>0</v>
      </c>
      <c r="BE117" s="2">
        <v>0</v>
      </c>
      <c r="BF117" s="2">
        <v>0</v>
      </c>
      <c r="BG117" s="2">
        <v>0</v>
      </c>
      <c r="BH117" s="2">
        <v>0</v>
      </c>
      <c r="BI117" s="2">
        <v>0</v>
      </c>
      <c r="BJ117" s="2">
        <v>0</v>
      </c>
      <c r="BK117" s="2">
        <v>0</v>
      </c>
      <c r="BM117" s="24">
        <f t="shared" si="1"/>
        <v>0</v>
      </c>
      <c r="BN117" s="24">
        <v>15026.125</v>
      </c>
    </row>
    <row r="118" spans="1:66" ht="15">
      <c r="A118" s="139" t="s">
        <v>928</v>
      </c>
      <c r="B118" s="140" t="str">
        <f>VLOOKUP(A118,LA_info!$C$4:$D$344,2,FALSE)</f>
        <v>Tunbridge Wells</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9000</v>
      </c>
      <c r="V118" s="2">
        <v>0</v>
      </c>
      <c r="W118" s="2">
        <v>0</v>
      </c>
      <c r="X118" s="2">
        <v>0</v>
      </c>
      <c r="Y118" s="2">
        <v>0</v>
      </c>
      <c r="Z118" s="2">
        <v>0</v>
      </c>
      <c r="AA118" s="2">
        <v>0</v>
      </c>
      <c r="AB118" s="2">
        <v>0</v>
      </c>
      <c r="AC118" s="2">
        <v>0</v>
      </c>
      <c r="AD118" s="2">
        <v>0</v>
      </c>
      <c r="AE118" s="2">
        <v>0</v>
      </c>
      <c r="AF118" s="2">
        <v>9000</v>
      </c>
      <c r="AG118" s="2">
        <v>25000</v>
      </c>
      <c r="AH118" s="2">
        <v>0</v>
      </c>
      <c r="AI118" s="2">
        <v>0</v>
      </c>
      <c r="AJ118" s="2">
        <v>0</v>
      </c>
      <c r="AK118" s="2">
        <v>0</v>
      </c>
      <c r="AL118" s="2">
        <v>0</v>
      </c>
      <c r="AM118" s="2">
        <v>0</v>
      </c>
      <c r="AN118" s="2">
        <v>0</v>
      </c>
      <c r="AO118" s="2">
        <v>0</v>
      </c>
      <c r="AP118" s="2">
        <v>0</v>
      </c>
      <c r="AQ118" s="2">
        <v>0</v>
      </c>
      <c r="AR118" s="2">
        <v>0</v>
      </c>
      <c r="AS118" s="2">
        <v>9000</v>
      </c>
      <c r="AT118" s="2">
        <v>34000</v>
      </c>
      <c r="AU118" s="2">
        <v>0</v>
      </c>
      <c r="AV118" s="2">
        <v>0</v>
      </c>
      <c r="AW118" s="2">
        <v>0</v>
      </c>
      <c r="AX118" s="2">
        <v>0</v>
      </c>
      <c r="AY118" s="142">
        <v>0</v>
      </c>
      <c r="AZ118" s="143">
        <v>0</v>
      </c>
      <c r="BA118" s="141">
        <v>0</v>
      </c>
      <c r="BB118" s="141">
        <v>0</v>
      </c>
      <c r="BC118" s="2">
        <v>0</v>
      </c>
      <c r="BD118" s="2">
        <v>0</v>
      </c>
      <c r="BE118" s="2">
        <v>0</v>
      </c>
      <c r="BF118" s="2">
        <v>0</v>
      </c>
      <c r="BG118" s="2">
        <v>0</v>
      </c>
      <c r="BH118" s="2">
        <v>0</v>
      </c>
      <c r="BI118" s="2">
        <v>0</v>
      </c>
      <c r="BJ118" s="2">
        <v>0</v>
      </c>
      <c r="BK118" s="2">
        <v>0</v>
      </c>
      <c r="BM118" s="24">
        <f t="shared" si="1"/>
        <v>0</v>
      </c>
      <c r="BN118" s="24">
        <v>15362.5</v>
      </c>
    </row>
    <row r="119" spans="1:66" ht="15">
      <c r="A119" s="139" t="s">
        <v>364</v>
      </c>
      <c r="B119" s="140" t="str">
        <f>VLOOKUP(A119,LA_info!$C$4:$D$344,2,FALSE)</f>
        <v>Blackburn with Darwen UA</v>
      </c>
      <c r="D119" s="2">
        <v>0</v>
      </c>
      <c r="E119" s="2">
        <v>0</v>
      </c>
      <c r="F119" s="2">
        <v>0</v>
      </c>
      <c r="G119" s="2">
        <v>0</v>
      </c>
      <c r="H119" s="2">
        <v>261</v>
      </c>
      <c r="I119" s="2">
        <v>261</v>
      </c>
      <c r="J119" s="2">
        <v>0</v>
      </c>
      <c r="K119" s="2">
        <v>0</v>
      </c>
      <c r="L119" s="2">
        <v>0</v>
      </c>
      <c r="M119" s="2">
        <v>0</v>
      </c>
      <c r="N119" s="2">
        <v>0</v>
      </c>
      <c r="O119" s="2">
        <v>0</v>
      </c>
      <c r="P119" s="2">
        <v>15000</v>
      </c>
      <c r="Q119" s="2">
        <v>0</v>
      </c>
      <c r="R119" s="2">
        <v>0</v>
      </c>
      <c r="S119" s="2">
        <v>0</v>
      </c>
      <c r="T119" s="2">
        <v>15000</v>
      </c>
      <c r="U119" s="2">
        <v>112906</v>
      </c>
      <c r="V119" s="2">
        <v>15000</v>
      </c>
      <c r="W119" s="2">
        <v>0</v>
      </c>
      <c r="X119" s="2">
        <v>0</v>
      </c>
      <c r="Y119" s="2">
        <v>0</v>
      </c>
      <c r="Z119" s="2">
        <v>0</v>
      </c>
      <c r="AA119" s="2">
        <v>0</v>
      </c>
      <c r="AB119" s="2">
        <v>1000</v>
      </c>
      <c r="AC119" s="2">
        <v>17</v>
      </c>
      <c r="AD119" s="2">
        <v>5500</v>
      </c>
      <c r="AE119" s="2">
        <v>0</v>
      </c>
      <c r="AF119" s="2">
        <v>134423</v>
      </c>
      <c r="AG119" s="2">
        <v>150</v>
      </c>
      <c r="AH119" s="2">
        <v>2000</v>
      </c>
      <c r="AI119" s="2">
        <v>0</v>
      </c>
      <c r="AJ119" s="2">
        <v>0</v>
      </c>
      <c r="AK119" s="2">
        <v>0</v>
      </c>
      <c r="AL119" s="2">
        <v>0</v>
      </c>
      <c r="AM119" s="2">
        <v>0</v>
      </c>
      <c r="AN119" s="2">
        <v>0</v>
      </c>
      <c r="AO119" s="2">
        <v>0</v>
      </c>
      <c r="AP119" s="2">
        <v>0</v>
      </c>
      <c r="AQ119" s="2">
        <v>0</v>
      </c>
      <c r="AR119" s="2">
        <v>0</v>
      </c>
      <c r="AS119" s="2">
        <v>0</v>
      </c>
      <c r="AT119" s="2">
        <v>2150</v>
      </c>
      <c r="AU119" s="2">
        <v>7250</v>
      </c>
      <c r="AV119" s="2">
        <v>0</v>
      </c>
      <c r="AW119" s="2">
        <v>0</v>
      </c>
      <c r="AX119" s="2">
        <v>0</v>
      </c>
      <c r="AY119" s="142">
        <v>0</v>
      </c>
      <c r="AZ119" s="143">
        <v>0</v>
      </c>
      <c r="BA119" s="141">
        <v>0</v>
      </c>
      <c r="BB119" s="141">
        <v>0</v>
      </c>
      <c r="BC119" s="2">
        <v>0</v>
      </c>
      <c r="BD119" s="2">
        <v>0</v>
      </c>
      <c r="BE119" s="2">
        <v>0</v>
      </c>
      <c r="BF119" s="2">
        <v>0</v>
      </c>
      <c r="BG119" s="2">
        <v>0</v>
      </c>
      <c r="BH119" s="2">
        <v>0</v>
      </c>
      <c r="BI119" s="2">
        <v>0</v>
      </c>
      <c r="BJ119" s="2">
        <v>0</v>
      </c>
      <c r="BK119" s="2">
        <v>0</v>
      </c>
      <c r="BM119" s="24">
        <f t="shared" si="1"/>
        <v>0</v>
      </c>
      <c r="BN119" s="24">
        <v>17697.5</v>
      </c>
    </row>
    <row r="120" spans="1:66" ht="15">
      <c r="A120" s="139" t="s">
        <v>366</v>
      </c>
      <c r="B120" s="140" t="str">
        <f>VLOOKUP(A120,LA_info!$C$4:$D$344,2,FALSE)</f>
        <v>Blackpool UA</v>
      </c>
      <c r="D120" s="2">
        <v>0</v>
      </c>
      <c r="E120" s="2">
        <v>0</v>
      </c>
      <c r="F120" s="2">
        <v>0</v>
      </c>
      <c r="G120" s="2">
        <v>0</v>
      </c>
      <c r="H120" s="2">
        <v>0</v>
      </c>
      <c r="I120" s="2">
        <v>0</v>
      </c>
      <c r="J120" s="2">
        <v>0</v>
      </c>
      <c r="K120" s="2">
        <v>0</v>
      </c>
      <c r="L120" s="2">
        <v>0</v>
      </c>
      <c r="M120" s="2">
        <v>0</v>
      </c>
      <c r="N120" s="2">
        <v>0</v>
      </c>
      <c r="O120" s="2">
        <v>0</v>
      </c>
      <c r="P120" s="2">
        <v>72800</v>
      </c>
      <c r="Q120" s="2">
        <v>0</v>
      </c>
      <c r="R120" s="2">
        <v>0</v>
      </c>
      <c r="S120" s="2">
        <v>0</v>
      </c>
      <c r="T120" s="2">
        <v>72800</v>
      </c>
      <c r="U120" s="2">
        <v>49324</v>
      </c>
      <c r="V120" s="2">
        <v>14000</v>
      </c>
      <c r="W120" s="2">
        <v>0</v>
      </c>
      <c r="X120" s="2">
        <v>1000</v>
      </c>
      <c r="Y120" s="2">
        <v>0</v>
      </c>
      <c r="Z120" s="2">
        <v>0</v>
      </c>
      <c r="AA120" s="2">
        <v>0</v>
      </c>
      <c r="AB120" s="2">
        <v>5250</v>
      </c>
      <c r="AC120" s="2">
        <v>0</v>
      </c>
      <c r="AD120" s="2">
        <v>19000</v>
      </c>
      <c r="AE120" s="2">
        <v>0</v>
      </c>
      <c r="AF120" s="2">
        <v>88574</v>
      </c>
      <c r="AG120" s="2">
        <v>9400</v>
      </c>
      <c r="AH120" s="2">
        <v>0</v>
      </c>
      <c r="AI120" s="2">
        <v>0</v>
      </c>
      <c r="AJ120" s="2">
        <v>0</v>
      </c>
      <c r="AK120" s="2">
        <v>0</v>
      </c>
      <c r="AL120" s="2">
        <v>0</v>
      </c>
      <c r="AM120" s="2">
        <v>0</v>
      </c>
      <c r="AN120" s="2">
        <v>0</v>
      </c>
      <c r="AO120" s="2">
        <v>0</v>
      </c>
      <c r="AP120" s="2">
        <v>0</v>
      </c>
      <c r="AQ120" s="2">
        <v>0</v>
      </c>
      <c r="AR120" s="2">
        <v>0</v>
      </c>
      <c r="AS120" s="2">
        <v>0</v>
      </c>
      <c r="AT120" s="2">
        <v>9400</v>
      </c>
      <c r="AU120" s="2">
        <v>0</v>
      </c>
      <c r="AV120" s="2">
        <v>0</v>
      </c>
      <c r="AW120" s="2">
        <v>0</v>
      </c>
      <c r="AX120" s="2">
        <v>0</v>
      </c>
      <c r="AY120" s="142">
        <v>0</v>
      </c>
      <c r="AZ120" s="143">
        <v>0</v>
      </c>
      <c r="BA120" s="141">
        <v>0</v>
      </c>
      <c r="BB120" s="141">
        <v>0</v>
      </c>
      <c r="BC120" s="2">
        <v>0</v>
      </c>
      <c r="BD120" s="2">
        <v>0</v>
      </c>
      <c r="BE120" s="2">
        <v>0</v>
      </c>
      <c r="BF120" s="2">
        <v>0</v>
      </c>
      <c r="BG120" s="2">
        <v>0</v>
      </c>
      <c r="BH120" s="2">
        <v>0</v>
      </c>
      <c r="BI120" s="2">
        <v>0</v>
      </c>
      <c r="BJ120" s="2">
        <v>0</v>
      </c>
      <c r="BK120" s="2">
        <v>0</v>
      </c>
      <c r="BM120" s="24">
        <f t="shared" si="1"/>
        <v>0</v>
      </c>
      <c r="BN120" s="24">
        <v>24181.25</v>
      </c>
    </row>
    <row r="121" spans="1:66" ht="15">
      <c r="A121" s="139" t="s">
        <v>396</v>
      </c>
      <c r="B121" s="140" t="str">
        <f>VLOOKUP(A121,LA_info!$C$4:$D$344,2,FALSE)</f>
        <v>Burnley</v>
      </c>
      <c r="D121" s="2">
        <v>0</v>
      </c>
      <c r="E121" s="2">
        <v>0</v>
      </c>
      <c r="F121" s="2">
        <v>0</v>
      </c>
      <c r="G121" s="2">
        <v>0</v>
      </c>
      <c r="H121" s="2">
        <v>0</v>
      </c>
      <c r="I121" s="2">
        <v>0</v>
      </c>
      <c r="J121" s="2">
        <v>0</v>
      </c>
      <c r="K121" s="2">
        <v>0</v>
      </c>
      <c r="L121" s="2">
        <v>0</v>
      </c>
      <c r="M121" s="2">
        <v>0</v>
      </c>
      <c r="N121" s="2">
        <v>0</v>
      </c>
      <c r="O121" s="2">
        <v>0</v>
      </c>
      <c r="P121" s="2">
        <v>0</v>
      </c>
      <c r="Q121" s="2">
        <v>42</v>
      </c>
      <c r="R121" s="2">
        <v>0</v>
      </c>
      <c r="S121" s="2">
        <v>0</v>
      </c>
      <c r="T121" s="2">
        <v>42</v>
      </c>
      <c r="U121" s="2">
        <v>20587</v>
      </c>
      <c r="V121" s="2">
        <v>0</v>
      </c>
      <c r="W121" s="2">
        <v>0</v>
      </c>
      <c r="X121" s="2">
        <v>0</v>
      </c>
      <c r="Y121" s="2">
        <v>0</v>
      </c>
      <c r="Z121" s="2">
        <v>0</v>
      </c>
      <c r="AA121" s="2">
        <v>0</v>
      </c>
      <c r="AB121" s="2">
        <v>0</v>
      </c>
      <c r="AC121" s="2">
        <v>0</v>
      </c>
      <c r="AD121" s="2">
        <v>0</v>
      </c>
      <c r="AE121" s="2">
        <v>0</v>
      </c>
      <c r="AF121" s="2">
        <v>20587</v>
      </c>
      <c r="AG121" s="2">
        <v>15009</v>
      </c>
      <c r="AH121" s="2">
        <v>1000</v>
      </c>
      <c r="AI121" s="2">
        <v>0</v>
      </c>
      <c r="AJ121" s="2">
        <v>0</v>
      </c>
      <c r="AK121" s="2">
        <v>0</v>
      </c>
      <c r="AL121" s="2">
        <v>0</v>
      </c>
      <c r="AM121" s="2">
        <v>0</v>
      </c>
      <c r="AN121" s="2">
        <v>0</v>
      </c>
      <c r="AO121" s="2">
        <v>0</v>
      </c>
      <c r="AP121" s="2">
        <v>0</v>
      </c>
      <c r="AQ121" s="2">
        <v>0</v>
      </c>
      <c r="AR121" s="2">
        <v>0</v>
      </c>
      <c r="AS121" s="2">
        <v>0</v>
      </c>
      <c r="AT121" s="2">
        <v>16009</v>
      </c>
      <c r="AU121" s="2">
        <v>0</v>
      </c>
      <c r="AV121" s="2">
        <v>0</v>
      </c>
      <c r="AW121" s="2">
        <v>0</v>
      </c>
      <c r="AX121" s="2">
        <v>0</v>
      </c>
      <c r="AY121" s="142">
        <v>0</v>
      </c>
      <c r="AZ121" s="143">
        <v>0</v>
      </c>
      <c r="BA121" s="141">
        <v>0</v>
      </c>
      <c r="BB121" s="141">
        <v>0</v>
      </c>
      <c r="BC121" s="2">
        <v>0</v>
      </c>
      <c r="BD121" s="2">
        <v>0</v>
      </c>
      <c r="BE121" s="2">
        <v>0</v>
      </c>
      <c r="BF121" s="2">
        <v>0</v>
      </c>
      <c r="BG121" s="2">
        <v>0</v>
      </c>
      <c r="BH121" s="2">
        <v>0</v>
      </c>
      <c r="BI121" s="2">
        <v>0</v>
      </c>
      <c r="BJ121" s="2">
        <v>0</v>
      </c>
      <c r="BK121" s="2">
        <v>0</v>
      </c>
      <c r="BM121" s="24">
        <f t="shared" si="1"/>
        <v>0</v>
      </c>
      <c r="BN121" s="24">
        <v>14524.375</v>
      </c>
    </row>
    <row r="122" spans="1:66" ht="15">
      <c r="A122" s="139" t="s">
        <v>432</v>
      </c>
      <c r="B122" s="140" t="str">
        <f>VLOOKUP(A122,LA_info!$C$4:$D$344,2,FALSE)</f>
        <v>Chorley</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12285</v>
      </c>
      <c r="V122" s="2">
        <v>0</v>
      </c>
      <c r="W122" s="2">
        <v>0</v>
      </c>
      <c r="X122" s="2">
        <v>0</v>
      </c>
      <c r="Y122" s="2">
        <v>0</v>
      </c>
      <c r="Z122" s="2">
        <v>0</v>
      </c>
      <c r="AA122" s="2">
        <v>0</v>
      </c>
      <c r="AB122" s="2">
        <v>0</v>
      </c>
      <c r="AC122" s="2">
        <v>0</v>
      </c>
      <c r="AD122" s="2">
        <v>0</v>
      </c>
      <c r="AE122" s="2">
        <v>0</v>
      </c>
      <c r="AF122" s="2">
        <v>12285</v>
      </c>
      <c r="AG122" s="2">
        <v>2348</v>
      </c>
      <c r="AH122" s="2">
        <v>0</v>
      </c>
      <c r="AI122" s="2">
        <v>0</v>
      </c>
      <c r="AJ122" s="2">
        <v>0</v>
      </c>
      <c r="AK122" s="2">
        <v>0</v>
      </c>
      <c r="AL122" s="2">
        <v>0</v>
      </c>
      <c r="AM122" s="2">
        <v>0</v>
      </c>
      <c r="AN122" s="2">
        <v>0</v>
      </c>
      <c r="AO122" s="2">
        <v>0</v>
      </c>
      <c r="AP122" s="2">
        <v>0</v>
      </c>
      <c r="AQ122" s="2">
        <v>0</v>
      </c>
      <c r="AR122" s="2">
        <v>0</v>
      </c>
      <c r="AS122" s="2">
        <v>0</v>
      </c>
      <c r="AT122" s="2">
        <v>2348</v>
      </c>
      <c r="AU122" s="2">
        <v>2000</v>
      </c>
      <c r="AV122" s="2">
        <v>0</v>
      </c>
      <c r="AW122" s="2">
        <v>0</v>
      </c>
      <c r="AX122" s="2">
        <v>0</v>
      </c>
      <c r="AY122" s="142">
        <v>0</v>
      </c>
      <c r="AZ122" s="143">
        <v>0</v>
      </c>
      <c r="BA122" s="141">
        <v>0</v>
      </c>
      <c r="BB122" s="141">
        <v>0</v>
      </c>
      <c r="BC122" s="2">
        <v>0</v>
      </c>
      <c r="BD122" s="2">
        <v>0</v>
      </c>
      <c r="BE122" s="2">
        <v>0</v>
      </c>
      <c r="BF122" s="2">
        <v>0</v>
      </c>
      <c r="BG122" s="2">
        <v>0</v>
      </c>
      <c r="BH122" s="2">
        <v>0</v>
      </c>
      <c r="BI122" s="2">
        <v>0</v>
      </c>
      <c r="BJ122" s="2">
        <v>0</v>
      </c>
      <c r="BK122" s="2">
        <v>0</v>
      </c>
      <c r="BM122" s="24">
        <f t="shared" si="1"/>
        <v>0</v>
      </c>
      <c r="BN122" s="24">
        <v>14225.5</v>
      </c>
    </row>
    <row r="123" spans="1:66" ht="15">
      <c r="A123" s="139" t="s">
        <v>552</v>
      </c>
      <c r="B123" s="140" t="str">
        <f>VLOOKUP(A123,LA_info!$C$4:$D$344,2,FALSE)</f>
        <v>Fylde</v>
      </c>
      <c r="D123" s="2">
        <v>0</v>
      </c>
      <c r="E123" s="2">
        <v>0</v>
      </c>
      <c r="F123" s="2">
        <v>0</v>
      </c>
      <c r="G123" s="2">
        <v>0</v>
      </c>
      <c r="H123" s="2">
        <v>0</v>
      </c>
      <c r="I123" s="2">
        <v>0</v>
      </c>
      <c r="J123" s="2">
        <v>0</v>
      </c>
      <c r="K123" s="2">
        <v>0</v>
      </c>
      <c r="L123" s="2">
        <v>0</v>
      </c>
      <c r="M123" s="2">
        <v>0</v>
      </c>
      <c r="N123" s="2">
        <v>0</v>
      </c>
      <c r="O123" s="2">
        <v>0</v>
      </c>
      <c r="P123" s="2">
        <v>0</v>
      </c>
      <c r="Q123" s="2">
        <v>0</v>
      </c>
      <c r="R123" s="2">
        <v>0</v>
      </c>
      <c r="S123" s="2">
        <v>0</v>
      </c>
      <c r="T123" s="2">
        <v>0</v>
      </c>
      <c r="U123" s="2">
        <v>1650</v>
      </c>
      <c r="V123" s="2">
        <v>0</v>
      </c>
      <c r="W123" s="2">
        <v>0</v>
      </c>
      <c r="X123" s="2">
        <v>0</v>
      </c>
      <c r="Y123" s="2">
        <v>0</v>
      </c>
      <c r="Z123" s="2">
        <v>0</v>
      </c>
      <c r="AA123" s="2">
        <v>0</v>
      </c>
      <c r="AB123" s="2">
        <v>0</v>
      </c>
      <c r="AC123" s="2">
        <v>0</v>
      </c>
      <c r="AD123" s="2">
        <v>0</v>
      </c>
      <c r="AE123" s="2">
        <v>0</v>
      </c>
      <c r="AF123" s="2">
        <v>1650</v>
      </c>
      <c r="AG123" s="2">
        <v>4650</v>
      </c>
      <c r="AH123" s="2">
        <v>0</v>
      </c>
      <c r="AI123" s="2">
        <v>0</v>
      </c>
      <c r="AJ123" s="2">
        <v>2000</v>
      </c>
      <c r="AK123" s="2">
        <v>0</v>
      </c>
      <c r="AL123" s="2">
        <v>0</v>
      </c>
      <c r="AM123" s="2">
        <v>0</v>
      </c>
      <c r="AN123" s="2">
        <v>0</v>
      </c>
      <c r="AO123" s="2">
        <v>0</v>
      </c>
      <c r="AP123" s="2">
        <v>0</v>
      </c>
      <c r="AQ123" s="2">
        <v>0</v>
      </c>
      <c r="AR123" s="2">
        <v>8000</v>
      </c>
      <c r="AS123" s="2">
        <v>0</v>
      </c>
      <c r="AT123" s="2">
        <v>14650</v>
      </c>
      <c r="AU123" s="2">
        <v>6000</v>
      </c>
      <c r="AV123" s="2">
        <v>0</v>
      </c>
      <c r="AW123" s="2">
        <v>0</v>
      </c>
      <c r="AX123" s="2">
        <v>0</v>
      </c>
      <c r="AY123" s="142">
        <v>0</v>
      </c>
      <c r="AZ123" s="143">
        <v>0</v>
      </c>
      <c r="BA123" s="141">
        <v>0</v>
      </c>
      <c r="BB123" s="141">
        <v>0</v>
      </c>
      <c r="BC123" s="2">
        <v>0</v>
      </c>
      <c r="BD123" s="2">
        <v>0</v>
      </c>
      <c r="BE123" s="2">
        <v>0</v>
      </c>
      <c r="BF123" s="2">
        <v>0</v>
      </c>
      <c r="BG123" s="2">
        <v>0</v>
      </c>
      <c r="BH123" s="2">
        <v>0</v>
      </c>
      <c r="BI123" s="2">
        <v>0</v>
      </c>
      <c r="BJ123" s="2">
        <v>0</v>
      </c>
      <c r="BK123" s="2">
        <v>0</v>
      </c>
      <c r="BM123" s="24">
        <f t="shared" si="1"/>
        <v>0</v>
      </c>
      <c r="BN123" s="24">
        <v>13266.5</v>
      </c>
    </row>
    <row r="124" spans="1:66" ht="15">
      <c r="A124" s="139" t="s">
        <v>608</v>
      </c>
      <c r="B124" s="140" t="str">
        <f>VLOOKUP(A124,LA_info!$C$4:$D$344,2,FALSE)</f>
        <v>Hyndburn</v>
      </c>
      <c r="D124" s="2">
        <v>0</v>
      </c>
      <c r="E124" s="2">
        <v>0</v>
      </c>
      <c r="F124" s="2">
        <v>0</v>
      </c>
      <c r="G124" s="2">
        <v>0</v>
      </c>
      <c r="H124" s="2">
        <v>0</v>
      </c>
      <c r="I124" s="2">
        <v>0</v>
      </c>
      <c r="J124" s="2">
        <v>0</v>
      </c>
      <c r="K124" s="2">
        <v>0</v>
      </c>
      <c r="L124" s="2">
        <v>0</v>
      </c>
      <c r="M124" s="2">
        <v>0</v>
      </c>
      <c r="N124" s="2">
        <v>0</v>
      </c>
      <c r="O124" s="2">
        <v>0</v>
      </c>
      <c r="P124" s="2">
        <v>0</v>
      </c>
      <c r="Q124" s="2">
        <v>0</v>
      </c>
      <c r="R124" s="2">
        <v>0</v>
      </c>
      <c r="S124" s="2">
        <v>0</v>
      </c>
      <c r="T124" s="2">
        <v>0</v>
      </c>
      <c r="U124" s="2">
        <v>0</v>
      </c>
      <c r="V124" s="2">
        <v>9520</v>
      </c>
      <c r="W124" s="2">
        <v>0</v>
      </c>
      <c r="X124" s="2">
        <v>0</v>
      </c>
      <c r="Y124" s="2">
        <v>0</v>
      </c>
      <c r="Z124" s="2">
        <v>0</v>
      </c>
      <c r="AA124" s="2">
        <v>0</v>
      </c>
      <c r="AB124" s="2">
        <v>0</v>
      </c>
      <c r="AC124" s="2">
        <v>0</v>
      </c>
      <c r="AD124" s="2">
        <v>0</v>
      </c>
      <c r="AE124" s="2">
        <v>0</v>
      </c>
      <c r="AF124" s="2">
        <v>9520</v>
      </c>
      <c r="AG124" s="2">
        <v>1900</v>
      </c>
      <c r="AH124" s="2">
        <v>0</v>
      </c>
      <c r="AI124" s="2">
        <v>0</v>
      </c>
      <c r="AJ124" s="2">
        <v>0</v>
      </c>
      <c r="AK124" s="2">
        <v>0</v>
      </c>
      <c r="AL124" s="2">
        <v>0</v>
      </c>
      <c r="AM124" s="2">
        <v>0</v>
      </c>
      <c r="AN124" s="2">
        <v>0</v>
      </c>
      <c r="AO124" s="2">
        <v>0</v>
      </c>
      <c r="AP124" s="2">
        <v>0</v>
      </c>
      <c r="AQ124" s="2">
        <v>0</v>
      </c>
      <c r="AR124" s="2">
        <v>23000</v>
      </c>
      <c r="AS124" s="2">
        <v>0</v>
      </c>
      <c r="AT124" s="2">
        <v>24900</v>
      </c>
      <c r="AU124" s="2">
        <v>1600</v>
      </c>
      <c r="AV124" s="2">
        <v>0</v>
      </c>
      <c r="AW124" s="2">
        <v>0</v>
      </c>
      <c r="AX124" s="2">
        <v>0</v>
      </c>
      <c r="AY124" s="142">
        <v>0</v>
      </c>
      <c r="AZ124" s="143">
        <v>0</v>
      </c>
      <c r="BA124" s="141">
        <v>0</v>
      </c>
      <c r="BB124" s="141">
        <v>0</v>
      </c>
      <c r="BC124" s="2">
        <v>0</v>
      </c>
      <c r="BD124" s="2">
        <v>0</v>
      </c>
      <c r="BE124" s="2">
        <v>0</v>
      </c>
      <c r="BF124" s="2">
        <v>0</v>
      </c>
      <c r="BG124" s="2">
        <v>0</v>
      </c>
      <c r="BH124" s="2">
        <v>0</v>
      </c>
      <c r="BI124" s="2">
        <v>0</v>
      </c>
      <c r="BJ124" s="2">
        <v>0</v>
      </c>
      <c r="BK124" s="2">
        <v>0</v>
      </c>
      <c r="BM124" s="24">
        <f t="shared" si="1"/>
        <v>0</v>
      </c>
      <c r="BN124" s="24">
        <v>13976.125</v>
      </c>
    </row>
    <row r="125" spans="1:66" ht="15">
      <c r="A125" s="139" t="s">
        <v>640</v>
      </c>
      <c r="B125" s="140" t="str">
        <f>VLOOKUP(A125,LA_info!$C$4:$D$344,2,FALSE)</f>
        <v>Lancaster</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66291</v>
      </c>
      <c r="V125" s="2">
        <v>0</v>
      </c>
      <c r="W125" s="2">
        <v>0</v>
      </c>
      <c r="X125" s="2">
        <v>0</v>
      </c>
      <c r="Y125" s="2">
        <v>0</v>
      </c>
      <c r="Z125" s="2">
        <v>0</v>
      </c>
      <c r="AA125" s="2">
        <v>0</v>
      </c>
      <c r="AB125" s="2">
        <v>0</v>
      </c>
      <c r="AC125" s="2">
        <v>0</v>
      </c>
      <c r="AD125" s="2">
        <v>0</v>
      </c>
      <c r="AE125" s="2">
        <v>0</v>
      </c>
      <c r="AF125" s="2">
        <v>66291</v>
      </c>
      <c r="AG125" s="2">
        <v>5000</v>
      </c>
      <c r="AH125" s="2">
        <v>0</v>
      </c>
      <c r="AI125" s="2">
        <v>0</v>
      </c>
      <c r="AJ125" s="2">
        <v>0</v>
      </c>
      <c r="AK125" s="2">
        <v>0</v>
      </c>
      <c r="AL125" s="2">
        <v>0</v>
      </c>
      <c r="AM125" s="2">
        <v>0</v>
      </c>
      <c r="AN125" s="2">
        <v>0</v>
      </c>
      <c r="AO125" s="2">
        <v>0</v>
      </c>
      <c r="AP125" s="2">
        <v>0</v>
      </c>
      <c r="AQ125" s="2">
        <v>0</v>
      </c>
      <c r="AR125" s="2">
        <v>12000</v>
      </c>
      <c r="AS125" s="2">
        <v>0</v>
      </c>
      <c r="AT125" s="2">
        <v>17000</v>
      </c>
      <c r="AU125" s="2">
        <v>25870</v>
      </c>
      <c r="AV125" s="2">
        <v>0</v>
      </c>
      <c r="AW125" s="2">
        <v>0</v>
      </c>
      <c r="AX125" s="2">
        <v>0</v>
      </c>
      <c r="AY125" s="142">
        <v>0</v>
      </c>
      <c r="AZ125" s="143">
        <v>0</v>
      </c>
      <c r="BA125" s="141">
        <v>0</v>
      </c>
      <c r="BB125" s="141">
        <v>0</v>
      </c>
      <c r="BC125" s="2">
        <v>0</v>
      </c>
      <c r="BD125" s="2">
        <v>0</v>
      </c>
      <c r="BE125" s="2">
        <v>0</v>
      </c>
      <c r="BF125" s="2">
        <v>0</v>
      </c>
      <c r="BG125" s="2">
        <v>0</v>
      </c>
      <c r="BH125" s="2">
        <v>0</v>
      </c>
      <c r="BI125" s="2">
        <v>0</v>
      </c>
      <c r="BJ125" s="2">
        <v>0</v>
      </c>
      <c r="BK125" s="2">
        <v>0</v>
      </c>
      <c r="BM125" s="24">
        <f t="shared" si="1"/>
        <v>0</v>
      </c>
      <c r="BN125" s="24">
        <v>14991.375</v>
      </c>
    </row>
    <row r="126" spans="1:66" ht="15">
      <c r="A126" s="139" t="s">
        <v>758</v>
      </c>
      <c r="B126" s="140" t="str">
        <f>VLOOKUP(A126,LA_info!$C$4:$D$344,2,FALSE)</f>
        <v>Pendle</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15359</v>
      </c>
      <c r="V126" s="2">
        <v>0</v>
      </c>
      <c r="W126" s="2">
        <v>0</v>
      </c>
      <c r="X126" s="2">
        <v>0</v>
      </c>
      <c r="Y126" s="2">
        <v>0</v>
      </c>
      <c r="Z126" s="2">
        <v>0</v>
      </c>
      <c r="AA126" s="2">
        <v>0</v>
      </c>
      <c r="AB126" s="2">
        <v>0</v>
      </c>
      <c r="AC126" s="2">
        <v>0</v>
      </c>
      <c r="AD126" s="2">
        <v>0</v>
      </c>
      <c r="AE126" s="2">
        <v>0</v>
      </c>
      <c r="AF126" s="2">
        <v>15359</v>
      </c>
      <c r="AG126" s="2">
        <v>8500</v>
      </c>
      <c r="AH126" s="2">
        <v>4500</v>
      </c>
      <c r="AI126" s="2">
        <v>0</v>
      </c>
      <c r="AJ126" s="2">
        <v>0</v>
      </c>
      <c r="AK126" s="2">
        <v>0</v>
      </c>
      <c r="AL126" s="2">
        <v>0</v>
      </c>
      <c r="AM126" s="2">
        <v>0</v>
      </c>
      <c r="AN126" s="2">
        <v>0</v>
      </c>
      <c r="AO126" s="2">
        <v>0</v>
      </c>
      <c r="AP126" s="2">
        <v>0</v>
      </c>
      <c r="AQ126" s="2">
        <v>0</v>
      </c>
      <c r="AR126" s="2">
        <v>7300</v>
      </c>
      <c r="AS126" s="2">
        <v>0</v>
      </c>
      <c r="AT126" s="2">
        <v>20300</v>
      </c>
      <c r="AU126" s="2">
        <v>0</v>
      </c>
      <c r="AV126" s="2">
        <v>0</v>
      </c>
      <c r="AW126" s="2">
        <v>0</v>
      </c>
      <c r="AX126" s="2">
        <v>0</v>
      </c>
      <c r="AY126" s="142">
        <v>0</v>
      </c>
      <c r="AZ126" s="143">
        <v>0</v>
      </c>
      <c r="BA126" s="141">
        <v>0</v>
      </c>
      <c r="BB126" s="141">
        <v>0</v>
      </c>
      <c r="BC126" s="2">
        <v>0</v>
      </c>
      <c r="BD126" s="2">
        <v>0</v>
      </c>
      <c r="BE126" s="2">
        <v>0</v>
      </c>
      <c r="BF126" s="2">
        <v>0</v>
      </c>
      <c r="BG126" s="2">
        <v>0</v>
      </c>
      <c r="BH126" s="2">
        <v>0</v>
      </c>
      <c r="BI126" s="2">
        <v>0</v>
      </c>
      <c r="BJ126" s="2">
        <v>0</v>
      </c>
      <c r="BK126" s="2">
        <v>0</v>
      </c>
      <c r="BM126" s="24">
        <f t="shared" si="1"/>
        <v>0</v>
      </c>
      <c r="BN126" s="24">
        <v>13489.5</v>
      </c>
    </row>
    <row r="127" spans="1:66" ht="15">
      <c r="A127" s="139" t="s">
        <v>770</v>
      </c>
      <c r="B127" s="140" t="str">
        <f>VLOOKUP(A127,LA_info!$C$4:$D$344,2,FALSE)</f>
        <v>Preston</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6888</v>
      </c>
      <c r="V127" s="2">
        <v>10400</v>
      </c>
      <c r="W127" s="2">
        <v>0</v>
      </c>
      <c r="X127" s="2">
        <v>0</v>
      </c>
      <c r="Y127" s="2">
        <v>0</v>
      </c>
      <c r="Z127" s="2">
        <v>0</v>
      </c>
      <c r="AA127" s="2">
        <v>0</v>
      </c>
      <c r="AB127" s="2">
        <v>37</v>
      </c>
      <c r="AC127" s="2">
        <v>1</v>
      </c>
      <c r="AD127" s="2">
        <v>0</v>
      </c>
      <c r="AE127" s="2">
        <v>0</v>
      </c>
      <c r="AF127" s="2">
        <v>17326</v>
      </c>
      <c r="AG127" s="2">
        <v>730</v>
      </c>
      <c r="AH127" s="2">
        <v>2000</v>
      </c>
      <c r="AI127" s="2">
        <v>0</v>
      </c>
      <c r="AJ127" s="2">
        <v>0</v>
      </c>
      <c r="AK127" s="2">
        <v>10598</v>
      </c>
      <c r="AL127" s="2">
        <v>0</v>
      </c>
      <c r="AM127" s="2">
        <v>0</v>
      </c>
      <c r="AN127" s="2">
        <v>3250</v>
      </c>
      <c r="AO127" s="2">
        <v>0</v>
      </c>
      <c r="AP127" s="2">
        <v>0</v>
      </c>
      <c r="AQ127" s="2">
        <v>0</v>
      </c>
      <c r="AR127" s="2">
        <v>2000</v>
      </c>
      <c r="AS127" s="2">
        <v>0</v>
      </c>
      <c r="AT127" s="2">
        <v>18578</v>
      </c>
      <c r="AU127" s="2">
        <v>27800</v>
      </c>
      <c r="AV127" s="2">
        <v>0</v>
      </c>
      <c r="AW127" s="2">
        <v>0</v>
      </c>
      <c r="AX127" s="2">
        <v>0</v>
      </c>
      <c r="AY127" s="142">
        <v>0</v>
      </c>
      <c r="AZ127" s="143">
        <v>0</v>
      </c>
      <c r="BA127" s="141">
        <v>0</v>
      </c>
      <c r="BB127" s="141">
        <v>0</v>
      </c>
      <c r="BC127" s="2">
        <v>0</v>
      </c>
      <c r="BD127" s="2">
        <v>0</v>
      </c>
      <c r="BE127" s="2">
        <v>0</v>
      </c>
      <c r="BF127" s="2">
        <v>0</v>
      </c>
      <c r="BG127" s="2">
        <v>0</v>
      </c>
      <c r="BH127" s="2">
        <v>0</v>
      </c>
      <c r="BI127" s="2">
        <v>0</v>
      </c>
      <c r="BJ127" s="2">
        <v>0</v>
      </c>
      <c r="BK127" s="2">
        <v>0</v>
      </c>
      <c r="BM127" s="24">
        <f t="shared" si="1"/>
        <v>0</v>
      </c>
      <c r="BN127" s="24">
        <v>15757.75</v>
      </c>
    </row>
    <row r="128" spans="1:66" ht="15">
      <c r="A128" s="139" t="s">
        <v>786</v>
      </c>
      <c r="B128" s="140" t="str">
        <f>VLOOKUP(A128,LA_info!$C$4:$D$344,2,FALSE)</f>
        <v>Ribble Valley</v>
      </c>
      <c r="D128" s="2">
        <v>0</v>
      </c>
      <c r="E128" s="2">
        <v>0</v>
      </c>
      <c r="F128" s="2">
        <v>0</v>
      </c>
      <c r="G128" s="2">
        <v>0</v>
      </c>
      <c r="H128" s="2">
        <v>8</v>
      </c>
      <c r="I128" s="2">
        <v>8</v>
      </c>
      <c r="J128" s="2">
        <v>0</v>
      </c>
      <c r="K128" s="2">
        <v>0</v>
      </c>
      <c r="L128" s="2">
        <v>0</v>
      </c>
      <c r="M128" s="2">
        <v>0</v>
      </c>
      <c r="N128" s="2">
        <v>0</v>
      </c>
      <c r="O128" s="2">
        <v>0</v>
      </c>
      <c r="P128" s="2">
        <v>0</v>
      </c>
      <c r="Q128" s="2">
        <v>0</v>
      </c>
      <c r="R128" s="2">
        <v>0</v>
      </c>
      <c r="S128" s="2">
        <v>0</v>
      </c>
      <c r="T128" s="2">
        <v>0</v>
      </c>
      <c r="U128" s="2">
        <v>205</v>
      </c>
      <c r="V128" s="2">
        <v>0</v>
      </c>
      <c r="W128" s="2">
        <v>0</v>
      </c>
      <c r="X128" s="2">
        <v>0</v>
      </c>
      <c r="Y128" s="2">
        <v>0</v>
      </c>
      <c r="Z128" s="2">
        <v>0</v>
      </c>
      <c r="AA128" s="2">
        <v>0</v>
      </c>
      <c r="AB128" s="2">
        <v>0</v>
      </c>
      <c r="AC128" s="2">
        <v>0</v>
      </c>
      <c r="AD128" s="2">
        <v>0</v>
      </c>
      <c r="AE128" s="2">
        <v>0</v>
      </c>
      <c r="AF128" s="2">
        <v>205</v>
      </c>
      <c r="AG128" s="2">
        <v>4260</v>
      </c>
      <c r="AH128" s="2">
        <v>975</v>
      </c>
      <c r="AI128" s="2">
        <v>2500</v>
      </c>
      <c r="AJ128" s="2">
        <v>0</v>
      </c>
      <c r="AK128" s="2">
        <v>0</v>
      </c>
      <c r="AL128" s="2">
        <v>0</v>
      </c>
      <c r="AM128" s="2">
        <v>0</v>
      </c>
      <c r="AN128" s="2">
        <v>0</v>
      </c>
      <c r="AO128" s="2">
        <v>0</v>
      </c>
      <c r="AP128" s="2">
        <v>0</v>
      </c>
      <c r="AQ128" s="2">
        <v>0</v>
      </c>
      <c r="AR128" s="2">
        <v>3125</v>
      </c>
      <c r="AS128" s="2">
        <v>0</v>
      </c>
      <c r="AT128" s="2">
        <v>10860</v>
      </c>
      <c r="AU128" s="2">
        <v>10</v>
      </c>
      <c r="AV128" s="2">
        <v>0</v>
      </c>
      <c r="AW128" s="2">
        <v>0</v>
      </c>
      <c r="AX128" s="2">
        <v>0</v>
      </c>
      <c r="AY128" s="142">
        <v>0</v>
      </c>
      <c r="AZ128" s="143">
        <v>0</v>
      </c>
      <c r="BA128" s="141">
        <v>0</v>
      </c>
      <c r="BB128" s="141">
        <v>0</v>
      </c>
      <c r="BC128" s="2">
        <v>0</v>
      </c>
      <c r="BD128" s="2">
        <v>0</v>
      </c>
      <c r="BE128" s="2">
        <v>0</v>
      </c>
      <c r="BF128" s="2">
        <v>0</v>
      </c>
      <c r="BG128" s="2">
        <v>0</v>
      </c>
      <c r="BH128" s="2">
        <v>0</v>
      </c>
      <c r="BI128" s="2">
        <v>0</v>
      </c>
      <c r="BJ128" s="2">
        <v>0</v>
      </c>
      <c r="BK128" s="2">
        <v>0</v>
      </c>
      <c r="BM128" s="24">
        <f t="shared" si="1"/>
        <v>0</v>
      </c>
      <c r="BN128" s="24">
        <v>12080</v>
      </c>
    </row>
    <row r="129" spans="1:66" ht="15">
      <c r="A129" s="139" t="s">
        <v>790</v>
      </c>
      <c r="B129" s="140" t="str">
        <f>VLOOKUP(A129,LA_info!$C$4:$D$344,2,FALSE)</f>
        <v>Rossendale</v>
      </c>
      <c r="D129" s="2">
        <v>0</v>
      </c>
      <c r="E129" s="2">
        <v>0</v>
      </c>
      <c r="F129" s="2">
        <v>0</v>
      </c>
      <c r="G129" s="2">
        <v>0</v>
      </c>
      <c r="H129" s="2">
        <v>0</v>
      </c>
      <c r="I129" s="2">
        <v>0</v>
      </c>
      <c r="J129" s="2">
        <v>0</v>
      </c>
      <c r="K129" s="2">
        <v>0</v>
      </c>
      <c r="L129" s="2">
        <v>0</v>
      </c>
      <c r="M129" s="2">
        <v>0</v>
      </c>
      <c r="N129" s="2">
        <v>0</v>
      </c>
      <c r="O129" s="2">
        <v>0</v>
      </c>
      <c r="P129" s="2">
        <v>0</v>
      </c>
      <c r="Q129" s="2">
        <v>0</v>
      </c>
      <c r="R129" s="2">
        <v>0</v>
      </c>
      <c r="S129" s="2">
        <v>0</v>
      </c>
      <c r="T129" s="2">
        <v>0</v>
      </c>
      <c r="U129" s="2">
        <v>3496</v>
      </c>
      <c r="V129" s="2">
        <v>0</v>
      </c>
      <c r="W129" s="2">
        <v>0</v>
      </c>
      <c r="X129" s="2">
        <v>0</v>
      </c>
      <c r="Y129" s="2">
        <v>0</v>
      </c>
      <c r="Z129" s="2">
        <v>0</v>
      </c>
      <c r="AA129" s="2">
        <v>0</v>
      </c>
      <c r="AB129" s="2">
        <v>0</v>
      </c>
      <c r="AC129" s="2">
        <v>0</v>
      </c>
      <c r="AD129" s="2">
        <v>0</v>
      </c>
      <c r="AE129" s="2">
        <v>0</v>
      </c>
      <c r="AF129" s="2">
        <v>3496</v>
      </c>
      <c r="AG129" s="2">
        <v>13210</v>
      </c>
      <c r="AH129" s="2">
        <v>0</v>
      </c>
      <c r="AI129" s="2">
        <v>0</v>
      </c>
      <c r="AJ129" s="2">
        <v>0</v>
      </c>
      <c r="AK129" s="2">
        <v>0</v>
      </c>
      <c r="AL129" s="2">
        <v>0</v>
      </c>
      <c r="AM129" s="2">
        <v>0</v>
      </c>
      <c r="AN129" s="2">
        <v>0</v>
      </c>
      <c r="AO129" s="2">
        <v>0</v>
      </c>
      <c r="AP129" s="2">
        <v>0</v>
      </c>
      <c r="AQ129" s="2">
        <v>0</v>
      </c>
      <c r="AR129" s="2">
        <v>0</v>
      </c>
      <c r="AS129" s="2">
        <v>0</v>
      </c>
      <c r="AT129" s="2">
        <v>13210</v>
      </c>
      <c r="AU129" s="2">
        <v>0</v>
      </c>
      <c r="AV129" s="2">
        <v>0</v>
      </c>
      <c r="AW129" s="2">
        <v>0</v>
      </c>
      <c r="AX129" s="2">
        <v>0</v>
      </c>
      <c r="AY129" s="142">
        <v>0</v>
      </c>
      <c r="AZ129" s="143">
        <v>0</v>
      </c>
      <c r="BA129" s="141">
        <v>0</v>
      </c>
      <c r="BB129" s="141">
        <v>0</v>
      </c>
      <c r="BC129" s="2">
        <v>0</v>
      </c>
      <c r="BD129" s="2">
        <v>0</v>
      </c>
      <c r="BE129" s="2">
        <v>0</v>
      </c>
      <c r="BF129" s="2">
        <v>0</v>
      </c>
      <c r="BG129" s="2">
        <v>0</v>
      </c>
      <c r="BH129" s="2">
        <v>0</v>
      </c>
      <c r="BI129" s="2">
        <v>0</v>
      </c>
      <c r="BJ129" s="2">
        <v>0</v>
      </c>
      <c r="BK129" s="2">
        <v>0</v>
      </c>
      <c r="BM129" s="24">
        <f t="shared" si="1"/>
        <v>0</v>
      </c>
      <c r="BN129" s="24">
        <v>12349.25</v>
      </c>
    </row>
    <row r="130" spans="1:66" ht="15">
      <c r="A130" s="139" t="s">
        <v>844</v>
      </c>
      <c r="B130" s="140" t="str">
        <f>VLOOKUP(A130,LA_info!$C$4:$D$344,2,FALSE)</f>
        <v>South Ribble</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16321</v>
      </c>
      <c r="AH130" s="2">
        <v>7000</v>
      </c>
      <c r="AI130" s="2">
        <v>0</v>
      </c>
      <c r="AJ130" s="2">
        <v>0</v>
      </c>
      <c r="AK130" s="2">
        <v>0</v>
      </c>
      <c r="AL130" s="2">
        <v>0</v>
      </c>
      <c r="AM130" s="2">
        <v>0</v>
      </c>
      <c r="AN130" s="2">
        <v>0</v>
      </c>
      <c r="AO130" s="2">
        <v>0</v>
      </c>
      <c r="AP130" s="2">
        <v>0</v>
      </c>
      <c r="AQ130" s="2">
        <v>0</v>
      </c>
      <c r="AR130" s="2">
        <v>4000</v>
      </c>
      <c r="AS130" s="2">
        <v>0</v>
      </c>
      <c r="AT130" s="2">
        <v>27321</v>
      </c>
      <c r="AU130" s="2">
        <v>5619</v>
      </c>
      <c r="AV130" s="2">
        <v>0</v>
      </c>
      <c r="AW130" s="2">
        <v>0</v>
      </c>
      <c r="AX130" s="2">
        <v>0</v>
      </c>
      <c r="AY130" s="142">
        <v>0</v>
      </c>
      <c r="AZ130" s="143">
        <v>0</v>
      </c>
      <c r="BA130" s="141">
        <v>0</v>
      </c>
      <c r="BB130" s="141">
        <v>0</v>
      </c>
      <c r="BC130" s="2">
        <v>0</v>
      </c>
      <c r="BD130" s="2">
        <v>0</v>
      </c>
      <c r="BE130" s="2">
        <v>0</v>
      </c>
      <c r="BF130" s="2">
        <v>0</v>
      </c>
      <c r="BG130" s="2">
        <v>0</v>
      </c>
      <c r="BH130" s="2">
        <v>0</v>
      </c>
      <c r="BI130" s="2">
        <v>0</v>
      </c>
      <c r="BJ130" s="2">
        <v>0</v>
      </c>
      <c r="BK130" s="2">
        <v>0</v>
      </c>
      <c r="BM130" s="24">
        <f t="shared" si="1"/>
        <v>0</v>
      </c>
      <c r="BN130" s="24">
        <v>14341.625</v>
      </c>
    </row>
    <row r="131" spans="1:66" ht="15">
      <c r="A131" s="139" t="s">
        <v>960</v>
      </c>
      <c r="B131" s="140" t="str">
        <f>VLOOKUP(A131,LA_info!$C$4:$D$344,2,FALSE)</f>
        <v>West Lancashire</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88212</v>
      </c>
      <c r="V131" s="2">
        <v>0</v>
      </c>
      <c r="W131" s="2">
        <v>0</v>
      </c>
      <c r="X131" s="2">
        <v>0</v>
      </c>
      <c r="Y131" s="2">
        <v>0</v>
      </c>
      <c r="Z131" s="2">
        <v>0</v>
      </c>
      <c r="AA131" s="2">
        <v>0</v>
      </c>
      <c r="AB131" s="2">
        <v>0</v>
      </c>
      <c r="AC131" s="2">
        <v>0</v>
      </c>
      <c r="AD131" s="2">
        <v>0</v>
      </c>
      <c r="AE131" s="2">
        <v>0</v>
      </c>
      <c r="AF131" s="2">
        <v>88212</v>
      </c>
      <c r="AG131" s="2">
        <v>13825</v>
      </c>
      <c r="AH131" s="2">
        <v>5000</v>
      </c>
      <c r="AI131" s="2">
        <v>0</v>
      </c>
      <c r="AJ131" s="2">
        <v>0</v>
      </c>
      <c r="AK131" s="2">
        <v>0</v>
      </c>
      <c r="AL131" s="2">
        <v>0</v>
      </c>
      <c r="AM131" s="2">
        <v>0</v>
      </c>
      <c r="AN131" s="2">
        <v>0</v>
      </c>
      <c r="AO131" s="2">
        <v>0</v>
      </c>
      <c r="AP131" s="2">
        <v>0</v>
      </c>
      <c r="AQ131" s="2">
        <v>0</v>
      </c>
      <c r="AR131" s="2">
        <v>0</v>
      </c>
      <c r="AS131" s="2">
        <v>0</v>
      </c>
      <c r="AT131" s="2">
        <v>18825</v>
      </c>
      <c r="AU131" s="2">
        <v>0</v>
      </c>
      <c r="AV131" s="2">
        <v>0</v>
      </c>
      <c r="AW131" s="2">
        <v>0</v>
      </c>
      <c r="AX131" s="2">
        <v>0</v>
      </c>
      <c r="AY131" s="142">
        <v>0</v>
      </c>
      <c r="AZ131" s="143">
        <v>0</v>
      </c>
      <c r="BA131" s="141">
        <v>0</v>
      </c>
      <c r="BB131" s="141">
        <v>0</v>
      </c>
      <c r="BC131" s="2">
        <v>0</v>
      </c>
      <c r="BD131" s="2">
        <v>0</v>
      </c>
      <c r="BE131" s="2">
        <v>0</v>
      </c>
      <c r="BF131" s="2">
        <v>0</v>
      </c>
      <c r="BG131" s="2">
        <v>0</v>
      </c>
      <c r="BH131" s="2">
        <v>0</v>
      </c>
      <c r="BI131" s="2">
        <v>0</v>
      </c>
      <c r="BJ131" s="2">
        <v>0</v>
      </c>
      <c r="BK131" s="2">
        <v>0</v>
      </c>
      <c r="BM131" s="24">
        <f aca="true" t="shared" si="2" ref="BM131:BM194">AV131*0.02</f>
        <v>0</v>
      </c>
      <c r="BN131" s="24">
        <v>14365.375</v>
      </c>
    </row>
    <row r="132" spans="1:66" ht="15">
      <c r="A132" s="139" t="s">
        <v>804</v>
      </c>
      <c r="B132" s="140" t="str">
        <f>VLOOKUP(A132,LA_info!$C$4:$D$344,2,FALSE)</f>
        <v>Rutland UA</v>
      </c>
      <c r="D132" s="2">
        <v>0</v>
      </c>
      <c r="E132" s="2">
        <v>0</v>
      </c>
      <c r="F132" s="2">
        <v>0</v>
      </c>
      <c r="G132" s="2">
        <v>0</v>
      </c>
      <c r="H132" s="2">
        <v>0</v>
      </c>
      <c r="I132" s="2">
        <v>0</v>
      </c>
      <c r="J132" s="2">
        <v>0</v>
      </c>
      <c r="K132" s="2">
        <v>0</v>
      </c>
      <c r="L132" s="2">
        <v>0</v>
      </c>
      <c r="M132" s="2">
        <v>0</v>
      </c>
      <c r="N132" s="2">
        <v>0</v>
      </c>
      <c r="O132" s="2">
        <v>0</v>
      </c>
      <c r="P132" s="2">
        <v>0</v>
      </c>
      <c r="Q132" s="2">
        <v>0</v>
      </c>
      <c r="R132" s="2">
        <v>0</v>
      </c>
      <c r="S132" s="2">
        <v>0</v>
      </c>
      <c r="T132" s="2">
        <v>0</v>
      </c>
      <c r="U132" s="2">
        <v>21386</v>
      </c>
      <c r="V132" s="2">
        <v>0</v>
      </c>
      <c r="W132" s="2">
        <v>0</v>
      </c>
      <c r="X132" s="2">
        <v>0</v>
      </c>
      <c r="Y132" s="2">
        <v>0</v>
      </c>
      <c r="Z132" s="2">
        <v>0</v>
      </c>
      <c r="AA132" s="2">
        <v>0</v>
      </c>
      <c r="AB132" s="2">
        <v>630</v>
      </c>
      <c r="AC132" s="2">
        <v>0</v>
      </c>
      <c r="AD132" s="2">
        <v>0</v>
      </c>
      <c r="AE132" s="2">
        <v>0</v>
      </c>
      <c r="AF132" s="2">
        <v>22016</v>
      </c>
      <c r="AG132" s="2">
        <v>17055</v>
      </c>
      <c r="AH132" s="2">
        <v>9000</v>
      </c>
      <c r="AI132" s="2">
        <v>0</v>
      </c>
      <c r="AJ132" s="2">
        <v>1000</v>
      </c>
      <c r="AK132" s="2">
        <v>0</v>
      </c>
      <c r="AL132" s="2">
        <v>0</v>
      </c>
      <c r="AM132" s="2">
        <v>0</v>
      </c>
      <c r="AN132" s="2">
        <v>0</v>
      </c>
      <c r="AO132" s="2">
        <v>0</v>
      </c>
      <c r="AP132" s="2">
        <v>0</v>
      </c>
      <c r="AQ132" s="2">
        <v>0</v>
      </c>
      <c r="AR132" s="2">
        <v>0</v>
      </c>
      <c r="AS132" s="2">
        <v>0</v>
      </c>
      <c r="AT132" s="2">
        <v>27055</v>
      </c>
      <c r="AU132" s="2">
        <v>96</v>
      </c>
      <c r="AV132" s="2">
        <v>0</v>
      </c>
      <c r="AW132" s="2">
        <v>0</v>
      </c>
      <c r="AX132" s="2">
        <v>0</v>
      </c>
      <c r="AY132" s="142">
        <v>0</v>
      </c>
      <c r="AZ132" s="143">
        <v>0</v>
      </c>
      <c r="BA132" s="141">
        <v>0</v>
      </c>
      <c r="BB132" s="141">
        <v>0</v>
      </c>
      <c r="BC132" s="2">
        <v>0</v>
      </c>
      <c r="BD132" s="2">
        <v>0</v>
      </c>
      <c r="BE132" s="2">
        <v>0</v>
      </c>
      <c r="BF132" s="2">
        <v>0</v>
      </c>
      <c r="BG132" s="2">
        <v>0</v>
      </c>
      <c r="BH132" s="2">
        <v>0</v>
      </c>
      <c r="BI132" s="2">
        <v>0</v>
      </c>
      <c r="BJ132" s="2">
        <v>0</v>
      </c>
      <c r="BK132" s="2">
        <v>0</v>
      </c>
      <c r="BM132" s="24">
        <f t="shared" si="2"/>
        <v>0</v>
      </c>
      <c r="BN132" s="24">
        <v>13385.125</v>
      </c>
    </row>
    <row r="133" spans="1:66" ht="15">
      <c r="A133" s="139" t="s">
        <v>414</v>
      </c>
      <c r="B133" s="140" t="str">
        <f>VLOOKUP(A133,LA_info!$C$4:$D$344,2,FALSE)</f>
        <v>Charnwood</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79190</v>
      </c>
      <c r="V133" s="2">
        <v>2000</v>
      </c>
      <c r="W133" s="2">
        <v>0</v>
      </c>
      <c r="X133" s="2">
        <v>0</v>
      </c>
      <c r="Y133" s="2">
        <v>0</v>
      </c>
      <c r="Z133" s="2">
        <v>0</v>
      </c>
      <c r="AA133" s="2">
        <v>0</v>
      </c>
      <c r="AB133" s="2">
        <v>0</v>
      </c>
      <c r="AC133" s="2">
        <v>0</v>
      </c>
      <c r="AD133" s="2">
        <v>0</v>
      </c>
      <c r="AE133" s="2">
        <v>0</v>
      </c>
      <c r="AF133" s="2">
        <v>81190</v>
      </c>
      <c r="AG133" s="2">
        <v>18091</v>
      </c>
      <c r="AH133" s="2">
        <v>7000</v>
      </c>
      <c r="AI133" s="2">
        <v>0</v>
      </c>
      <c r="AJ133" s="2">
        <v>0</v>
      </c>
      <c r="AK133" s="2">
        <v>0</v>
      </c>
      <c r="AL133" s="2">
        <v>0</v>
      </c>
      <c r="AM133" s="2">
        <v>0</v>
      </c>
      <c r="AN133" s="2">
        <v>0</v>
      </c>
      <c r="AO133" s="2">
        <v>0</v>
      </c>
      <c r="AP133" s="2">
        <v>0</v>
      </c>
      <c r="AQ133" s="2">
        <v>0</v>
      </c>
      <c r="AR133" s="2">
        <v>2000</v>
      </c>
      <c r="AS133" s="2">
        <v>0</v>
      </c>
      <c r="AT133" s="2">
        <v>27091</v>
      </c>
      <c r="AU133" s="2">
        <v>11527</v>
      </c>
      <c r="AV133" s="2">
        <v>0</v>
      </c>
      <c r="AW133" s="2">
        <v>0</v>
      </c>
      <c r="AX133" s="2">
        <v>0</v>
      </c>
      <c r="AY133" s="142">
        <v>0</v>
      </c>
      <c r="AZ133" s="143">
        <v>0</v>
      </c>
      <c r="BA133" s="141">
        <v>0</v>
      </c>
      <c r="BB133" s="141">
        <v>0</v>
      </c>
      <c r="BC133" s="2">
        <v>0</v>
      </c>
      <c r="BD133" s="2">
        <v>0</v>
      </c>
      <c r="BE133" s="2">
        <v>0</v>
      </c>
      <c r="BF133" s="2">
        <v>0</v>
      </c>
      <c r="BG133" s="2">
        <v>0</v>
      </c>
      <c r="BH133" s="2">
        <v>0</v>
      </c>
      <c r="BI133" s="2">
        <v>0</v>
      </c>
      <c r="BJ133" s="2">
        <v>0</v>
      </c>
      <c r="BK133" s="2">
        <v>0</v>
      </c>
      <c r="BM133" s="24">
        <f t="shared" si="2"/>
        <v>0</v>
      </c>
      <c r="BN133" s="24">
        <v>16523.625</v>
      </c>
    </row>
    <row r="134" spans="1:66" ht="15">
      <c r="A134" s="139" t="s">
        <v>574</v>
      </c>
      <c r="B134" s="140" t="str">
        <f>VLOOKUP(A134,LA_info!$C$4:$D$344,2,FALSE)</f>
        <v>Harborough</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1490</v>
      </c>
      <c r="V134" s="2">
        <v>0</v>
      </c>
      <c r="W134" s="2">
        <v>0</v>
      </c>
      <c r="X134" s="2">
        <v>0</v>
      </c>
      <c r="Y134" s="2">
        <v>42</v>
      </c>
      <c r="Z134" s="2">
        <v>0</v>
      </c>
      <c r="AA134" s="2">
        <v>0</v>
      </c>
      <c r="AB134" s="2">
        <v>0</v>
      </c>
      <c r="AC134" s="2">
        <v>0</v>
      </c>
      <c r="AD134" s="2">
        <v>0</v>
      </c>
      <c r="AE134" s="2">
        <v>0</v>
      </c>
      <c r="AF134" s="2">
        <v>1532</v>
      </c>
      <c r="AG134" s="2">
        <v>5805</v>
      </c>
      <c r="AH134" s="2">
        <v>19689</v>
      </c>
      <c r="AI134" s="2">
        <v>0</v>
      </c>
      <c r="AJ134" s="2">
        <v>0</v>
      </c>
      <c r="AK134" s="2">
        <v>0</v>
      </c>
      <c r="AL134" s="2">
        <v>0</v>
      </c>
      <c r="AM134" s="2">
        <v>0</v>
      </c>
      <c r="AN134" s="2">
        <v>0</v>
      </c>
      <c r="AO134" s="2">
        <v>0</v>
      </c>
      <c r="AP134" s="2">
        <v>0</v>
      </c>
      <c r="AQ134" s="2">
        <v>0</v>
      </c>
      <c r="AR134" s="2">
        <v>0</v>
      </c>
      <c r="AS134" s="2">
        <v>0</v>
      </c>
      <c r="AT134" s="2">
        <v>25494</v>
      </c>
      <c r="AU134" s="2">
        <v>0</v>
      </c>
      <c r="AV134" s="2">
        <v>0</v>
      </c>
      <c r="AW134" s="2">
        <v>0</v>
      </c>
      <c r="AX134" s="2">
        <v>0</v>
      </c>
      <c r="AY134" s="142">
        <v>0</v>
      </c>
      <c r="AZ134" s="143">
        <v>0</v>
      </c>
      <c r="BA134" s="141">
        <v>0</v>
      </c>
      <c r="BB134" s="141">
        <v>0</v>
      </c>
      <c r="BC134" s="2">
        <v>0</v>
      </c>
      <c r="BD134" s="2">
        <v>0</v>
      </c>
      <c r="BE134" s="2">
        <v>0</v>
      </c>
      <c r="BF134" s="2">
        <v>0</v>
      </c>
      <c r="BG134" s="2">
        <v>0</v>
      </c>
      <c r="BH134" s="2">
        <v>0</v>
      </c>
      <c r="BI134" s="2">
        <v>0</v>
      </c>
      <c r="BJ134" s="2">
        <v>0</v>
      </c>
      <c r="BK134" s="2">
        <v>0</v>
      </c>
      <c r="BM134" s="24">
        <f t="shared" si="2"/>
        <v>0</v>
      </c>
      <c r="BN134" s="24">
        <v>16531</v>
      </c>
    </row>
    <row r="135" spans="1:66" ht="15">
      <c r="A135" s="139" t="s">
        <v>598</v>
      </c>
      <c r="B135" s="140" t="str">
        <f>VLOOKUP(A135,LA_info!$C$4:$D$344,2,FALSE)</f>
        <v>Hinckley and Bosworth</v>
      </c>
      <c r="D135" s="2">
        <v>0</v>
      </c>
      <c r="E135" s="2">
        <v>0</v>
      </c>
      <c r="F135" s="2">
        <v>0</v>
      </c>
      <c r="G135" s="2">
        <v>0</v>
      </c>
      <c r="H135" s="2">
        <v>0</v>
      </c>
      <c r="I135" s="2">
        <v>0</v>
      </c>
      <c r="J135" s="2">
        <v>0</v>
      </c>
      <c r="K135" s="2">
        <v>0</v>
      </c>
      <c r="L135" s="2">
        <v>0</v>
      </c>
      <c r="M135" s="2">
        <v>0</v>
      </c>
      <c r="N135" s="2">
        <v>0</v>
      </c>
      <c r="O135" s="2">
        <v>0</v>
      </c>
      <c r="P135" s="2">
        <v>0</v>
      </c>
      <c r="Q135" s="2">
        <v>0</v>
      </c>
      <c r="R135" s="2">
        <v>0</v>
      </c>
      <c r="S135" s="2">
        <v>0</v>
      </c>
      <c r="T135" s="2">
        <v>0</v>
      </c>
      <c r="U135" s="2">
        <v>75952</v>
      </c>
      <c r="V135" s="2">
        <v>0</v>
      </c>
      <c r="W135" s="2">
        <v>0</v>
      </c>
      <c r="X135" s="2">
        <v>0</v>
      </c>
      <c r="Y135" s="2">
        <v>0</v>
      </c>
      <c r="Z135" s="2">
        <v>0</v>
      </c>
      <c r="AA135" s="2">
        <v>0</v>
      </c>
      <c r="AB135" s="2">
        <v>0</v>
      </c>
      <c r="AC135" s="2">
        <v>0</v>
      </c>
      <c r="AD135" s="2">
        <v>0</v>
      </c>
      <c r="AE135" s="2">
        <v>0</v>
      </c>
      <c r="AF135" s="2">
        <v>75952</v>
      </c>
      <c r="AG135" s="2">
        <v>1150</v>
      </c>
      <c r="AH135" s="2">
        <v>11150</v>
      </c>
      <c r="AI135" s="2">
        <v>0</v>
      </c>
      <c r="AJ135" s="2">
        <v>0</v>
      </c>
      <c r="AK135" s="2">
        <v>0</v>
      </c>
      <c r="AL135" s="2">
        <v>0</v>
      </c>
      <c r="AM135" s="2">
        <v>0</v>
      </c>
      <c r="AN135" s="2">
        <v>0</v>
      </c>
      <c r="AO135" s="2">
        <v>0</v>
      </c>
      <c r="AP135" s="2">
        <v>0</v>
      </c>
      <c r="AQ135" s="2">
        <v>0</v>
      </c>
      <c r="AR135" s="2">
        <v>0</v>
      </c>
      <c r="AS135" s="2">
        <v>0</v>
      </c>
      <c r="AT135" s="2">
        <v>12300</v>
      </c>
      <c r="AU135" s="2">
        <v>1548</v>
      </c>
      <c r="AV135" s="2">
        <v>0</v>
      </c>
      <c r="AW135" s="2">
        <v>0</v>
      </c>
      <c r="AX135" s="2">
        <v>0</v>
      </c>
      <c r="AY135" s="142">
        <v>0</v>
      </c>
      <c r="AZ135" s="143">
        <v>0</v>
      </c>
      <c r="BA135" s="141">
        <v>0</v>
      </c>
      <c r="BB135" s="141">
        <v>0</v>
      </c>
      <c r="BC135" s="2">
        <v>0</v>
      </c>
      <c r="BD135" s="2">
        <v>0</v>
      </c>
      <c r="BE135" s="2">
        <v>0</v>
      </c>
      <c r="BF135" s="2">
        <v>0</v>
      </c>
      <c r="BG135" s="2">
        <v>0</v>
      </c>
      <c r="BH135" s="2">
        <v>0</v>
      </c>
      <c r="BI135" s="2">
        <v>0</v>
      </c>
      <c r="BJ135" s="2">
        <v>0</v>
      </c>
      <c r="BK135" s="2">
        <v>0</v>
      </c>
      <c r="BM135" s="24">
        <f t="shared" si="2"/>
        <v>0</v>
      </c>
      <c r="BN135" s="24">
        <v>15139.5</v>
      </c>
    </row>
    <row r="136" spans="1:66" ht="15">
      <c r="A136" s="139" t="s">
        <v>664</v>
      </c>
      <c r="B136" s="140" t="str">
        <f>VLOOKUP(A136,LA_info!$C$4:$D$344,2,FALSE)</f>
        <v>Melton</v>
      </c>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0</v>
      </c>
      <c r="U136" s="2">
        <v>31413</v>
      </c>
      <c r="V136" s="2">
        <v>0</v>
      </c>
      <c r="W136" s="2">
        <v>0</v>
      </c>
      <c r="X136" s="2">
        <v>0</v>
      </c>
      <c r="Y136" s="2">
        <v>0</v>
      </c>
      <c r="Z136" s="2">
        <v>0</v>
      </c>
      <c r="AA136" s="2">
        <v>0</v>
      </c>
      <c r="AB136" s="2">
        <v>0</v>
      </c>
      <c r="AC136" s="2">
        <v>0</v>
      </c>
      <c r="AD136" s="2">
        <v>0</v>
      </c>
      <c r="AE136" s="2">
        <v>0</v>
      </c>
      <c r="AF136" s="2">
        <v>31413</v>
      </c>
      <c r="AG136" s="2">
        <v>3550</v>
      </c>
      <c r="AH136" s="2">
        <v>4000</v>
      </c>
      <c r="AI136" s="2">
        <v>0</v>
      </c>
      <c r="AJ136" s="2">
        <v>8000</v>
      </c>
      <c r="AK136" s="2">
        <v>0</v>
      </c>
      <c r="AL136" s="2">
        <v>0</v>
      </c>
      <c r="AM136" s="2">
        <v>0</v>
      </c>
      <c r="AN136" s="2">
        <v>0</v>
      </c>
      <c r="AO136" s="2">
        <v>0</v>
      </c>
      <c r="AP136" s="2">
        <v>0</v>
      </c>
      <c r="AQ136" s="2">
        <v>0</v>
      </c>
      <c r="AR136" s="2">
        <v>0</v>
      </c>
      <c r="AS136" s="2">
        <v>0</v>
      </c>
      <c r="AT136" s="2">
        <v>15550</v>
      </c>
      <c r="AU136" s="2">
        <v>6500</v>
      </c>
      <c r="AV136" s="2">
        <v>0</v>
      </c>
      <c r="AW136" s="2">
        <v>0</v>
      </c>
      <c r="AX136" s="2">
        <v>0</v>
      </c>
      <c r="AY136" s="142">
        <v>0</v>
      </c>
      <c r="AZ136" s="143">
        <v>0</v>
      </c>
      <c r="BA136" s="141">
        <v>0</v>
      </c>
      <c r="BB136" s="141">
        <v>0</v>
      </c>
      <c r="BC136" s="2">
        <v>0</v>
      </c>
      <c r="BD136" s="2">
        <v>0</v>
      </c>
      <c r="BE136" s="2">
        <v>0</v>
      </c>
      <c r="BF136" s="2">
        <v>0</v>
      </c>
      <c r="BG136" s="2">
        <v>0</v>
      </c>
      <c r="BH136" s="2">
        <v>0</v>
      </c>
      <c r="BI136" s="2">
        <v>0</v>
      </c>
      <c r="BJ136" s="2">
        <v>0</v>
      </c>
      <c r="BK136" s="2">
        <v>0</v>
      </c>
      <c r="BM136" s="24">
        <f t="shared" si="2"/>
        <v>0</v>
      </c>
      <c r="BN136" s="24">
        <v>11780.875</v>
      </c>
    </row>
    <row r="137" spans="1:66" ht="15">
      <c r="A137" s="139" t="s">
        <v>730</v>
      </c>
      <c r="B137" s="140" t="str">
        <f>VLOOKUP(A137,LA_info!$C$4:$D$344,2,FALSE)</f>
        <v>North West Leicestershire</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76042</v>
      </c>
      <c r="V137" s="2">
        <v>7440</v>
      </c>
      <c r="W137" s="2">
        <v>0</v>
      </c>
      <c r="X137" s="2">
        <v>0</v>
      </c>
      <c r="Y137" s="2">
        <v>0</v>
      </c>
      <c r="Z137" s="2">
        <v>0</v>
      </c>
      <c r="AA137" s="2">
        <v>0</v>
      </c>
      <c r="AB137" s="2">
        <v>1000</v>
      </c>
      <c r="AC137" s="2">
        <v>0</v>
      </c>
      <c r="AD137" s="2">
        <v>0</v>
      </c>
      <c r="AE137" s="2">
        <v>0</v>
      </c>
      <c r="AF137" s="2">
        <v>84482</v>
      </c>
      <c r="AG137" s="2">
        <v>7998</v>
      </c>
      <c r="AH137" s="2">
        <v>2500</v>
      </c>
      <c r="AI137" s="2">
        <v>0</v>
      </c>
      <c r="AJ137" s="2">
        <v>0</v>
      </c>
      <c r="AK137" s="2">
        <v>0</v>
      </c>
      <c r="AL137" s="2">
        <v>0</v>
      </c>
      <c r="AM137" s="2">
        <v>0</v>
      </c>
      <c r="AN137" s="2">
        <v>0</v>
      </c>
      <c r="AO137" s="2">
        <v>0</v>
      </c>
      <c r="AP137" s="2">
        <v>0</v>
      </c>
      <c r="AQ137" s="2">
        <v>0</v>
      </c>
      <c r="AR137" s="2">
        <v>23000</v>
      </c>
      <c r="AS137" s="2">
        <v>0</v>
      </c>
      <c r="AT137" s="2">
        <v>33498</v>
      </c>
      <c r="AU137" s="2">
        <v>4700</v>
      </c>
      <c r="AV137" s="2">
        <v>0</v>
      </c>
      <c r="AW137" s="2">
        <v>0</v>
      </c>
      <c r="AX137" s="2">
        <v>0</v>
      </c>
      <c r="AY137" s="142">
        <v>0</v>
      </c>
      <c r="AZ137" s="143">
        <v>0</v>
      </c>
      <c r="BA137" s="141">
        <v>0</v>
      </c>
      <c r="BB137" s="141">
        <v>0</v>
      </c>
      <c r="BC137" s="2">
        <v>0</v>
      </c>
      <c r="BD137" s="2">
        <v>0</v>
      </c>
      <c r="BE137" s="2">
        <v>0</v>
      </c>
      <c r="BF137" s="2">
        <v>0</v>
      </c>
      <c r="BG137" s="2">
        <v>0</v>
      </c>
      <c r="BH137" s="2">
        <v>0</v>
      </c>
      <c r="BI137" s="2">
        <v>0</v>
      </c>
      <c r="BJ137" s="2">
        <v>0</v>
      </c>
      <c r="BK137" s="2">
        <v>0</v>
      </c>
      <c r="BM137" s="24">
        <f t="shared" si="2"/>
        <v>0</v>
      </c>
      <c r="BN137" s="24">
        <v>14383.5</v>
      </c>
    </row>
    <row r="138" spans="1:66" ht="15">
      <c r="A138" s="139" t="s">
        <v>750</v>
      </c>
      <c r="B138" s="140" t="str">
        <f>VLOOKUP(A138,LA_info!$C$4:$D$344,2,FALSE)</f>
        <v>Oadby and Wigston</v>
      </c>
      <c r="D138" s="2">
        <v>0</v>
      </c>
      <c r="E138" s="2">
        <v>0</v>
      </c>
      <c r="F138" s="2">
        <v>0</v>
      </c>
      <c r="G138" s="2">
        <v>0</v>
      </c>
      <c r="H138" s="2">
        <v>0</v>
      </c>
      <c r="I138" s="2">
        <v>0</v>
      </c>
      <c r="J138" s="2">
        <v>0</v>
      </c>
      <c r="K138" s="2">
        <v>0</v>
      </c>
      <c r="L138" s="2">
        <v>0</v>
      </c>
      <c r="M138" s="2">
        <v>0</v>
      </c>
      <c r="N138" s="2">
        <v>0</v>
      </c>
      <c r="O138" s="2">
        <v>0</v>
      </c>
      <c r="P138" s="2">
        <v>3000</v>
      </c>
      <c r="Q138" s="2">
        <v>0</v>
      </c>
      <c r="R138" s="2">
        <v>0</v>
      </c>
      <c r="S138" s="2">
        <v>0</v>
      </c>
      <c r="T138" s="2">
        <v>3000</v>
      </c>
      <c r="U138" s="2">
        <v>24114</v>
      </c>
      <c r="V138" s="2">
        <v>0</v>
      </c>
      <c r="W138" s="2">
        <v>0</v>
      </c>
      <c r="X138" s="2">
        <v>0</v>
      </c>
      <c r="Y138" s="2">
        <v>0</v>
      </c>
      <c r="Z138" s="2">
        <v>0</v>
      </c>
      <c r="AA138" s="2">
        <v>0</v>
      </c>
      <c r="AB138" s="2">
        <v>0</v>
      </c>
      <c r="AC138" s="2">
        <v>0</v>
      </c>
      <c r="AD138" s="2">
        <v>0</v>
      </c>
      <c r="AE138" s="2">
        <v>0</v>
      </c>
      <c r="AF138" s="2">
        <v>24114</v>
      </c>
      <c r="AG138" s="2">
        <v>2538</v>
      </c>
      <c r="AH138" s="2">
        <v>0</v>
      </c>
      <c r="AI138" s="2">
        <v>0</v>
      </c>
      <c r="AJ138" s="2">
        <v>0</v>
      </c>
      <c r="AK138" s="2">
        <v>0</v>
      </c>
      <c r="AL138" s="2">
        <v>0</v>
      </c>
      <c r="AM138" s="2">
        <v>0</v>
      </c>
      <c r="AN138" s="2">
        <v>0</v>
      </c>
      <c r="AO138" s="2">
        <v>0</v>
      </c>
      <c r="AP138" s="2">
        <v>0</v>
      </c>
      <c r="AQ138" s="2">
        <v>0</v>
      </c>
      <c r="AR138" s="2">
        <v>1500</v>
      </c>
      <c r="AS138" s="2">
        <v>0</v>
      </c>
      <c r="AT138" s="2">
        <v>4038</v>
      </c>
      <c r="AU138" s="2">
        <v>0</v>
      </c>
      <c r="AV138" s="2">
        <v>0</v>
      </c>
      <c r="AW138" s="2">
        <v>0</v>
      </c>
      <c r="AX138" s="2">
        <v>0</v>
      </c>
      <c r="AY138" s="142">
        <v>0</v>
      </c>
      <c r="AZ138" s="143">
        <v>0</v>
      </c>
      <c r="BA138" s="141">
        <v>0</v>
      </c>
      <c r="BB138" s="141">
        <v>0</v>
      </c>
      <c r="BC138" s="2">
        <v>0</v>
      </c>
      <c r="BD138" s="2">
        <v>0</v>
      </c>
      <c r="BE138" s="2">
        <v>0</v>
      </c>
      <c r="BF138" s="2">
        <v>0</v>
      </c>
      <c r="BG138" s="2">
        <v>0</v>
      </c>
      <c r="BH138" s="2">
        <v>0</v>
      </c>
      <c r="BI138" s="2">
        <v>0</v>
      </c>
      <c r="BJ138" s="2">
        <v>0</v>
      </c>
      <c r="BK138" s="2">
        <v>0</v>
      </c>
      <c r="BM138" s="24">
        <f t="shared" si="2"/>
        <v>0</v>
      </c>
      <c r="BN138" s="24">
        <v>12542.25</v>
      </c>
    </row>
    <row r="139" spans="1:66" ht="15">
      <c r="A139" s="139" t="s">
        <v>650</v>
      </c>
      <c r="B139" s="140" t="str">
        <f>VLOOKUP(A139,LA_info!$C$4:$D$344,2,FALSE)</f>
        <v>Lincolnshire</v>
      </c>
      <c r="D139" s="2">
        <v>0</v>
      </c>
      <c r="E139" s="2">
        <v>0</v>
      </c>
      <c r="F139" s="2">
        <v>0</v>
      </c>
      <c r="G139" s="2">
        <v>0</v>
      </c>
      <c r="H139" s="2">
        <v>0</v>
      </c>
      <c r="I139" s="2">
        <v>0</v>
      </c>
      <c r="J139" s="2">
        <v>0</v>
      </c>
      <c r="K139" s="2">
        <v>0</v>
      </c>
      <c r="L139" s="2">
        <v>0</v>
      </c>
      <c r="M139" s="2">
        <v>0</v>
      </c>
      <c r="N139" s="2">
        <v>0</v>
      </c>
      <c r="O139" s="2">
        <v>0</v>
      </c>
      <c r="P139" s="2">
        <v>74</v>
      </c>
      <c r="Q139" s="2">
        <v>0</v>
      </c>
      <c r="R139" s="2">
        <v>0</v>
      </c>
      <c r="S139" s="2">
        <v>0</v>
      </c>
      <c r="T139" s="2">
        <v>74</v>
      </c>
      <c r="U139" s="2">
        <v>453947</v>
      </c>
      <c r="V139" s="2">
        <v>10000</v>
      </c>
      <c r="W139" s="2">
        <v>0</v>
      </c>
      <c r="X139" s="2">
        <v>20000</v>
      </c>
      <c r="Y139" s="2">
        <v>0</v>
      </c>
      <c r="Z139" s="2">
        <v>0</v>
      </c>
      <c r="AA139" s="2">
        <v>0</v>
      </c>
      <c r="AB139" s="2">
        <v>0</v>
      </c>
      <c r="AC139" s="2">
        <v>0</v>
      </c>
      <c r="AD139" s="2">
        <v>0</v>
      </c>
      <c r="AE139" s="2">
        <v>0</v>
      </c>
      <c r="AF139" s="2">
        <v>483947</v>
      </c>
      <c r="AG139" s="2">
        <v>157705</v>
      </c>
      <c r="AH139" s="2">
        <v>0</v>
      </c>
      <c r="AI139" s="2">
        <v>0</v>
      </c>
      <c r="AJ139" s="2">
        <v>0</v>
      </c>
      <c r="AK139" s="2">
        <v>0</v>
      </c>
      <c r="AL139" s="2">
        <v>35071</v>
      </c>
      <c r="AM139" s="2">
        <v>0</v>
      </c>
      <c r="AN139" s="2">
        <v>0</v>
      </c>
      <c r="AO139" s="2">
        <v>0</v>
      </c>
      <c r="AP139" s="2">
        <v>0</v>
      </c>
      <c r="AQ139" s="2">
        <v>0</v>
      </c>
      <c r="AR139" s="2">
        <v>4885</v>
      </c>
      <c r="AS139" s="2">
        <v>0</v>
      </c>
      <c r="AT139" s="2">
        <v>197661</v>
      </c>
      <c r="AU139" s="2">
        <v>38963</v>
      </c>
      <c r="AV139" s="2">
        <v>0</v>
      </c>
      <c r="AW139" s="2">
        <v>0</v>
      </c>
      <c r="AX139" s="2">
        <v>0</v>
      </c>
      <c r="AY139" s="142">
        <v>0</v>
      </c>
      <c r="AZ139" s="143">
        <v>0</v>
      </c>
      <c r="BA139" s="141">
        <v>0</v>
      </c>
      <c r="BB139" s="141">
        <v>0</v>
      </c>
      <c r="BC139" s="2">
        <v>0</v>
      </c>
      <c r="BD139" s="2">
        <v>0</v>
      </c>
      <c r="BE139" s="2">
        <v>0</v>
      </c>
      <c r="BF139" s="2">
        <v>0</v>
      </c>
      <c r="BG139" s="2">
        <v>0</v>
      </c>
      <c r="BH139" s="2">
        <v>0</v>
      </c>
      <c r="BI139" s="2">
        <v>0</v>
      </c>
      <c r="BJ139" s="2">
        <v>0</v>
      </c>
      <c r="BK139" s="2">
        <v>0</v>
      </c>
      <c r="BM139" s="24">
        <f t="shared" si="2"/>
        <v>0</v>
      </c>
      <c r="BN139" s="24">
        <v>23351</v>
      </c>
    </row>
    <row r="140" spans="1:66" ht="15">
      <c r="A140" s="139" t="s">
        <v>372</v>
      </c>
      <c r="B140" s="140" t="str">
        <f>VLOOKUP(A140,LA_info!$C$4:$D$344,2,FALSE)</f>
        <v>Boston</v>
      </c>
      <c r="D140" s="2">
        <v>0</v>
      </c>
      <c r="E140" s="2">
        <v>0</v>
      </c>
      <c r="F140" s="2">
        <v>0</v>
      </c>
      <c r="G140" s="2">
        <v>0</v>
      </c>
      <c r="H140" s="2">
        <v>0</v>
      </c>
      <c r="I140" s="2">
        <v>0</v>
      </c>
      <c r="J140" s="2">
        <v>0</v>
      </c>
      <c r="K140" s="2">
        <v>0</v>
      </c>
      <c r="L140" s="2">
        <v>0</v>
      </c>
      <c r="M140" s="2">
        <v>0</v>
      </c>
      <c r="N140" s="2">
        <v>0</v>
      </c>
      <c r="O140" s="2">
        <v>0</v>
      </c>
      <c r="P140" s="2">
        <v>0</v>
      </c>
      <c r="Q140" s="2">
        <v>0</v>
      </c>
      <c r="R140" s="2">
        <v>0</v>
      </c>
      <c r="S140" s="2">
        <v>0</v>
      </c>
      <c r="T140" s="2">
        <v>0</v>
      </c>
      <c r="U140" s="2">
        <v>1000</v>
      </c>
      <c r="V140" s="2">
        <v>0</v>
      </c>
      <c r="W140" s="2">
        <v>0</v>
      </c>
      <c r="X140" s="2">
        <v>0</v>
      </c>
      <c r="Y140" s="2">
        <v>0</v>
      </c>
      <c r="Z140" s="2">
        <v>0</v>
      </c>
      <c r="AA140" s="2">
        <v>0</v>
      </c>
      <c r="AB140" s="2">
        <v>0</v>
      </c>
      <c r="AC140" s="2">
        <v>0</v>
      </c>
      <c r="AD140" s="2">
        <v>0</v>
      </c>
      <c r="AE140" s="2">
        <v>0</v>
      </c>
      <c r="AF140" s="2">
        <v>1000</v>
      </c>
      <c r="AG140" s="2">
        <v>11930</v>
      </c>
      <c r="AH140" s="2">
        <v>0</v>
      </c>
      <c r="AI140" s="2">
        <v>0</v>
      </c>
      <c r="AJ140" s="2">
        <v>0</v>
      </c>
      <c r="AK140" s="2">
        <v>0</v>
      </c>
      <c r="AL140" s="2">
        <v>0</v>
      </c>
      <c r="AM140" s="2">
        <v>0</v>
      </c>
      <c r="AN140" s="2">
        <v>0</v>
      </c>
      <c r="AO140" s="2">
        <v>0</v>
      </c>
      <c r="AP140" s="2">
        <v>0</v>
      </c>
      <c r="AQ140" s="2">
        <v>0</v>
      </c>
      <c r="AR140" s="2">
        <v>0</v>
      </c>
      <c r="AS140" s="2">
        <v>0</v>
      </c>
      <c r="AT140" s="2">
        <v>11930</v>
      </c>
      <c r="AU140" s="2">
        <v>0</v>
      </c>
      <c r="AV140" s="2">
        <v>0</v>
      </c>
      <c r="AW140" s="2">
        <v>0</v>
      </c>
      <c r="AX140" s="2">
        <v>0</v>
      </c>
      <c r="AY140" s="142">
        <v>0</v>
      </c>
      <c r="AZ140" s="143">
        <v>0</v>
      </c>
      <c r="BA140" s="141">
        <v>0</v>
      </c>
      <c r="BB140" s="141">
        <v>0</v>
      </c>
      <c r="BC140" s="2">
        <v>0</v>
      </c>
      <c r="BD140" s="2">
        <v>0</v>
      </c>
      <c r="BE140" s="2">
        <v>0</v>
      </c>
      <c r="BF140" s="2">
        <v>0</v>
      </c>
      <c r="BG140" s="2">
        <v>0</v>
      </c>
      <c r="BH140" s="2">
        <v>0</v>
      </c>
      <c r="BI140" s="2">
        <v>0</v>
      </c>
      <c r="BJ140" s="2">
        <v>0</v>
      </c>
      <c r="BK140" s="2">
        <v>0</v>
      </c>
      <c r="BM140" s="24">
        <f t="shared" si="2"/>
        <v>0</v>
      </c>
      <c r="BN140" s="24">
        <v>12244.75</v>
      </c>
    </row>
    <row r="141" spans="1:66" ht="15">
      <c r="A141" s="139" t="s">
        <v>514</v>
      </c>
      <c r="B141" s="140" t="str">
        <f>VLOOKUP(A141,LA_info!$C$4:$D$344,2,FALSE)</f>
        <v>East Lindsey</v>
      </c>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13907</v>
      </c>
      <c r="AH141" s="2">
        <v>3800</v>
      </c>
      <c r="AI141" s="2">
        <v>0</v>
      </c>
      <c r="AJ141" s="2">
        <v>6500</v>
      </c>
      <c r="AK141" s="2">
        <v>0</v>
      </c>
      <c r="AL141" s="2">
        <v>0</v>
      </c>
      <c r="AM141" s="2">
        <v>0</v>
      </c>
      <c r="AN141" s="2">
        <v>0</v>
      </c>
      <c r="AO141" s="2">
        <v>3000</v>
      </c>
      <c r="AP141" s="2">
        <v>0</v>
      </c>
      <c r="AQ141" s="2">
        <v>0</v>
      </c>
      <c r="AR141" s="2">
        <v>0</v>
      </c>
      <c r="AS141" s="2">
        <v>0</v>
      </c>
      <c r="AT141" s="2">
        <v>27207</v>
      </c>
      <c r="AU141" s="2">
        <v>3730</v>
      </c>
      <c r="AV141" s="2">
        <v>0</v>
      </c>
      <c r="AW141" s="2">
        <v>0</v>
      </c>
      <c r="AX141" s="2">
        <v>0</v>
      </c>
      <c r="AY141" s="142">
        <v>0</v>
      </c>
      <c r="AZ141" s="143">
        <v>0</v>
      </c>
      <c r="BA141" s="141">
        <v>0</v>
      </c>
      <c r="BB141" s="141">
        <v>0</v>
      </c>
      <c r="BC141" s="2">
        <v>0</v>
      </c>
      <c r="BD141" s="2">
        <v>0</v>
      </c>
      <c r="BE141" s="2">
        <v>0</v>
      </c>
      <c r="BF141" s="2">
        <v>0</v>
      </c>
      <c r="BG141" s="2">
        <v>0</v>
      </c>
      <c r="BH141" s="2">
        <v>0</v>
      </c>
      <c r="BI141" s="2">
        <v>0</v>
      </c>
      <c r="BJ141" s="2">
        <v>0</v>
      </c>
      <c r="BK141" s="2">
        <v>0</v>
      </c>
      <c r="BM141" s="24">
        <f t="shared" si="2"/>
        <v>0</v>
      </c>
      <c r="BN141" s="24">
        <v>14706.25</v>
      </c>
    </row>
    <row r="142" spans="1:66" ht="15">
      <c r="A142" s="139" t="s">
        <v>716</v>
      </c>
      <c r="B142" s="140" t="str">
        <f>VLOOKUP(A142,LA_info!$C$4:$D$344,2,FALSE)</f>
        <v>North Kesteven</v>
      </c>
      <c r="D142" s="2">
        <v>0</v>
      </c>
      <c r="E142" s="2">
        <v>0</v>
      </c>
      <c r="F142" s="2">
        <v>0</v>
      </c>
      <c r="G142" s="2">
        <v>0</v>
      </c>
      <c r="H142" s="2">
        <v>0</v>
      </c>
      <c r="I142" s="2">
        <v>0</v>
      </c>
      <c r="J142" s="2">
        <v>0</v>
      </c>
      <c r="K142" s="2">
        <v>0</v>
      </c>
      <c r="L142" s="2">
        <v>0</v>
      </c>
      <c r="M142" s="2">
        <v>0</v>
      </c>
      <c r="N142" s="2">
        <v>0</v>
      </c>
      <c r="O142" s="2">
        <v>0</v>
      </c>
      <c r="P142" s="2">
        <v>0</v>
      </c>
      <c r="Q142" s="2">
        <v>0</v>
      </c>
      <c r="R142" s="2">
        <v>0</v>
      </c>
      <c r="S142" s="2">
        <v>0</v>
      </c>
      <c r="T142" s="2">
        <v>0</v>
      </c>
      <c r="U142" s="2">
        <v>67025</v>
      </c>
      <c r="V142" s="2">
        <v>0</v>
      </c>
      <c r="W142" s="2">
        <v>0</v>
      </c>
      <c r="X142" s="2">
        <v>0</v>
      </c>
      <c r="Y142" s="2">
        <v>0</v>
      </c>
      <c r="Z142" s="2">
        <v>0</v>
      </c>
      <c r="AA142" s="2">
        <v>0</v>
      </c>
      <c r="AB142" s="2">
        <v>0</v>
      </c>
      <c r="AC142" s="2">
        <v>0</v>
      </c>
      <c r="AD142" s="2">
        <v>0</v>
      </c>
      <c r="AE142" s="2">
        <v>0</v>
      </c>
      <c r="AF142" s="2">
        <v>67025</v>
      </c>
      <c r="AG142" s="2">
        <v>6500</v>
      </c>
      <c r="AH142" s="2">
        <v>11000</v>
      </c>
      <c r="AI142" s="2">
        <v>0</v>
      </c>
      <c r="AJ142" s="2">
        <v>0</v>
      </c>
      <c r="AK142" s="2">
        <v>0</v>
      </c>
      <c r="AL142" s="2">
        <v>0</v>
      </c>
      <c r="AM142" s="2">
        <v>0</v>
      </c>
      <c r="AN142" s="2">
        <v>0</v>
      </c>
      <c r="AO142" s="2">
        <v>0</v>
      </c>
      <c r="AP142" s="2">
        <v>0</v>
      </c>
      <c r="AQ142" s="2">
        <v>0</v>
      </c>
      <c r="AR142" s="2">
        <v>0</v>
      </c>
      <c r="AS142" s="2">
        <v>0</v>
      </c>
      <c r="AT142" s="2">
        <v>17500</v>
      </c>
      <c r="AU142" s="2">
        <v>2054</v>
      </c>
      <c r="AV142" s="2">
        <v>0</v>
      </c>
      <c r="AW142" s="2">
        <v>0</v>
      </c>
      <c r="AX142" s="2">
        <v>0</v>
      </c>
      <c r="AY142" s="142">
        <v>0</v>
      </c>
      <c r="AZ142" s="143">
        <v>0</v>
      </c>
      <c r="BA142" s="141">
        <v>0</v>
      </c>
      <c r="BB142" s="141">
        <v>0</v>
      </c>
      <c r="BC142" s="2">
        <v>0</v>
      </c>
      <c r="BD142" s="2">
        <v>0</v>
      </c>
      <c r="BE142" s="2">
        <v>0</v>
      </c>
      <c r="BF142" s="2">
        <v>0</v>
      </c>
      <c r="BG142" s="2">
        <v>0</v>
      </c>
      <c r="BH142" s="2">
        <v>0</v>
      </c>
      <c r="BI142" s="2">
        <v>0</v>
      </c>
      <c r="BJ142" s="2">
        <v>0</v>
      </c>
      <c r="BK142" s="2">
        <v>0</v>
      </c>
      <c r="BM142" s="24">
        <f t="shared" si="2"/>
        <v>0</v>
      </c>
      <c r="BN142" s="24">
        <v>13162.125</v>
      </c>
    </row>
    <row r="143" spans="1:66" ht="15">
      <c r="A143" s="139" t="s">
        <v>834</v>
      </c>
      <c r="B143" s="140" t="str">
        <f>VLOOKUP(A143,LA_info!$C$4:$D$344,2,FALSE)</f>
        <v>South Holland</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67456</v>
      </c>
      <c r="V143" s="2">
        <v>0</v>
      </c>
      <c r="W143" s="2">
        <v>0</v>
      </c>
      <c r="X143" s="2">
        <v>0</v>
      </c>
      <c r="Y143" s="2">
        <v>0</v>
      </c>
      <c r="Z143" s="2">
        <v>0</v>
      </c>
      <c r="AA143" s="2">
        <v>0</v>
      </c>
      <c r="AB143" s="2">
        <v>0</v>
      </c>
      <c r="AC143" s="2">
        <v>0</v>
      </c>
      <c r="AD143" s="2">
        <v>0</v>
      </c>
      <c r="AE143" s="2">
        <v>0</v>
      </c>
      <c r="AF143" s="2">
        <v>67456</v>
      </c>
      <c r="AG143" s="2">
        <v>10490</v>
      </c>
      <c r="AH143" s="2">
        <v>4000</v>
      </c>
      <c r="AI143" s="2">
        <v>0</v>
      </c>
      <c r="AJ143" s="2">
        <v>7500</v>
      </c>
      <c r="AK143" s="2">
        <v>0</v>
      </c>
      <c r="AL143" s="2">
        <v>4500</v>
      </c>
      <c r="AM143" s="2">
        <v>0</v>
      </c>
      <c r="AN143" s="2">
        <v>0</v>
      </c>
      <c r="AO143" s="2">
        <v>5000</v>
      </c>
      <c r="AP143" s="2">
        <v>0</v>
      </c>
      <c r="AQ143" s="2">
        <v>0</v>
      </c>
      <c r="AR143" s="2">
        <v>0</v>
      </c>
      <c r="AS143" s="2">
        <v>0</v>
      </c>
      <c r="AT143" s="2">
        <v>31490</v>
      </c>
      <c r="AU143" s="2">
        <v>3250</v>
      </c>
      <c r="AV143" s="2">
        <v>0</v>
      </c>
      <c r="AW143" s="2">
        <v>0</v>
      </c>
      <c r="AX143" s="2">
        <v>0</v>
      </c>
      <c r="AY143" s="142">
        <v>0</v>
      </c>
      <c r="AZ143" s="143">
        <v>0</v>
      </c>
      <c r="BA143" s="141">
        <v>0</v>
      </c>
      <c r="BB143" s="141">
        <v>0</v>
      </c>
      <c r="BC143" s="2">
        <v>0</v>
      </c>
      <c r="BD143" s="2">
        <v>0</v>
      </c>
      <c r="BE143" s="2">
        <v>0</v>
      </c>
      <c r="BF143" s="2">
        <v>0</v>
      </c>
      <c r="BG143" s="2">
        <v>0</v>
      </c>
      <c r="BH143" s="2">
        <v>0</v>
      </c>
      <c r="BI143" s="2">
        <v>0</v>
      </c>
      <c r="BJ143" s="2">
        <v>0</v>
      </c>
      <c r="BK143" s="2">
        <v>0</v>
      </c>
      <c r="BM143" s="24">
        <f t="shared" si="2"/>
        <v>0</v>
      </c>
      <c r="BN143" s="24">
        <v>12460.875</v>
      </c>
    </row>
    <row r="144" spans="1:66" ht="15">
      <c r="A144" s="139" t="s">
        <v>836</v>
      </c>
      <c r="B144" s="140" t="str">
        <f>VLOOKUP(A144,LA_info!$C$4:$D$344,2,FALSE)</f>
        <v>South Kesteven</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109765</v>
      </c>
      <c r="V144" s="2">
        <v>0</v>
      </c>
      <c r="W144" s="2">
        <v>0</v>
      </c>
      <c r="X144" s="2">
        <v>0</v>
      </c>
      <c r="Y144" s="2">
        <v>0</v>
      </c>
      <c r="Z144" s="2">
        <v>0</v>
      </c>
      <c r="AA144" s="2">
        <v>0</v>
      </c>
      <c r="AB144" s="2">
        <v>0</v>
      </c>
      <c r="AC144" s="2">
        <v>0</v>
      </c>
      <c r="AD144" s="2">
        <v>0</v>
      </c>
      <c r="AE144" s="2">
        <v>0</v>
      </c>
      <c r="AF144" s="2">
        <v>109765</v>
      </c>
      <c r="AG144" s="2">
        <v>27000</v>
      </c>
      <c r="AH144" s="2">
        <v>2000</v>
      </c>
      <c r="AI144" s="2">
        <v>0</v>
      </c>
      <c r="AJ144" s="2">
        <v>0</v>
      </c>
      <c r="AK144" s="2">
        <v>0</v>
      </c>
      <c r="AL144" s="2">
        <v>0</v>
      </c>
      <c r="AM144" s="2">
        <v>0</v>
      </c>
      <c r="AN144" s="2">
        <v>0</v>
      </c>
      <c r="AO144" s="2">
        <v>0</v>
      </c>
      <c r="AP144" s="2">
        <v>0</v>
      </c>
      <c r="AQ144" s="2">
        <v>0</v>
      </c>
      <c r="AR144" s="2">
        <v>0</v>
      </c>
      <c r="AS144" s="2">
        <v>0</v>
      </c>
      <c r="AT144" s="2">
        <v>29000</v>
      </c>
      <c r="AU144" s="2">
        <v>15524</v>
      </c>
      <c r="AV144" s="2">
        <v>15000</v>
      </c>
      <c r="AW144" s="2">
        <v>0</v>
      </c>
      <c r="AX144" s="2">
        <v>0</v>
      </c>
      <c r="AY144" s="142">
        <v>7000</v>
      </c>
      <c r="AZ144" s="143">
        <v>4000</v>
      </c>
      <c r="BA144" s="141">
        <v>0</v>
      </c>
      <c r="BB144" s="141">
        <v>0</v>
      </c>
      <c r="BC144" s="2">
        <v>4000</v>
      </c>
      <c r="BD144" s="2">
        <v>0</v>
      </c>
      <c r="BE144" s="2">
        <v>0</v>
      </c>
      <c r="BF144" s="2">
        <v>0</v>
      </c>
      <c r="BG144" s="2">
        <v>0</v>
      </c>
      <c r="BH144" s="2">
        <v>0</v>
      </c>
      <c r="BI144" s="2">
        <v>0</v>
      </c>
      <c r="BJ144" s="2">
        <v>0</v>
      </c>
      <c r="BK144" s="2">
        <v>15000</v>
      </c>
      <c r="BM144" s="24">
        <f t="shared" si="2"/>
        <v>300</v>
      </c>
      <c r="BN144" s="24">
        <v>12426.375</v>
      </c>
    </row>
    <row r="145" spans="1:66" ht="15">
      <c r="A145" s="139" t="s">
        <v>962</v>
      </c>
      <c r="B145" s="140" t="str">
        <f>VLOOKUP(A145,LA_info!$C$4:$D$344,2,FALSE)</f>
        <v>West Lindsey</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19100</v>
      </c>
      <c r="AH145" s="2">
        <v>2000</v>
      </c>
      <c r="AI145" s="2">
        <v>0</v>
      </c>
      <c r="AJ145" s="2">
        <v>0</v>
      </c>
      <c r="AK145" s="2">
        <v>0</v>
      </c>
      <c r="AL145" s="2">
        <v>0</v>
      </c>
      <c r="AM145" s="2">
        <v>0</v>
      </c>
      <c r="AN145" s="2">
        <v>0</v>
      </c>
      <c r="AO145" s="2">
        <v>0</v>
      </c>
      <c r="AP145" s="2">
        <v>0</v>
      </c>
      <c r="AQ145" s="2">
        <v>0</v>
      </c>
      <c r="AR145" s="2">
        <v>0</v>
      </c>
      <c r="AS145" s="2">
        <v>0</v>
      </c>
      <c r="AT145" s="2">
        <v>21100</v>
      </c>
      <c r="AU145" s="2">
        <v>2000</v>
      </c>
      <c r="AV145" s="2">
        <v>0</v>
      </c>
      <c r="AW145" s="2">
        <v>0</v>
      </c>
      <c r="AX145" s="2">
        <v>0</v>
      </c>
      <c r="AY145" s="142">
        <v>0</v>
      </c>
      <c r="AZ145" s="143">
        <v>0</v>
      </c>
      <c r="BA145" s="141">
        <v>0</v>
      </c>
      <c r="BB145" s="141">
        <v>0</v>
      </c>
      <c r="BC145" s="2">
        <v>0</v>
      </c>
      <c r="BD145" s="2">
        <v>0</v>
      </c>
      <c r="BE145" s="2">
        <v>0</v>
      </c>
      <c r="BF145" s="2">
        <v>0</v>
      </c>
      <c r="BG145" s="2">
        <v>0</v>
      </c>
      <c r="BH145" s="2">
        <v>0</v>
      </c>
      <c r="BI145" s="2">
        <v>0</v>
      </c>
      <c r="BJ145" s="2">
        <v>0</v>
      </c>
      <c r="BK145" s="2">
        <v>0</v>
      </c>
      <c r="BM145" s="24">
        <f t="shared" si="2"/>
        <v>0</v>
      </c>
      <c r="BN145" s="24">
        <v>12717</v>
      </c>
    </row>
    <row r="146" spans="1:66" ht="15">
      <c r="A146" s="139" t="s">
        <v>382</v>
      </c>
      <c r="B146" s="140" t="str">
        <f>VLOOKUP(A146,LA_info!$C$4:$D$344,2,FALSE)</f>
        <v>Broadland</v>
      </c>
      <c r="D146" s="2">
        <v>0</v>
      </c>
      <c r="E146" s="2">
        <v>0</v>
      </c>
      <c r="F146" s="2">
        <v>0</v>
      </c>
      <c r="G146" s="2">
        <v>0</v>
      </c>
      <c r="H146" s="2">
        <v>0</v>
      </c>
      <c r="I146" s="2">
        <v>0</v>
      </c>
      <c r="J146" s="2">
        <v>0</v>
      </c>
      <c r="K146" s="2">
        <v>0</v>
      </c>
      <c r="L146" s="2">
        <v>0</v>
      </c>
      <c r="M146" s="2">
        <v>0</v>
      </c>
      <c r="N146" s="2">
        <v>0</v>
      </c>
      <c r="O146" s="2">
        <v>0</v>
      </c>
      <c r="P146" s="2">
        <v>3606</v>
      </c>
      <c r="Q146" s="2">
        <v>4</v>
      </c>
      <c r="R146" s="2">
        <v>0</v>
      </c>
      <c r="S146" s="2">
        <v>0</v>
      </c>
      <c r="T146" s="2">
        <v>3610</v>
      </c>
      <c r="U146" s="2">
        <v>0</v>
      </c>
      <c r="V146" s="2">
        <v>0</v>
      </c>
      <c r="W146" s="2">
        <v>0</v>
      </c>
      <c r="X146" s="2">
        <v>0</v>
      </c>
      <c r="Y146" s="2">
        <v>0</v>
      </c>
      <c r="Z146" s="2">
        <v>0</v>
      </c>
      <c r="AA146" s="2">
        <v>0</v>
      </c>
      <c r="AB146" s="2">
        <v>0</v>
      </c>
      <c r="AC146" s="2">
        <v>0</v>
      </c>
      <c r="AD146" s="2">
        <v>0</v>
      </c>
      <c r="AE146" s="2">
        <v>0</v>
      </c>
      <c r="AF146" s="2">
        <v>0</v>
      </c>
      <c r="AG146" s="2">
        <v>12687</v>
      </c>
      <c r="AH146" s="2">
        <v>0</v>
      </c>
      <c r="AI146" s="2">
        <v>0</v>
      </c>
      <c r="AJ146" s="2">
        <v>0</v>
      </c>
      <c r="AK146" s="2">
        <v>0</v>
      </c>
      <c r="AL146" s="2">
        <v>0</v>
      </c>
      <c r="AM146" s="2">
        <v>0</v>
      </c>
      <c r="AN146" s="2">
        <v>0</v>
      </c>
      <c r="AO146" s="2">
        <v>3000</v>
      </c>
      <c r="AP146" s="2">
        <v>0</v>
      </c>
      <c r="AQ146" s="2">
        <v>0</v>
      </c>
      <c r="AR146" s="2">
        <v>0</v>
      </c>
      <c r="AS146" s="2">
        <v>0</v>
      </c>
      <c r="AT146" s="2">
        <v>15687</v>
      </c>
      <c r="AU146" s="2">
        <v>0</v>
      </c>
      <c r="AV146" s="2">
        <v>14465</v>
      </c>
      <c r="AW146" s="2">
        <v>0</v>
      </c>
      <c r="AX146" s="2">
        <v>0</v>
      </c>
      <c r="AY146" s="142">
        <v>0</v>
      </c>
      <c r="AZ146" s="143">
        <v>0</v>
      </c>
      <c r="BA146" s="141">
        <v>0</v>
      </c>
      <c r="BB146" s="141">
        <v>0</v>
      </c>
      <c r="BC146" s="2">
        <v>0</v>
      </c>
      <c r="BD146" s="2">
        <v>0</v>
      </c>
      <c r="BE146" s="2">
        <v>0</v>
      </c>
      <c r="BF146" s="2">
        <v>14465</v>
      </c>
      <c r="BG146" s="2">
        <v>0</v>
      </c>
      <c r="BH146" s="2">
        <v>0</v>
      </c>
      <c r="BI146" s="2">
        <v>0</v>
      </c>
      <c r="BJ146" s="2">
        <v>0</v>
      </c>
      <c r="BK146" s="2">
        <v>14465</v>
      </c>
      <c r="BM146" s="24">
        <f t="shared" si="2"/>
        <v>289.3</v>
      </c>
      <c r="BN146" s="24">
        <v>12166.125</v>
      </c>
    </row>
    <row r="147" spans="1:66" ht="15">
      <c r="A147" s="139" t="s">
        <v>562</v>
      </c>
      <c r="B147" s="140" t="str">
        <f>VLOOKUP(A147,LA_info!$C$4:$D$344,2,FALSE)</f>
        <v>Great Yarmouth</v>
      </c>
      <c r="D147" s="2">
        <v>0</v>
      </c>
      <c r="E147" s="2">
        <v>0</v>
      </c>
      <c r="F147" s="2">
        <v>0</v>
      </c>
      <c r="G147" s="2">
        <v>0</v>
      </c>
      <c r="H147" s="2">
        <v>0</v>
      </c>
      <c r="I147" s="2">
        <v>0</v>
      </c>
      <c r="J147" s="2">
        <v>0</v>
      </c>
      <c r="K147" s="2">
        <v>0</v>
      </c>
      <c r="L147" s="2">
        <v>0</v>
      </c>
      <c r="M147" s="2">
        <v>0</v>
      </c>
      <c r="N147" s="2">
        <v>0</v>
      </c>
      <c r="O147" s="2">
        <v>0</v>
      </c>
      <c r="P147" s="2">
        <v>10042</v>
      </c>
      <c r="Q147" s="2">
        <v>0</v>
      </c>
      <c r="R147" s="2">
        <v>0</v>
      </c>
      <c r="S147" s="2">
        <v>0</v>
      </c>
      <c r="T147" s="2">
        <v>10042</v>
      </c>
      <c r="U147" s="2">
        <v>74389</v>
      </c>
      <c r="V147" s="2">
        <v>10500</v>
      </c>
      <c r="W147" s="2">
        <v>0</v>
      </c>
      <c r="X147" s="2">
        <v>0</v>
      </c>
      <c r="Y147" s="2">
        <v>0</v>
      </c>
      <c r="Z147" s="2">
        <v>0</v>
      </c>
      <c r="AA147" s="2">
        <v>0</v>
      </c>
      <c r="AB147" s="2">
        <v>0</v>
      </c>
      <c r="AC147" s="2">
        <v>0</v>
      </c>
      <c r="AD147" s="2">
        <v>0</v>
      </c>
      <c r="AE147" s="2">
        <v>0</v>
      </c>
      <c r="AF147" s="2">
        <v>84889</v>
      </c>
      <c r="AG147" s="2">
        <v>2955</v>
      </c>
      <c r="AH147" s="2">
        <v>0</v>
      </c>
      <c r="AI147" s="2">
        <v>585</v>
      </c>
      <c r="AJ147" s="2">
        <v>0</v>
      </c>
      <c r="AK147" s="2">
        <v>0</v>
      </c>
      <c r="AL147" s="2">
        <v>0</v>
      </c>
      <c r="AM147" s="2">
        <v>0</v>
      </c>
      <c r="AN147" s="2">
        <v>0</v>
      </c>
      <c r="AO147" s="2">
        <v>0</v>
      </c>
      <c r="AP147" s="2">
        <v>0</v>
      </c>
      <c r="AQ147" s="2">
        <v>0</v>
      </c>
      <c r="AR147" s="2">
        <v>0</v>
      </c>
      <c r="AS147" s="2">
        <v>0</v>
      </c>
      <c r="AT147" s="2">
        <v>3540</v>
      </c>
      <c r="AU147" s="2">
        <v>5995</v>
      </c>
      <c r="AV147" s="2">
        <v>0</v>
      </c>
      <c r="AW147" s="2">
        <v>0</v>
      </c>
      <c r="AX147" s="2">
        <v>0</v>
      </c>
      <c r="AY147" s="142">
        <v>0</v>
      </c>
      <c r="AZ147" s="143">
        <v>0</v>
      </c>
      <c r="BA147" s="141">
        <v>0</v>
      </c>
      <c r="BB147" s="141">
        <v>0</v>
      </c>
      <c r="BC147" s="2">
        <v>0</v>
      </c>
      <c r="BD147" s="2">
        <v>0</v>
      </c>
      <c r="BE147" s="2">
        <v>0</v>
      </c>
      <c r="BF147" s="2">
        <v>0</v>
      </c>
      <c r="BG147" s="2">
        <v>0</v>
      </c>
      <c r="BH147" s="2">
        <v>0</v>
      </c>
      <c r="BI147" s="2">
        <v>0</v>
      </c>
      <c r="BJ147" s="2">
        <v>0</v>
      </c>
      <c r="BK147" s="2">
        <v>0</v>
      </c>
      <c r="BM147" s="24">
        <f t="shared" si="2"/>
        <v>0</v>
      </c>
      <c r="BN147" s="24">
        <v>14746.25</v>
      </c>
    </row>
    <row r="148" spans="1:66" ht="15">
      <c r="A148" s="139" t="s">
        <v>626</v>
      </c>
      <c r="B148" s="140" t="str">
        <f>VLOOKUP(A148,LA_info!$C$4:$D$344,2,FALSE)</f>
        <v>King's Lynn and West Norfolk</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0</v>
      </c>
      <c r="U148" s="2">
        <v>700</v>
      </c>
      <c r="V148" s="2">
        <v>10000</v>
      </c>
      <c r="W148" s="2">
        <v>0</v>
      </c>
      <c r="X148" s="2">
        <v>0</v>
      </c>
      <c r="Y148" s="2">
        <v>0</v>
      </c>
      <c r="Z148" s="2">
        <v>0</v>
      </c>
      <c r="AA148" s="2">
        <v>0</v>
      </c>
      <c r="AB148" s="2">
        <v>7500</v>
      </c>
      <c r="AC148" s="2">
        <v>0</v>
      </c>
      <c r="AD148" s="2">
        <v>0</v>
      </c>
      <c r="AE148" s="2">
        <v>0</v>
      </c>
      <c r="AF148" s="2">
        <v>18200</v>
      </c>
      <c r="AG148" s="2">
        <v>13500</v>
      </c>
      <c r="AH148" s="2">
        <v>0</v>
      </c>
      <c r="AI148" s="2">
        <v>0</v>
      </c>
      <c r="AJ148" s="2">
        <v>0</v>
      </c>
      <c r="AK148" s="2">
        <v>0</v>
      </c>
      <c r="AL148" s="2">
        <v>0</v>
      </c>
      <c r="AM148" s="2">
        <v>0</v>
      </c>
      <c r="AN148" s="2">
        <v>0</v>
      </c>
      <c r="AO148" s="2">
        <v>0</v>
      </c>
      <c r="AP148" s="2">
        <v>0</v>
      </c>
      <c r="AQ148" s="2">
        <v>0</v>
      </c>
      <c r="AR148" s="2">
        <v>12000</v>
      </c>
      <c r="AS148" s="2">
        <v>2531</v>
      </c>
      <c r="AT148" s="2">
        <v>28031</v>
      </c>
      <c r="AU148" s="2">
        <v>2500</v>
      </c>
      <c r="AV148" s="2">
        <v>0</v>
      </c>
      <c r="AW148" s="2">
        <v>0</v>
      </c>
      <c r="AX148" s="2">
        <v>0</v>
      </c>
      <c r="AY148" s="142">
        <v>0</v>
      </c>
      <c r="AZ148" s="143">
        <v>0</v>
      </c>
      <c r="BA148" s="141">
        <v>0</v>
      </c>
      <c r="BB148" s="141">
        <v>0</v>
      </c>
      <c r="BC148" s="2">
        <v>0</v>
      </c>
      <c r="BD148" s="2">
        <v>0</v>
      </c>
      <c r="BE148" s="2">
        <v>0</v>
      </c>
      <c r="BF148" s="2">
        <v>0</v>
      </c>
      <c r="BG148" s="2">
        <v>0</v>
      </c>
      <c r="BH148" s="2">
        <v>0</v>
      </c>
      <c r="BI148" s="2">
        <v>0</v>
      </c>
      <c r="BJ148" s="2">
        <v>0</v>
      </c>
      <c r="BK148" s="2">
        <v>0</v>
      </c>
      <c r="BM148" s="24">
        <f t="shared" si="2"/>
        <v>0</v>
      </c>
      <c r="BN148" s="24">
        <v>13337.5</v>
      </c>
    </row>
    <row r="149" spans="1:66" ht="15">
      <c r="A149" s="139" t="s">
        <v>722</v>
      </c>
      <c r="B149" s="140" t="str">
        <f>VLOOKUP(A149,LA_info!$C$4:$D$344,2,FALSE)</f>
        <v>North Norfolk</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1000</v>
      </c>
      <c r="AH149" s="2">
        <v>0</v>
      </c>
      <c r="AI149" s="2">
        <v>0</v>
      </c>
      <c r="AJ149" s="2">
        <v>0</v>
      </c>
      <c r="AK149" s="2">
        <v>0</v>
      </c>
      <c r="AL149" s="2">
        <v>0</v>
      </c>
      <c r="AM149" s="2">
        <v>0</v>
      </c>
      <c r="AN149" s="2">
        <v>0</v>
      </c>
      <c r="AO149" s="2">
        <v>10500</v>
      </c>
      <c r="AP149" s="2">
        <v>0</v>
      </c>
      <c r="AQ149" s="2">
        <v>0</v>
      </c>
      <c r="AR149" s="2">
        <v>3000</v>
      </c>
      <c r="AS149" s="2">
        <v>0</v>
      </c>
      <c r="AT149" s="2">
        <v>14500</v>
      </c>
      <c r="AU149" s="2">
        <v>16195</v>
      </c>
      <c r="AV149" s="2">
        <v>0</v>
      </c>
      <c r="AW149" s="2">
        <v>0</v>
      </c>
      <c r="AX149" s="2">
        <v>0</v>
      </c>
      <c r="AY149" s="142">
        <v>0</v>
      </c>
      <c r="AZ149" s="143">
        <v>0</v>
      </c>
      <c r="BA149" s="141">
        <v>0</v>
      </c>
      <c r="BB149" s="141">
        <v>0</v>
      </c>
      <c r="BC149" s="2">
        <v>0</v>
      </c>
      <c r="BD149" s="2">
        <v>0</v>
      </c>
      <c r="BE149" s="2">
        <v>0</v>
      </c>
      <c r="BF149" s="2">
        <v>0</v>
      </c>
      <c r="BG149" s="2">
        <v>0</v>
      </c>
      <c r="BH149" s="2">
        <v>0</v>
      </c>
      <c r="BI149" s="2">
        <v>0</v>
      </c>
      <c r="BJ149" s="2">
        <v>0</v>
      </c>
      <c r="BK149" s="2">
        <v>0</v>
      </c>
      <c r="BM149" s="24">
        <f t="shared" si="2"/>
        <v>0</v>
      </c>
      <c r="BN149" s="24">
        <v>14245</v>
      </c>
    </row>
    <row r="150" spans="1:66" ht="15">
      <c r="A150" s="139" t="s">
        <v>840</v>
      </c>
      <c r="B150" s="140" t="str">
        <f>VLOOKUP(A150,LA_info!$C$4:$D$344,2,FALSE)</f>
        <v>South Norfolk</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c r="AB150" s="2">
        <v>0</v>
      </c>
      <c r="AC150" s="2">
        <v>0</v>
      </c>
      <c r="AD150" s="2">
        <v>0</v>
      </c>
      <c r="AE150" s="2">
        <v>0</v>
      </c>
      <c r="AF150" s="2">
        <v>0</v>
      </c>
      <c r="AG150" s="2">
        <v>25220</v>
      </c>
      <c r="AH150" s="2">
        <v>0</v>
      </c>
      <c r="AI150" s="2">
        <v>0</v>
      </c>
      <c r="AJ150" s="2">
        <v>0</v>
      </c>
      <c r="AK150" s="2">
        <v>0</v>
      </c>
      <c r="AL150" s="2">
        <v>0</v>
      </c>
      <c r="AM150" s="2">
        <v>0</v>
      </c>
      <c r="AN150" s="2">
        <v>0</v>
      </c>
      <c r="AO150" s="2">
        <v>4625</v>
      </c>
      <c r="AP150" s="2">
        <v>0</v>
      </c>
      <c r="AQ150" s="2">
        <v>5995</v>
      </c>
      <c r="AR150" s="2">
        <v>0</v>
      </c>
      <c r="AS150" s="2">
        <v>0</v>
      </c>
      <c r="AT150" s="2">
        <v>35840</v>
      </c>
      <c r="AU150" s="2">
        <v>0</v>
      </c>
      <c r="AV150" s="2">
        <v>0</v>
      </c>
      <c r="AW150" s="2">
        <v>0</v>
      </c>
      <c r="AX150" s="2">
        <v>0</v>
      </c>
      <c r="AY150" s="142">
        <v>0</v>
      </c>
      <c r="AZ150" s="143">
        <v>0</v>
      </c>
      <c r="BA150" s="141">
        <v>0</v>
      </c>
      <c r="BB150" s="141">
        <v>0</v>
      </c>
      <c r="BC150" s="2">
        <v>0</v>
      </c>
      <c r="BD150" s="2">
        <v>0</v>
      </c>
      <c r="BE150" s="2">
        <v>0</v>
      </c>
      <c r="BF150" s="2">
        <v>0</v>
      </c>
      <c r="BG150" s="2">
        <v>0</v>
      </c>
      <c r="BH150" s="2">
        <v>0</v>
      </c>
      <c r="BI150" s="2">
        <v>0</v>
      </c>
      <c r="BJ150" s="2">
        <v>0</v>
      </c>
      <c r="BK150" s="2">
        <v>0</v>
      </c>
      <c r="BM150" s="24">
        <f t="shared" si="2"/>
        <v>0</v>
      </c>
      <c r="BN150" s="24">
        <v>13745</v>
      </c>
    </row>
    <row r="151" spans="1:66" ht="15">
      <c r="A151" s="139" t="s">
        <v>1002</v>
      </c>
      <c r="B151" s="140" t="str">
        <f>VLOOKUP(A151,LA_info!$C$4:$D$344,2,FALSE)</f>
        <v>York UA</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247115</v>
      </c>
      <c r="V151" s="2">
        <v>5000</v>
      </c>
      <c r="W151" s="2">
        <v>0</v>
      </c>
      <c r="X151" s="2">
        <v>15000</v>
      </c>
      <c r="Y151" s="2">
        <v>0</v>
      </c>
      <c r="Z151" s="2">
        <v>0</v>
      </c>
      <c r="AA151" s="2">
        <v>0</v>
      </c>
      <c r="AB151" s="2">
        <v>0</v>
      </c>
      <c r="AC151" s="2">
        <v>0</v>
      </c>
      <c r="AD151" s="2">
        <v>0</v>
      </c>
      <c r="AE151" s="2">
        <v>0</v>
      </c>
      <c r="AF151" s="2">
        <v>267115</v>
      </c>
      <c r="AG151" s="2">
        <v>25187</v>
      </c>
      <c r="AH151" s="2">
        <v>0</v>
      </c>
      <c r="AI151" s="2">
        <v>0</v>
      </c>
      <c r="AJ151" s="2">
        <v>15000</v>
      </c>
      <c r="AK151" s="2">
        <v>0</v>
      </c>
      <c r="AL151" s="2">
        <v>0</v>
      </c>
      <c r="AM151" s="2">
        <v>0</v>
      </c>
      <c r="AN151" s="2">
        <v>0</v>
      </c>
      <c r="AO151" s="2">
        <v>0</v>
      </c>
      <c r="AP151" s="2">
        <v>0</v>
      </c>
      <c r="AQ151" s="2">
        <v>0</v>
      </c>
      <c r="AR151" s="2">
        <v>0</v>
      </c>
      <c r="AS151" s="2">
        <v>0</v>
      </c>
      <c r="AT151" s="2">
        <v>40187</v>
      </c>
      <c r="AU151" s="2">
        <v>37250</v>
      </c>
      <c r="AV151" s="2">
        <v>0</v>
      </c>
      <c r="AW151" s="2">
        <v>0</v>
      </c>
      <c r="AX151" s="2">
        <v>0</v>
      </c>
      <c r="AY151" s="142">
        <v>0</v>
      </c>
      <c r="AZ151" s="143">
        <v>0</v>
      </c>
      <c r="BA151" s="141">
        <v>0</v>
      </c>
      <c r="BB151" s="141">
        <v>0</v>
      </c>
      <c r="BC151" s="2">
        <v>0</v>
      </c>
      <c r="BD151" s="2">
        <v>0</v>
      </c>
      <c r="BE151" s="2">
        <v>0</v>
      </c>
      <c r="BF151" s="2">
        <v>0</v>
      </c>
      <c r="BG151" s="2">
        <v>0</v>
      </c>
      <c r="BH151" s="2">
        <v>0</v>
      </c>
      <c r="BI151" s="2">
        <v>0</v>
      </c>
      <c r="BJ151" s="2">
        <v>0</v>
      </c>
      <c r="BK151" s="2">
        <v>0</v>
      </c>
      <c r="BM151" s="24">
        <f t="shared" si="2"/>
        <v>0</v>
      </c>
      <c r="BN151" s="24">
        <v>21600.625</v>
      </c>
    </row>
    <row r="152" spans="1:66" ht="15">
      <c r="A152" s="139" t="s">
        <v>732</v>
      </c>
      <c r="B152" s="140" t="str">
        <f>VLOOKUP(A152,LA_info!$C$4:$D$344,2,FALSE)</f>
        <v>North Yorkshire</v>
      </c>
      <c r="D152" s="2">
        <v>0</v>
      </c>
      <c r="E152" s="2">
        <v>0</v>
      </c>
      <c r="F152" s="2">
        <v>0</v>
      </c>
      <c r="G152" s="2">
        <v>0</v>
      </c>
      <c r="H152" s="2">
        <v>0</v>
      </c>
      <c r="I152" s="2">
        <v>0</v>
      </c>
      <c r="J152" s="2">
        <v>0</v>
      </c>
      <c r="K152" s="2">
        <v>0</v>
      </c>
      <c r="L152" s="2">
        <v>108</v>
      </c>
      <c r="M152" s="2">
        <v>0</v>
      </c>
      <c r="N152" s="2">
        <v>0</v>
      </c>
      <c r="O152" s="2">
        <v>0</v>
      </c>
      <c r="P152" s="2">
        <v>0</v>
      </c>
      <c r="Q152" s="2">
        <v>0</v>
      </c>
      <c r="R152" s="2">
        <v>0</v>
      </c>
      <c r="S152" s="2">
        <v>0</v>
      </c>
      <c r="T152" s="2">
        <v>108</v>
      </c>
      <c r="U152" s="2">
        <v>0</v>
      </c>
      <c r="V152" s="2">
        <v>0</v>
      </c>
      <c r="W152" s="2">
        <v>0</v>
      </c>
      <c r="X152" s="2">
        <v>0</v>
      </c>
      <c r="Y152" s="2">
        <v>0</v>
      </c>
      <c r="Z152" s="2">
        <v>0</v>
      </c>
      <c r="AA152" s="2">
        <v>0</v>
      </c>
      <c r="AB152" s="2">
        <v>0</v>
      </c>
      <c r="AC152" s="2">
        <v>0</v>
      </c>
      <c r="AD152" s="2">
        <v>0</v>
      </c>
      <c r="AE152" s="2">
        <v>0</v>
      </c>
      <c r="AF152" s="2">
        <v>0</v>
      </c>
      <c r="AG152" s="2">
        <v>22388</v>
      </c>
      <c r="AH152" s="2">
        <v>0</v>
      </c>
      <c r="AI152" s="2">
        <v>2500</v>
      </c>
      <c r="AJ152" s="2">
        <v>0</v>
      </c>
      <c r="AK152" s="2">
        <v>0</v>
      </c>
      <c r="AL152" s="2">
        <v>0</v>
      </c>
      <c r="AM152" s="2">
        <v>0</v>
      </c>
      <c r="AN152" s="2">
        <v>0</v>
      </c>
      <c r="AO152" s="2">
        <v>0</v>
      </c>
      <c r="AP152" s="2">
        <v>0</v>
      </c>
      <c r="AQ152" s="2">
        <v>0</v>
      </c>
      <c r="AR152" s="2">
        <v>0</v>
      </c>
      <c r="AS152" s="2">
        <v>0</v>
      </c>
      <c r="AT152" s="2">
        <v>24888</v>
      </c>
      <c r="AU152" s="2">
        <v>0</v>
      </c>
      <c r="AV152" s="2">
        <v>0</v>
      </c>
      <c r="AW152" s="2">
        <v>0</v>
      </c>
      <c r="AX152" s="2">
        <v>0</v>
      </c>
      <c r="AY152" s="142">
        <v>0</v>
      </c>
      <c r="AZ152" s="143">
        <v>0</v>
      </c>
      <c r="BA152" s="141">
        <v>0</v>
      </c>
      <c r="BB152" s="141">
        <v>0</v>
      </c>
      <c r="BC152" s="2">
        <v>0</v>
      </c>
      <c r="BD152" s="2">
        <v>0</v>
      </c>
      <c r="BE152" s="2">
        <v>0</v>
      </c>
      <c r="BF152" s="2">
        <v>0</v>
      </c>
      <c r="BG152" s="2">
        <v>0</v>
      </c>
      <c r="BH152" s="2">
        <v>0</v>
      </c>
      <c r="BI152" s="2">
        <v>0</v>
      </c>
      <c r="BJ152" s="2">
        <v>0</v>
      </c>
      <c r="BK152" s="2">
        <v>0</v>
      </c>
      <c r="BM152" s="24">
        <f t="shared" si="2"/>
        <v>0</v>
      </c>
      <c r="BN152" s="24">
        <v>24801.625</v>
      </c>
    </row>
    <row r="153" spans="1:66" ht="15">
      <c r="A153" s="139" t="s">
        <v>450</v>
      </c>
      <c r="B153" s="140" t="str">
        <f>VLOOKUP(A153,LA_info!$C$4:$D$344,2,FALSE)</f>
        <v>Craven</v>
      </c>
      <c r="D153" s="2">
        <v>0</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5988</v>
      </c>
      <c r="V153" s="2">
        <v>0</v>
      </c>
      <c r="W153" s="2">
        <v>0</v>
      </c>
      <c r="X153" s="2">
        <v>0</v>
      </c>
      <c r="Y153" s="2">
        <v>0</v>
      </c>
      <c r="Z153" s="2">
        <v>0</v>
      </c>
      <c r="AA153" s="2">
        <v>0</v>
      </c>
      <c r="AB153" s="2">
        <v>0</v>
      </c>
      <c r="AC153" s="2">
        <v>0</v>
      </c>
      <c r="AD153" s="2">
        <v>0</v>
      </c>
      <c r="AE153" s="2">
        <v>0</v>
      </c>
      <c r="AF153" s="2">
        <v>5988</v>
      </c>
      <c r="AG153" s="2">
        <v>4013</v>
      </c>
      <c r="AH153" s="2">
        <v>6000</v>
      </c>
      <c r="AI153" s="2">
        <v>0</v>
      </c>
      <c r="AJ153" s="2">
        <v>0</v>
      </c>
      <c r="AK153" s="2">
        <v>0</v>
      </c>
      <c r="AL153" s="2">
        <v>0</v>
      </c>
      <c r="AM153" s="2">
        <v>0</v>
      </c>
      <c r="AN153" s="2">
        <v>0</v>
      </c>
      <c r="AO153" s="2">
        <v>0</v>
      </c>
      <c r="AP153" s="2">
        <v>0</v>
      </c>
      <c r="AQ153" s="2">
        <v>0</v>
      </c>
      <c r="AR153" s="2">
        <v>0</v>
      </c>
      <c r="AS153" s="2">
        <v>0</v>
      </c>
      <c r="AT153" s="2">
        <v>10013</v>
      </c>
      <c r="AU153" s="2">
        <v>2500</v>
      </c>
      <c r="AV153" s="2">
        <v>0</v>
      </c>
      <c r="AW153" s="2">
        <v>0</v>
      </c>
      <c r="AX153" s="2">
        <v>0</v>
      </c>
      <c r="AY153" s="142">
        <v>0</v>
      </c>
      <c r="AZ153" s="143">
        <v>0</v>
      </c>
      <c r="BA153" s="141">
        <v>0</v>
      </c>
      <c r="BB153" s="141">
        <v>0</v>
      </c>
      <c r="BC153" s="2">
        <v>0</v>
      </c>
      <c r="BD153" s="2">
        <v>0</v>
      </c>
      <c r="BE153" s="2">
        <v>0</v>
      </c>
      <c r="BF153" s="2">
        <v>0</v>
      </c>
      <c r="BG153" s="2">
        <v>0</v>
      </c>
      <c r="BH153" s="2">
        <v>0</v>
      </c>
      <c r="BI153" s="2">
        <v>0</v>
      </c>
      <c r="BJ153" s="2">
        <v>0</v>
      </c>
      <c r="BK153" s="2">
        <v>0</v>
      </c>
      <c r="BM153" s="24">
        <f t="shared" si="2"/>
        <v>0</v>
      </c>
      <c r="BN153" s="24">
        <v>12066.25</v>
      </c>
    </row>
    <row r="154" spans="1:66" ht="15">
      <c r="A154" s="139" t="s">
        <v>570</v>
      </c>
      <c r="B154" s="140" t="str">
        <f>VLOOKUP(A154,LA_info!$C$4:$D$344,2,FALSE)</f>
        <v>Hambleton</v>
      </c>
      <c r="D154" s="2">
        <v>0</v>
      </c>
      <c r="E154" s="2">
        <v>0</v>
      </c>
      <c r="F154" s="2">
        <v>0</v>
      </c>
      <c r="G154" s="2">
        <v>0</v>
      </c>
      <c r="H154" s="2">
        <v>0</v>
      </c>
      <c r="I154" s="2">
        <v>0</v>
      </c>
      <c r="J154" s="2">
        <v>0</v>
      </c>
      <c r="K154" s="2">
        <v>0</v>
      </c>
      <c r="L154" s="2">
        <v>0</v>
      </c>
      <c r="M154" s="2">
        <v>0</v>
      </c>
      <c r="N154" s="2">
        <v>0</v>
      </c>
      <c r="O154" s="2">
        <v>0</v>
      </c>
      <c r="P154" s="2">
        <v>15000</v>
      </c>
      <c r="Q154" s="2">
        <v>0</v>
      </c>
      <c r="R154" s="2">
        <v>0</v>
      </c>
      <c r="S154" s="2">
        <v>0</v>
      </c>
      <c r="T154" s="2">
        <v>15000</v>
      </c>
      <c r="U154" s="2">
        <v>0</v>
      </c>
      <c r="V154" s="2">
        <v>0</v>
      </c>
      <c r="W154" s="2">
        <v>0</v>
      </c>
      <c r="X154" s="2">
        <v>0</v>
      </c>
      <c r="Y154" s="2">
        <v>0</v>
      </c>
      <c r="Z154" s="2">
        <v>0</v>
      </c>
      <c r="AA154" s="2">
        <v>0</v>
      </c>
      <c r="AB154" s="2">
        <v>0</v>
      </c>
      <c r="AC154" s="2">
        <v>0</v>
      </c>
      <c r="AD154" s="2">
        <v>0</v>
      </c>
      <c r="AE154" s="2">
        <v>0</v>
      </c>
      <c r="AF154" s="2">
        <v>0</v>
      </c>
      <c r="AG154" s="2">
        <v>8900</v>
      </c>
      <c r="AH154" s="2">
        <v>3000</v>
      </c>
      <c r="AI154" s="2">
        <v>0</v>
      </c>
      <c r="AJ154" s="2">
        <v>0</v>
      </c>
      <c r="AK154" s="2">
        <v>0</v>
      </c>
      <c r="AL154" s="2">
        <v>0</v>
      </c>
      <c r="AM154" s="2">
        <v>0</v>
      </c>
      <c r="AN154" s="2">
        <v>0</v>
      </c>
      <c r="AO154" s="2">
        <v>0</v>
      </c>
      <c r="AP154" s="2">
        <v>0</v>
      </c>
      <c r="AQ154" s="2">
        <v>0</v>
      </c>
      <c r="AR154" s="2">
        <v>0</v>
      </c>
      <c r="AS154" s="2">
        <v>0</v>
      </c>
      <c r="AT154" s="2">
        <v>11900</v>
      </c>
      <c r="AU154" s="2">
        <v>4050</v>
      </c>
      <c r="AV154" s="2">
        <v>0</v>
      </c>
      <c r="AW154" s="2">
        <v>0</v>
      </c>
      <c r="AX154" s="2">
        <v>0</v>
      </c>
      <c r="AY154" s="142">
        <v>0</v>
      </c>
      <c r="AZ154" s="143">
        <v>0</v>
      </c>
      <c r="BA154" s="141">
        <v>0</v>
      </c>
      <c r="BB154" s="141">
        <v>0</v>
      </c>
      <c r="BC154" s="2">
        <v>0</v>
      </c>
      <c r="BD154" s="2">
        <v>0</v>
      </c>
      <c r="BE154" s="2">
        <v>0</v>
      </c>
      <c r="BF154" s="2">
        <v>0</v>
      </c>
      <c r="BG154" s="2">
        <v>0</v>
      </c>
      <c r="BH154" s="2">
        <v>0</v>
      </c>
      <c r="BI154" s="2">
        <v>0</v>
      </c>
      <c r="BJ154" s="2">
        <v>0</v>
      </c>
      <c r="BK154" s="2">
        <v>0</v>
      </c>
      <c r="BM154" s="24">
        <f t="shared" si="2"/>
        <v>0</v>
      </c>
      <c r="BN154" s="24">
        <v>12927.625</v>
      </c>
    </row>
    <row r="155" spans="1:66" ht="15">
      <c r="A155" s="139" t="s">
        <v>812</v>
      </c>
      <c r="B155" s="140" t="str">
        <f>VLOOKUP(A155,LA_info!$C$4:$D$344,2,FALSE)</f>
        <v>Scarborough</v>
      </c>
      <c r="D155" s="2">
        <v>0</v>
      </c>
      <c r="E155" s="2">
        <v>0</v>
      </c>
      <c r="F155" s="2">
        <v>0</v>
      </c>
      <c r="G155" s="2">
        <v>0</v>
      </c>
      <c r="H155" s="2">
        <v>0</v>
      </c>
      <c r="I155" s="2">
        <v>0</v>
      </c>
      <c r="J155" s="2">
        <v>0</v>
      </c>
      <c r="K155" s="2">
        <v>0</v>
      </c>
      <c r="L155" s="2">
        <v>0</v>
      </c>
      <c r="M155" s="2">
        <v>0</v>
      </c>
      <c r="N155" s="2">
        <v>0</v>
      </c>
      <c r="O155" s="2">
        <v>0</v>
      </c>
      <c r="P155" s="2">
        <v>0</v>
      </c>
      <c r="Q155" s="2">
        <v>0</v>
      </c>
      <c r="R155" s="2">
        <v>0</v>
      </c>
      <c r="S155" s="2">
        <v>0</v>
      </c>
      <c r="T155" s="2">
        <v>0</v>
      </c>
      <c r="U155" s="2">
        <v>7949</v>
      </c>
      <c r="V155" s="2">
        <v>4000</v>
      </c>
      <c r="W155" s="2">
        <v>0</v>
      </c>
      <c r="X155" s="2">
        <v>0</v>
      </c>
      <c r="Y155" s="2">
        <v>0</v>
      </c>
      <c r="Z155" s="2">
        <v>0</v>
      </c>
      <c r="AA155" s="2">
        <v>0</v>
      </c>
      <c r="AB155" s="2">
        <v>0</v>
      </c>
      <c r="AC155" s="2">
        <v>0</v>
      </c>
      <c r="AD155" s="2">
        <v>0</v>
      </c>
      <c r="AE155" s="2">
        <v>0</v>
      </c>
      <c r="AF155" s="2">
        <v>11949</v>
      </c>
      <c r="AG155" s="2">
        <v>17500</v>
      </c>
      <c r="AH155" s="2">
        <v>12000</v>
      </c>
      <c r="AI155" s="2">
        <v>0</v>
      </c>
      <c r="AJ155" s="2">
        <v>0</v>
      </c>
      <c r="AK155" s="2">
        <v>0</v>
      </c>
      <c r="AL155" s="2">
        <v>0</v>
      </c>
      <c r="AM155" s="2">
        <v>0</v>
      </c>
      <c r="AN155" s="2">
        <v>0</v>
      </c>
      <c r="AO155" s="2">
        <v>0</v>
      </c>
      <c r="AP155" s="2">
        <v>0</v>
      </c>
      <c r="AQ155" s="2">
        <v>0</v>
      </c>
      <c r="AR155" s="2">
        <v>0</v>
      </c>
      <c r="AS155" s="2">
        <v>0</v>
      </c>
      <c r="AT155" s="2">
        <v>29500</v>
      </c>
      <c r="AU155" s="2">
        <v>0</v>
      </c>
      <c r="AV155" s="2">
        <v>0</v>
      </c>
      <c r="AW155" s="2">
        <v>0</v>
      </c>
      <c r="AX155" s="2">
        <v>0</v>
      </c>
      <c r="AY155" s="142">
        <v>0</v>
      </c>
      <c r="AZ155" s="143">
        <v>0</v>
      </c>
      <c r="BA155" s="141">
        <v>0</v>
      </c>
      <c r="BB155" s="141">
        <v>0</v>
      </c>
      <c r="BC155" s="2">
        <v>0</v>
      </c>
      <c r="BD155" s="2">
        <v>0</v>
      </c>
      <c r="BE155" s="2">
        <v>0</v>
      </c>
      <c r="BF155" s="2">
        <v>0</v>
      </c>
      <c r="BG155" s="2">
        <v>0</v>
      </c>
      <c r="BH155" s="2">
        <v>0</v>
      </c>
      <c r="BI155" s="2">
        <v>0</v>
      </c>
      <c r="BJ155" s="2">
        <v>0</v>
      </c>
      <c r="BK155" s="2">
        <v>0</v>
      </c>
      <c r="BM155" s="24">
        <f t="shared" si="2"/>
        <v>0</v>
      </c>
      <c r="BN155" s="24">
        <v>16350</v>
      </c>
    </row>
    <row r="156" spans="1:66" ht="15">
      <c r="A156" s="139" t="s">
        <v>576</v>
      </c>
      <c r="B156" s="140" t="str">
        <f>VLOOKUP(A156,LA_info!$C$4:$D$344,2,FALSE)</f>
        <v>Harrogate</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60088</v>
      </c>
      <c r="V156" s="2">
        <v>0</v>
      </c>
      <c r="W156" s="2">
        <v>0</v>
      </c>
      <c r="X156" s="2">
        <v>0</v>
      </c>
      <c r="Y156" s="2">
        <v>0</v>
      </c>
      <c r="Z156" s="2">
        <v>0</v>
      </c>
      <c r="AA156" s="2">
        <v>0</v>
      </c>
      <c r="AB156" s="2">
        <v>0</v>
      </c>
      <c r="AC156" s="2">
        <v>0</v>
      </c>
      <c r="AD156" s="2">
        <v>0</v>
      </c>
      <c r="AE156" s="2">
        <v>0</v>
      </c>
      <c r="AF156" s="2">
        <v>60088</v>
      </c>
      <c r="AG156" s="2">
        <v>30250</v>
      </c>
      <c r="AH156" s="2">
        <v>10000</v>
      </c>
      <c r="AI156" s="2">
        <v>0</v>
      </c>
      <c r="AJ156" s="2">
        <v>0</v>
      </c>
      <c r="AK156" s="2">
        <v>0</v>
      </c>
      <c r="AL156" s="2">
        <v>0</v>
      </c>
      <c r="AM156" s="2">
        <v>0</v>
      </c>
      <c r="AN156" s="2">
        <v>0</v>
      </c>
      <c r="AO156" s="2">
        <v>0</v>
      </c>
      <c r="AP156" s="2">
        <v>0</v>
      </c>
      <c r="AQ156" s="2">
        <v>0</v>
      </c>
      <c r="AR156" s="2">
        <v>0</v>
      </c>
      <c r="AS156" s="2">
        <v>0</v>
      </c>
      <c r="AT156" s="2">
        <v>40250</v>
      </c>
      <c r="AU156" s="2">
        <v>0</v>
      </c>
      <c r="AV156" s="2">
        <v>0</v>
      </c>
      <c r="AW156" s="2">
        <v>0</v>
      </c>
      <c r="AX156" s="2">
        <v>0</v>
      </c>
      <c r="AY156" s="142">
        <v>0</v>
      </c>
      <c r="AZ156" s="143">
        <v>0</v>
      </c>
      <c r="BA156" s="141">
        <v>0</v>
      </c>
      <c r="BB156" s="141">
        <v>0</v>
      </c>
      <c r="BC156" s="2">
        <v>0</v>
      </c>
      <c r="BD156" s="2">
        <v>0</v>
      </c>
      <c r="BE156" s="2">
        <v>0</v>
      </c>
      <c r="BF156" s="2">
        <v>0</v>
      </c>
      <c r="BG156" s="2">
        <v>0</v>
      </c>
      <c r="BH156" s="2">
        <v>0</v>
      </c>
      <c r="BI156" s="2">
        <v>0</v>
      </c>
      <c r="BJ156" s="2">
        <v>0</v>
      </c>
      <c r="BK156" s="2">
        <v>0</v>
      </c>
      <c r="BM156" s="24">
        <f t="shared" si="2"/>
        <v>0</v>
      </c>
      <c r="BN156" s="24">
        <v>18776</v>
      </c>
    </row>
    <row r="157" spans="1:66" ht="15">
      <c r="A157" s="139" t="s">
        <v>806</v>
      </c>
      <c r="B157" s="140" t="str">
        <f>VLOOKUP(A157,LA_info!$C$4:$D$344,2,FALSE)</f>
        <v>Ryedale</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1691</v>
      </c>
      <c r="V157" s="2">
        <v>0</v>
      </c>
      <c r="W157" s="2">
        <v>0</v>
      </c>
      <c r="X157" s="2">
        <v>0</v>
      </c>
      <c r="Y157" s="2">
        <v>0</v>
      </c>
      <c r="Z157" s="2">
        <v>0</v>
      </c>
      <c r="AA157" s="2">
        <v>0</v>
      </c>
      <c r="AB157" s="2">
        <v>0</v>
      </c>
      <c r="AC157" s="2">
        <v>0</v>
      </c>
      <c r="AD157" s="2">
        <v>0</v>
      </c>
      <c r="AE157" s="2">
        <v>0</v>
      </c>
      <c r="AF157" s="2">
        <v>1691</v>
      </c>
      <c r="AG157" s="2">
        <v>11358</v>
      </c>
      <c r="AH157" s="2">
        <v>2500</v>
      </c>
      <c r="AI157" s="2">
        <v>0</v>
      </c>
      <c r="AJ157" s="2">
        <v>0</v>
      </c>
      <c r="AK157" s="2">
        <v>0</v>
      </c>
      <c r="AL157" s="2">
        <v>0</v>
      </c>
      <c r="AM157" s="2">
        <v>0</v>
      </c>
      <c r="AN157" s="2">
        <v>0</v>
      </c>
      <c r="AO157" s="2">
        <v>0</v>
      </c>
      <c r="AP157" s="2">
        <v>0</v>
      </c>
      <c r="AQ157" s="2">
        <v>0</v>
      </c>
      <c r="AR157" s="2">
        <v>0</v>
      </c>
      <c r="AS157" s="2">
        <v>0</v>
      </c>
      <c r="AT157" s="2">
        <v>13858</v>
      </c>
      <c r="AU157" s="2">
        <v>0</v>
      </c>
      <c r="AV157" s="2">
        <v>0</v>
      </c>
      <c r="AW157" s="2">
        <v>0</v>
      </c>
      <c r="AX157" s="2">
        <v>0</v>
      </c>
      <c r="AY157" s="142">
        <v>0</v>
      </c>
      <c r="AZ157" s="143">
        <v>0</v>
      </c>
      <c r="BA157" s="141">
        <v>0</v>
      </c>
      <c r="BB157" s="141">
        <v>0</v>
      </c>
      <c r="BC157" s="2">
        <v>0</v>
      </c>
      <c r="BD157" s="2">
        <v>0</v>
      </c>
      <c r="BE157" s="2">
        <v>0</v>
      </c>
      <c r="BF157" s="2">
        <v>0</v>
      </c>
      <c r="BG157" s="2">
        <v>0</v>
      </c>
      <c r="BH157" s="2">
        <v>0</v>
      </c>
      <c r="BI157" s="2">
        <v>0</v>
      </c>
      <c r="BJ157" s="2">
        <v>0</v>
      </c>
      <c r="BK157" s="2">
        <v>0</v>
      </c>
      <c r="BM157" s="24">
        <f t="shared" si="2"/>
        <v>0</v>
      </c>
      <c r="BN157" s="24">
        <v>12451.625</v>
      </c>
    </row>
    <row r="158" spans="1:66" ht="15">
      <c r="A158" s="139" t="s">
        <v>816</v>
      </c>
      <c r="B158" s="140" t="str">
        <f>VLOOKUP(A158,LA_info!$C$4:$D$344,2,FALSE)</f>
        <v>Selby</v>
      </c>
      <c r="D158" s="2">
        <v>0</v>
      </c>
      <c r="E158" s="2">
        <v>0</v>
      </c>
      <c r="F158" s="2">
        <v>0</v>
      </c>
      <c r="G158" s="2">
        <v>0</v>
      </c>
      <c r="H158" s="2">
        <v>6500</v>
      </c>
      <c r="I158" s="2">
        <v>6500</v>
      </c>
      <c r="J158" s="2">
        <v>0</v>
      </c>
      <c r="K158" s="2">
        <v>0</v>
      </c>
      <c r="L158" s="2">
        <v>0</v>
      </c>
      <c r="M158" s="2">
        <v>0</v>
      </c>
      <c r="N158" s="2">
        <v>0</v>
      </c>
      <c r="O158" s="2">
        <v>0</v>
      </c>
      <c r="P158" s="2">
        <v>0</v>
      </c>
      <c r="Q158" s="2">
        <v>0</v>
      </c>
      <c r="R158" s="2">
        <v>0</v>
      </c>
      <c r="S158" s="2">
        <v>0</v>
      </c>
      <c r="T158" s="2">
        <v>0</v>
      </c>
      <c r="U158" s="2">
        <v>53833</v>
      </c>
      <c r="V158" s="2">
        <v>0</v>
      </c>
      <c r="W158" s="2">
        <v>0</v>
      </c>
      <c r="X158" s="2">
        <v>0</v>
      </c>
      <c r="Y158" s="2">
        <v>0</v>
      </c>
      <c r="Z158" s="2">
        <v>0</v>
      </c>
      <c r="AA158" s="2">
        <v>0</v>
      </c>
      <c r="AB158" s="2">
        <v>0</v>
      </c>
      <c r="AC158" s="2">
        <v>0</v>
      </c>
      <c r="AD158" s="2">
        <v>0</v>
      </c>
      <c r="AE158" s="2">
        <v>0</v>
      </c>
      <c r="AF158" s="2">
        <v>53833</v>
      </c>
      <c r="AG158" s="2">
        <v>0</v>
      </c>
      <c r="AH158" s="2">
        <v>0</v>
      </c>
      <c r="AI158" s="2">
        <v>0</v>
      </c>
      <c r="AJ158" s="2">
        <v>0</v>
      </c>
      <c r="AK158" s="2">
        <v>0</v>
      </c>
      <c r="AL158" s="2">
        <v>0</v>
      </c>
      <c r="AM158" s="2">
        <v>0</v>
      </c>
      <c r="AN158" s="2">
        <v>0</v>
      </c>
      <c r="AO158" s="2">
        <v>0</v>
      </c>
      <c r="AP158" s="2">
        <v>0</v>
      </c>
      <c r="AQ158" s="2">
        <v>0</v>
      </c>
      <c r="AR158" s="2">
        <v>31900</v>
      </c>
      <c r="AS158" s="2">
        <v>0</v>
      </c>
      <c r="AT158" s="2">
        <v>31900</v>
      </c>
      <c r="AU158" s="2">
        <v>0</v>
      </c>
      <c r="AV158" s="2">
        <v>0</v>
      </c>
      <c r="AW158" s="2">
        <v>0</v>
      </c>
      <c r="AX158" s="2">
        <v>0</v>
      </c>
      <c r="AY158" s="142">
        <v>0</v>
      </c>
      <c r="AZ158" s="143">
        <v>0</v>
      </c>
      <c r="BA158" s="141">
        <v>0</v>
      </c>
      <c r="BB158" s="141">
        <v>0</v>
      </c>
      <c r="BC158" s="2">
        <v>0</v>
      </c>
      <c r="BD158" s="2">
        <v>0</v>
      </c>
      <c r="BE158" s="2">
        <v>0</v>
      </c>
      <c r="BF158" s="2">
        <v>0</v>
      </c>
      <c r="BG158" s="2">
        <v>0</v>
      </c>
      <c r="BH158" s="2">
        <v>0</v>
      </c>
      <c r="BI158" s="2">
        <v>0</v>
      </c>
      <c r="BJ158" s="2">
        <v>0</v>
      </c>
      <c r="BK158" s="2">
        <v>0</v>
      </c>
      <c r="BM158" s="24">
        <f t="shared" si="2"/>
        <v>0</v>
      </c>
      <c r="BN158" s="24">
        <v>14882.25</v>
      </c>
    </row>
    <row r="159" spans="1:66" ht="15">
      <c r="A159" s="139" t="s">
        <v>740</v>
      </c>
      <c r="B159" s="140" t="str">
        <f>VLOOKUP(A159,LA_info!$C$4:$D$344,2,FALSE)</f>
        <v>Northamptonshire</v>
      </c>
      <c r="D159" s="2">
        <v>0</v>
      </c>
      <c r="E159" s="2">
        <v>0</v>
      </c>
      <c r="F159" s="2">
        <v>0</v>
      </c>
      <c r="G159" s="2">
        <v>0</v>
      </c>
      <c r="H159" s="2">
        <v>0</v>
      </c>
      <c r="I159" s="2">
        <v>0</v>
      </c>
      <c r="J159" s="2">
        <v>0</v>
      </c>
      <c r="K159" s="2">
        <v>0</v>
      </c>
      <c r="L159" s="2">
        <v>0</v>
      </c>
      <c r="M159" s="2">
        <v>0</v>
      </c>
      <c r="N159" s="2">
        <v>0</v>
      </c>
      <c r="O159" s="2">
        <v>0</v>
      </c>
      <c r="P159" s="2">
        <v>9500</v>
      </c>
      <c r="Q159" s="2">
        <v>0</v>
      </c>
      <c r="R159" s="2">
        <v>0</v>
      </c>
      <c r="S159" s="2">
        <v>0</v>
      </c>
      <c r="T159" s="2">
        <v>9500</v>
      </c>
      <c r="U159" s="2">
        <v>289430</v>
      </c>
      <c r="V159" s="2">
        <v>77000</v>
      </c>
      <c r="W159" s="2">
        <v>0</v>
      </c>
      <c r="X159" s="2">
        <v>0</v>
      </c>
      <c r="Y159" s="2">
        <v>0</v>
      </c>
      <c r="Z159" s="2">
        <v>0</v>
      </c>
      <c r="AA159" s="2">
        <v>0</v>
      </c>
      <c r="AB159" s="2">
        <v>0</v>
      </c>
      <c r="AC159" s="2">
        <v>0</v>
      </c>
      <c r="AD159" s="2">
        <v>73000</v>
      </c>
      <c r="AE159" s="2">
        <v>0</v>
      </c>
      <c r="AF159" s="2">
        <v>439430</v>
      </c>
      <c r="AG159" s="2">
        <v>32500</v>
      </c>
      <c r="AH159" s="2">
        <v>0</v>
      </c>
      <c r="AI159" s="2">
        <v>0</v>
      </c>
      <c r="AJ159" s="2">
        <v>0</v>
      </c>
      <c r="AK159" s="2">
        <v>0</v>
      </c>
      <c r="AL159" s="2">
        <v>0</v>
      </c>
      <c r="AM159" s="2">
        <v>0</v>
      </c>
      <c r="AN159" s="2">
        <v>0</v>
      </c>
      <c r="AO159" s="2">
        <v>0</v>
      </c>
      <c r="AP159" s="2">
        <v>0</v>
      </c>
      <c r="AQ159" s="2">
        <v>0</v>
      </c>
      <c r="AR159" s="2">
        <v>0</v>
      </c>
      <c r="AS159" s="2">
        <v>16998</v>
      </c>
      <c r="AT159" s="2">
        <v>49498</v>
      </c>
      <c r="AU159" s="2">
        <v>1088</v>
      </c>
      <c r="AV159" s="2">
        <v>0</v>
      </c>
      <c r="AW159" s="2">
        <v>0</v>
      </c>
      <c r="AX159" s="2">
        <v>0</v>
      </c>
      <c r="AY159" s="142">
        <v>0</v>
      </c>
      <c r="AZ159" s="143">
        <v>0</v>
      </c>
      <c r="BA159" s="141">
        <v>0</v>
      </c>
      <c r="BB159" s="141">
        <v>0</v>
      </c>
      <c r="BC159" s="2">
        <v>0</v>
      </c>
      <c r="BD159" s="2">
        <v>0</v>
      </c>
      <c r="BE159" s="2">
        <v>0</v>
      </c>
      <c r="BF159" s="2">
        <v>0</v>
      </c>
      <c r="BG159" s="2">
        <v>0</v>
      </c>
      <c r="BH159" s="2">
        <v>0</v>
      </c>
      <c r="BI159" s="2">
        <v>0</v>
      </c>
      <c r="BJ159" s="2">
        <v>0</v>
      </c>
      <c r="BK159" s="2">
        <v>0</v>
      </c>
      <c r="BM159" s="24">
        <f t="shared" si="2"/>
        <v>0</v>
      </c>
      <c r="BN159" s="24">
        <v>47764.5</v>
      </c>
    </row>
    <row r="160" spans="1:66" ht="15">
      <c r="A160" s="139" t="s">
        <v>446</v>
      </c>
      <c r="B160" s="140" t="str">
        <f>VLOOKUP(A160,LA_info!$C$4:$D$344,2,FALSE)</f>
        <v>Corby</v>
      </c>
      <c r="D160" s="2">
        <v>0</v>
      </c>
      <c r="E160" s="2">
        <v>0</v>
      </c>
      <c r="F160" s="2">
        <v>0</v>
      </c>
      <c r="G160" s="2">
        <v>0</v>
      </c>
      <c r="H160" s="2">
        <v>0</v>
      </c>
      <c r="I160" s="2">
        <v>0</v>
      </c>
      <c r="J160" s="2">
        <v>0</v>
      </c>
      <c r="K160" s="2">
        <v>0</v>
      </c>
      <c r="L160" s="2">
        <v>0</v>
      </c>
      <c r="M160" s="2">
        <v>0</v>
      </c>
      <c r="N160" s="2">
        <v>0</v>
      </c>
      <c r="O160" s="2">
        <v>0</v>
      </c>
      <c r="P160" s="2">
        <v>22000</v>
      </c>
      <c r="Q160" s="2">
        <v>0</v>
      </c>
      <c r="R160" s="2">
        <v>0</v>
      </c>
      <c r="S160" s="2">
        <v>0</v>
      </c>
      <c r="T160" s="2">
        <v>22000</v>
      </c>
      <c r="U160" s="2">
        <v>70646</v>
      </c>
      <c r="V160" s="2">
        <v>0</v>
      </c>
      <c r="W160" s="2">
        <v>0</v>
      </c>
      <c r="X160" s="2">
        <v>0</v>
      </c>
      <c r="Y160" s="2">
        <v>0</v>
      </c>
      <c r="Z160" s="2">
        <v>0</v>
      </c>
      <c r="AA160" s="2">
        <v>0</v>
      </c>
      <c r="AB160" s="2">
        <v>0</v>
      </c>
      <c r="AC160" s="2">
        <v>0</v>
      </c>
      <c r="AD160" s="2">
        <v>0</v>
      </c>
      <c r="AE160" s="2">
        <v>0</v>
      </c>
      <c r="AF160" s="2">
        <v>70646</v>
      </c>
      <c r="AG160" s="2">
        <v>7324</v>
      </c>
      <c r="AH160" s="2">
        <v>2500</v>
      </c>
      <c r="AI160" s="2">
        <v>3000</v>
      </c>
      <c r="AJ160" s="2">
        <v>0</v>
      </c>
      <c r="AK160" s="2">
        <v>0</v>
      </c>
      <c r="AL160" s="2">
        <v>0</v>
      </c>
      <c r="AM160" s="2">
        <v>0</v>
      </c>
      <c r="AN160" s="2">
        <v>0</v>
      </c>
      <c r="AO160" s="2">
        <v>0</v>
      </c>
      <c r="AP160" s="2">
        <v>0</v>
      </c>
      <c r="AQ160" s="2">
        <v>0</v>
      </c>
      <c r="AR160" s="2">
        <v>0</v>
      </c>
      <c r="AS160" s="2">
        <v>0</v>
      </c>
      <c r="AT160" s="2">
        <v>12824</v>
      </c>
      <c r="AU160" s="2">
        <v>4953</v>
      </c>
      <c r="AV160" s="2">
        <v>0</v>
      </c>
      <c r="AW160" s="2">
        <v>0</v>
      </c>
      <c r="AX160" s="2">
        <v>0</v>
      </c>
      <c r="AY160" s="142">
        <v>0</v>
      </c>
      <c r="AZ160" s="143">
        <v>0</v>
      </c>
      <c r="BA160" s="141">
        <v>0</v>
      </c>
      <c r="BB160" s="141">
        <v>0</v>
      </c>
      <c r="BC160" s="2">
        <v>0</v>
      </c>
      <c r="BD160" s="2">
        <v>0</v>
      </c>
      <c r="BE160" s="2">
        <v>0</v>
      </c>
      <c r="BF160" s="2">
        <v>0</v>
      </c>
      <c r="BG160" s="2">
        <v>0</v>
      </c>
      <c r="BH160" s="2">
        <v>0</v>
      </c>
      <c r="BI160" s="2">
        <v>0</v>
      </c>
      <c r="BJ160" s="2">
        <v>0</v>
      </c>
      <c r="BK160" s="2">
        <v>0</v>
      </c>
      <c r="BM160" s="24">
        <f t="shared" si="2"/>
        <v>0</v>
      </c>
      <c r="BN160" s="24">
        <v>16199.25</v>
      </c>
    </row>
    <row r="161" spans="1:66" ht="15">
      <c r="A161" s="139" t="s">
        <v>520</v>
      </c>
      <c r="B161" s="140" t="str">
        <f>VLOOKUP(A161,LA_info!$C$4:$D$344,2,FALSE)</f>
        <v>East Northamptonshire</v>
      </c>
      <c r="D161" s="2">
        <v>0</v>
      </c>
      <c r="E161" s="2">
        <v>0</v>
      </c>
      <c r="F161" s="2">
        <v>0</v>
      </c>
      <c r="G161" s="2">
        <v>0</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2">
        <v>0</v>
      </c>
      <c r="AG161" s="2">
        <v>10043</v>
      </c>
      <c r="AH161" s="2">
        <v>5000</v>
      </c>
      <c r="AI161" s="2">
        <v>0</v>
      </c>
      <c r="AJ161" s="2">
        <v>0</v>
      </c>
      <c r="AK161" s="2">
        <v>0</v>
      </c>
      <c r="AL161" s="2">
        <v>0</v>
      </c>
      <c r="AM161" s="2">
        <v>0</v>
      </c>
      <c r="AN161" s="2">
        <v>0</v>
      </c>
      <c r="AO161" s="2">
        <v>0</v>
      </c>
      <c r="AP161" s="2">
        <v>0</v>
      </c>
      <c r="AQ161" s="2">
        <v>0</v>
      </c>
      <c r="AR161" s="2">
        <v>0</v>
      </c>
      <c r="AS161" s="2">
        <v>0</v>
      </c>
      <c r="AT161" s="2">
        <v>15043</v>
      </c>
      <c r="AU161" s="2">
        <v>5805</v>
      </c>
      <c r="AV161" s="2">
        <v>0</v>
      </c>
      <c r="AW161" s="2">
        <v>0</v>
      </c>
      <c r="AX161" s="2">
        <v>0</v>
      </c>
      <c r="AY161" s="142">
        <v>0</v>
      </c>
      <c r="AZ161" s="143">
        <v>0</v>
      </c>
      <c r="BA161" s="141">
        <v>0</v>
      </c>
      <c r="BB161" s="141">
        <v>0</v>
      </c>
      <c r="BC161" s="2">
        <v>0</v>
      </c>
      <c r="BD161" s="2">
        <v>0</v>
      </c>
      <c r="BE161" s="2">
        <v>0</v>
      </c>
      <c r="BF161" s="2">
        <v>0</v>
      </c>
      <c r="BG161" s="2">
        <v>0</v>
      </c>
      <c r="BH161" s="2">
        <v>0</v>
      </c>
      <c r="BI161" s="2">
        <v>0</v>
      </c>
      <c r="BJ161" s="2">
        <v>0</v>
      </c>
      <c r="BK161" s="2">
        <v>0</v>
      </c>
      <c r="BM161" s="24">
        <f t="shared" si="2"/>
        <v>0</v>
      </c>
      <c r="BN161" s="24">
        <v>12047.875</v>
      </c>
    </row>
    <row r="162" spans="1:66" ht="15">
      <c r="A162" s="139" t="s">
        <v>624</v>
      </c>
      <c r="B162" s="140" t="str">
        <f>VLOOKUP(A162,LA_info!$C$4:$D$344,2,FALSE)</f>
        <v>Kettering</v>
      </c>
      <c r="D162">
        <v>0</v>
      </c>
      <c r="E162">
        <v>0</v>
      </c>
      <c r="F162">
        <v>0</v>
      </c>
      <c r="G162">
        <v>0</v>
      </c>
      <c r="H162">
        <v>0</v>
      </c>
      <c r="I162">
        <v>0</v>
      </c>
      <c r="J162">
        <v>0</v>
      </c>
      <c r="K162">
        <v>0</v>
      </c>
      <c r="L162">
        <v>0</v>
      </c>
      <c r="M162">
        <v>0</v>
      </c>
      <c r="N162">
        <v>0</v>
      </c>
      <c r="O162">
        <v>0</v>
      </c>
      <c r="P162">
        <v>0</v>
      </c>
      <c r="Q162">
        <v>0</v>
      </c>
      <c r="R162">
        <v>0</v>
      </c>
      <c r="S162">
        <v>0</v>
      </c>
      <c r="T162">
        <v>0</v>
      </c>
      <c r="U162">
        <v>62403</v>
      </c>
      <c r="V162">
        <v>0</v>
      </c>
      <c r="W162">
        <v>0</v>
      </c>
      <c r="X162">
        <v>0</v>
      </c>
      <c r="Y162">
        <v>0</v>
      </c>
      <c r="Z162">
        <v>0</v>
      </c>
      <c r="AA162">
        <v>0</v>
      </c>
      <c r="AB162">
        <v>0</v>
      </c>
      <c r="AC162">
        <v>0</v>
      </c>
      <c r="AD162">
        <v>0</v>
      </c>
      <c r="AE162">
        <v>0</v>
      </c>
      <c r="AF162">
        <v>62403</v>
      </c>
      <c r="AG162">
        <v>17960</v>
      </c>
      <c r="AH162">
        <v>0</v>
      </c>
      <c r="AI162">
        <v>0</v>
      </c>
      <c r="AJ162">
        <v>0</v>
      </c>
      <c r="AK162">
        <v>0</v>
      </c>
      <c r="AL162">
        <v>0</v>
      </c>
      <c r="AM162">
        <v>0</v>
      </c>
      <c r="AN162">
        <v>0</v>
      </c>
      <c r="AO162">
        <v>0</v>
      </c>
      <c r="AP162">
        <v>0</v>
      </c>
      <c r="AQ162">
        <v>0</v>
      </c>
      <c r="AR162">
        <v>0</v>
      </c>
      <c r="AS162">
        <v>0</v>
      </c>
      <c r="AT162">
        <v>17960</v>
      </c>
      <c r="AU162">
        <v>0</v>
      </c>
      <c r="AV162">
        <v>0</v>
      </c>
      <c r="AW162">
        <v>0</v>
      </c>
      <c r="AX162">
        <v>0</v>
      </c>
      <c r="AY162" s="142">
        <v>0</v>
      </c>
      <c r="AZ162" s="143">
        <v>0</v>
      </c>
      <c r="BA162" s="141">
        <v>0</v>
      </c>
      <c r="BB162" s="141">
        <v>0</v>
      </c>
      <c r="BC162" s="2">
        <v>0</v>
      </c>
      <c r="BD162" s="2">
        <v>0</v>
      </c>
      <c r="BE162" s="2">
        <v>0</v>
      </c>
      <c r="BF162" s="2">
        <v>0</v>
      </c>
      <c r="BG162" s="2">
        <v>0</v>
      </c>
      <c r="BH162" s="2">
        <v>0</v>
      </c>
      <c r="BI162" s="2">
        <v>0</v>
      </c>
      <c r="BJ162" s="2">
        <v>0</v>
      </c>
      <c r="BK162" s="2">
        <v>0</v>
      </c>
      <c r="BM162" s="24">
        <f t="shared" si="2"/>
        <v>0</v>
      </c>
      <c r="BN162" s="24">
        <v>14747.375</v>
      </c>
    </row>
    <row r="163" spans="1:66" ht="15">
      <c r="A163" s="139" t="s">
        <v>738</v>
      </c>
      <c r="B163" s="140" t="str">
        <f>VLOOKUP(A163,LA_info!$C$4:$D$344,2,FALSE)</f>
        <v>Northampton</v>
      </c>
      <c r="D163">
        <v>0</v>
      </c>
      <c r="E163">
        <v>0</v>
      </c>
      <c r="F163">
        <v>0</v>
      </c>
      <c r="G163">
        <v>0</v>
      </c>
      <c r="H163">
        <v>0</v>
      </c>
      <c r="I163">
        <v>0</v>
      </c>
      <c r="J163">
        <v>9000</v>
      </c>
      <c r="K163">
        <v>0</v>
      </c>
      <c r="L163">
        <v>0</v>
      </c>
      <c r="M163">
        <v>0</v>
      </c>
      <c r="N163">
        <v>0</v>
      </c>
      <c r="O163">
        <v>0</v>
      </c>
      <c r="P163">
        <v>150</v>
      </c>
      <c r="Q163">
        <v>125</v>
      </c>
      <c r="R163">
        <v>0</v>
      </c>
      <c r="S163">
        <v>0</v>
      </c>
      <c r="T163">
        <v>9275</v>
      </c>
      <c r="U163">
        <v>249264</v>
      </c>
      <c r="V163">
        <v>0</v>
      </c>
      <c r="W163">
        <v>0</v>
      </c>
      <c r="X163">
        <v>0</v>
      </c>
      <c r="Y163">
        <v>1124</v>
      </c>
      <c r="Z163">
        <v>0</v>
      </c>
      <c r="AA163">
        <v>7416</v>
      </c>
      <c r="AB163">
        <v>0</v>
      </c>
      <c r="AC163">
        <v>0</v>
      </c>
      <c r="AD163">
        <v>0</v>
      </c>
      <c r="AE163">
        <v>0</v>
      </c>
      <c r="AF163">
        <v>257804</v>
      </c>
      <c r="AG163">
        <v>55233</v>
      </c>
      <c r="AH163">
        <v>0</v>
      </c>
      <c r="AI163">
        <v>0</v>
      </c>
      <c r="AJ163">
        <v>0</v>
      </c>
      <c r="AK163">
        <v>0</v>
      </c>
      <c r="AL163">
        <v>0</v>
      </c>
      <c r="AM163">
        <v>0</v>
      </c>
      <c r="AN163">
        <v>0</v>
      </c>
      <c r="AO163">
        <v>0</v>
      </c>
      <c r="AP163">
        <v>0</v>
      </c>
      <c r="AQ163">
        <v>0</v>
      </c>
      <c r="AR163">
        <v>2500</v>
      </c>
      <c r="AS163">
        <v>52293</v>
      </c>
      <c r="AT163">
        <v>110026</v>
      </c>
      <c r="AU163">
        <v>11514</v>
      </c>
      <c r="AV163">
        <v>0</v>
      </c>
      <c r="AW163">
        <v>0</v>
      </c>
      <c r="AX163">
        <v>0</v>
      </c>
      <c r="AY163" s="142">
        <v>0</v>
      </c>
      <c r="AZ163" s="143">
        <v>0</v>
      </c>
      <c r="BA163" s="141">
        <v>0</v>
      </c>
      <c r="BB163" s="141">
        <v>0</v>
      </c>
      <c r="BC163" s="2">
        <v>0</v>
      </c>
      <c r="BD163" s="2">
        <v>0</v>
      </c>
      <c r="BE163" s="2">
        <v>0</v>
      </c>
      <c r="BF163" s="2">
        <v>0</v>
      </c>
      <c r="BG163" s="2">
        <v>0</v>
      </c>
      <c r="BH163" s="2">
        <v>0</v>
      </c>
      <c r="BI163" s="2">
        <v>0</v>
      </c>
      <c r="BJ163" s="2">
        <v>0</v>
      </c>
      <c r="BK163" s="2">
        <v>0</v>
      </c>
      <c r="BM163" s="24">
        <f t="shared" si="2"/>
        <v>0</v>
      </c>
      <c r="BN163" s="24">
        <v>18972.75</v>
      </c>
    </row>
    <row r="164" spans="1:66" ht="15">
      <c r="A164" s="139" t="s">
        <v>842</v>
      </c>
      <c r="B164" s="140" t="str">
        <f>VLOOKUP(A164,LA_info!$C$4:$D$344,2,FALSE)</f>
        <v>South Northamptonshire</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17792</v>
      </c>
      <c r="AH164">
        <v>3000</v>
      </c>
      <c r="AI164">
        <v>0</v>
      </c>
      <c r="AJ164">
        <v>0</v>
      </c>
      <c r="AK164">
        <v>0</v>
      </c>
      <c r="AL164">
        <v>6000</v>
      </c>
      <c r="AM164">
        <v>0</v>
      </c>
      <c r="AN164">
        <v>0</v>
      </c>
      <c r="AO164">
        <v>0</v>
      </c>
      <c r="AP164">
        <v>0</v>
      </c>
      <c r="AQ164">
        <v>0</v>
      </c>
      <c r="AR164">
        <v>0</v>
      </c>
      <c r="AS164">
        <v>0</v>
      </c>
      <c r="AT164">
        <v>26792</v>
      </c>
      <c r="AU164">
        <v>4285</v>
      </c>
      <c r="AV164">
        <v>0</v>
      </c>
      <c r="AW164">
        <v>0</v>
      </c>
      <c r="AX164">
        <v>0</v>
      </c>
      <c r="AY164" s="142">
        <v>0</v>
      </c>
      <c r="AZ164" s="143">
        <v>0</v>
      </c>
      <c r="BA164" s="141">
        <v>0</v>
      </c>
      <c r="BB164" s="141">
        <v>0</v>
      </c>
      <c r="BC164" s="2">
        <v>0</v>
      </c>
      <c r="BD164" s="2">
        <v>0</v>
      </c>
      <c r="BE164" s="2">
        <v>0</v>
      </c>
      <c r="BF164" s="2">
        <v>0</v>
      </c>
      <c r="BG164" s="2">
        <v>0</v>
      </c>
      <c r="BH164" s="2">
        <v>0</v>
      </c>
      <c r="BI164" s="2">
        <v>0</v>
      </c>
      <c r="BJ164" s="2">
        <v>0</v>
      </c>
      <c r="BK164" s="2">
        <v>0</v>
      </c>
      <c r="BM164" s="24">
        <f t="shared" si="2"/>
        <v>0</v>
      </c>
      <c r="BN164" s="24">
        <v>11551</v>
      </c>
    </row>
    <row r="165" spans="1:66" ht="15">
      <c r="A165" s="139" t="s">
        <v>336</v>
      </c>
      <c r="B165" s="140" t="str">
        <f>VLOOKUP(A165,LA_info!$C$4:$D$344,2,FALSE)</f>
        <v>Ashfield</v>
      </c>
      <c r="D165">
        <v>0</v>
      </c>
      <c r="E165">
        <v>0</v>
      </c>
      <c r="F165">
        <v>0</v>
      </c>
      <c r="G165">
        <v>0</v>
      </c>
      <c r="H165">
        <v>0</v>
      </c>
      <c r="I165">
        <v>0</v>
      </c>
      <c r="J165">
        <v>0</v>
      </c>
      <c r="K165">
        <v>0</v>
      </c>
      <c r="L165">
        <v>0</v>
      </c>
      <c r="M165">
        <v>0</v>
      </c>
      <c r="N165">
        <v>0</v>
      </c>
      <c r="O165">
        <v>0</v>
      </c>
      <c r="P165">
        <v>0</v>
      </c>
      <c r="Q165">
        <v>0</v>
      </c>
      <c r="R165">
        <v>0</v>
      </c>
      <c r="S165">
        <v>0</v>
      </c>
      <c r="T165">
        <v>0</v>
      </c>
      <c r="U165">
        <v>29949</v>
      </c>
      <c r="V165">
        <v>32000</v>
      </c>
      <c r="W165">
        <v>0</v>
      </c>
      <c r="X165">
        <v>0</v>
      </c>
      <c r="Y165">
        <v>0</v>
      </c>
      <c r="Z165">
        <v>0</v>
      </c>
      <c r="AA165">
        <v>0</v>
      </c>
      <c r="AB165">
        <v>12000</v>
      </c>
      <c r="AC165">
        <v>0</v>
      </c>
      <c r="AD165">
        <v>1500</v>
      </c>
      <c r="AE165">
        <v>0</v>
      </c>
      <c r="AF165">
        <v>75449</v>
      </c>
      <c r="AG165">
        <v>5608</v>
      </c>
      <c r="AH165">
        <v>2800</v>
      </c>
      <c r="AI165">
        <v>0</v>
      </c>
      <c r="AJ165">
        <v>0</v>
      </c>
      <c r="AK165">
        <v>0</v>
      </c>
      <c r="AL165">
        <v>0</v>
      </c>
      <c r="AM165">
        <v>0</v>
      </c>
      <c r="AN165">
        <v>0</v>
      </c>
      <c r="AO165">
        <v>0</v>
      </c>
      <c r="AP165">
        <v>0</v>
      </c>
      <c r="AQ165">
        <v>0</v>
      </c>
      <c r="AR165">
        <v>4500</v>
      </c>
      <c r="AS165">
        <v>0</v>
      </c>
      <c r="AT165">
        <v>12908</v>
      </c>
      <c r="AU165">
        <v>7017</v>
      </c>
      <c r="AV165">
        <v>0</v>
      </c>
      <c r="AW165">
        <v>0</v>
      </c>
      <c r="AX165">
        <v>0</v>
      </c>
      <c r="AY165" s="142">
        <v>0</v>
      </c>
      <c r="AZ165" s="143">
        <v>0</v>
      </c>
      <c r="BA165" s="141">
        <v>0</v>
      </c>
      <c r="BB165" s="141">
        <v>0</v>
      </c>
      <c r="BC165" s="2">
        <v>0</v>
      </c>
      <c r="BD165" s="2">
        <v>0</v>
      </c>
      <c r="BE165" s="2">
        <v>0</v>
      </c>
      <c r="BF165" s="2">
        <v>0</v>
      </c>
      <c r="BG165" s="2">
        <v>0</v>
      </c>
      <c r="BH165" s="2">
        <v>0</v>
      </c>
      <c r="BI165" s="2">
        <v>0</v>
      </c>
      <c r="BJ165" s="2">
        <v>0</v>
      </c>
      <c r="BK165" s="2">
        <v>0</v>
      </c>
      <c r="BM165" s="24">
        <f t="shared" si="2"/>
        <v>0</v>
      </c>
      <c r="BN165" s="24">
        <v>15092.75</v>
      </c>
    </row>
    <row r="166" spans="1:66" ht="15">
      <c r="A166" s="139" t="s">
        <v>356</v>
      </c>
      <c r="B166" s="140" t="str">
        <f>VLOOKUP(A166,LA_info!$C$4:$D$344,2,FALSE)</f>
        <v>Bassetlaw</v>
      </c>
      <c r="D166">
        <v>0</v>
      </c>
      <c r="E166">
        <v>0</v>
      </c>
      <c r="F166">
        <v>0</v>
      </c>
      <c r="G166">
        <v>0</v>
      </c>
      <c r="H166">
        <v>0</v>
      </c>
      <c r="I166">
        <v>0</v>
      </c>
      <c r="J166">
        <v>0</v>
      </c>
      <c r="K166">
        <v>0</v>
      </c>
      <c r="L166">
        <v>0</v>
      </c>
      <c r="M166">
        <v>0</v>
      </c>
      <c r="N166">
        <v>0</v>
      </c>
      <c r="O166">
        <v>0</v>
      </c>
      <c r="P166">
        <v>0</v>
      </c>
      <c r="Q166">
        <v>0</v>
      </c>
      <c r="R166">
        <v>0</v>
      </c>
      <c r="S166">
        <v>0</v>
      </c>
      <c r="T166">
        <v>0</v>
      </c>
      <c r="U166">
        <v>77863</v>
      </c>
      <c r="V166">
        <v>14300</v>
      </c>
      <c r="W166">
        <v>0</v>
      </c>
      <c r="X166">
        <v>0</v>
      </c>
      <c r="Y166">
        <v>0</v>
      </c>
      <c r="Z166">
        <v>0</v>
      </c>
      <c r="AA166">
        <v>0</v>
      </c>
      <c r="AB166">
        <v>0</v>
      </c>
      <c r="AC166">
        <v>0</v>
      </c>
      <c r="AD166">
        <v>17200</v>
      </c>
      <c r="AE166">
        <v>0</v>
      </c>
      <c r="AF166">
        <v>109363</v>
      </c>
      <c r="AG166">
        <v>1138</v>
      </c>
      <c r="AH166">
        <v>0</v>
      </c>
      <c r="AI166">
        <v>0</v>
      </c>
      <c r="AJ166">
        <v>0</v>
      </c>
      <c r="AK166">
        <v>0</v>
      </c>
      <c r="AL166">
        <v>0</v>
      </c>
      <c r="AM166">
        <v>0</v>
      </c>
      <c r="AN166">
        <v>0</v>
      </c>
      <c r="AO166">
        <v>0</v>
      </c>
      <c r="AP166">
        <v>0</v>
      </c>
      <c r="AQ166">
        <v>0</v>
      </c>
      <c r="AR166">
        <v>6000</v>
      </c>
      <c r="AS166">
        <v>0</v>
      </c>
      <c r="AT166">
        <v>7138</v>
      </c>
      <c r="AU166">
        <v>12800</v>
      </c>
      <c r="AV166">
        <v>0</v>
      </c>
      <c r="AW166">
        <v>0</v>
      </c>
      <c r="AX166">
        <v>0</v>
      </c>
      <c r="AY166" s="142">
        <v>0</v>
      </c>
      <c r="AZ166" s="143">
        <v>0</v>
      </c>
      <c r="BA166" s="141">
        <v>0</v>
      </c>
      <c r="BB166" s="141">
        <v>0</v>
      </c>
      <c r="BC166" s="2">
        <v>0</v>
      </c>
      <c r="BD166" s="2">
        <v>0</v>
      </c>
      <c r="BE166" s="2">
        <v>0</v>
      </c>
      <c r="BF166" s="2">
        <v>0</v>
      </c>
      <c r="BG166" s="2">
        <v>0</v>
      </c>
      <c r="BH166" s="2">
        <v>0</v>
      </c>
      <c r="BI166" s="2">
        <v>0</v>
      </c>
      <c r="BJ166" s="2">
        <v>0</v>
      </c>
      <c r="BK166" s="2">
        <v>0</v>
      </c>
      <c r="BM166" s="24">
        <f t="shared" si="2"/>
        <v>0</v>
      </c>
      <c r="BN166" s="24">
        <v>14450.75</v>
      </c>
    </row>
    <row r="167" spans="1:66" ht="15">
      <c r="A167" s="139" t="s">
        <v>390</v>
      </c>
      <c r="B167" s="140" t="str">
        <f>VLOOKUP(A167,LA_info!$C$4:$D$344,2,FALSE)</f>
        <v>Broxtowe</v>
      </c>
      <c r="D167">
        <v>0</v>
      </c>
      <c r="E167">
        <v>0</v>
      </c>
      <c r="F167">
        <v>0</v>
      </c>
      <c r="G167">
        <v>0</v>
      </c>
      <c r="H167">
        <v>0</v>
      </c>
      <c r="I167">
        <v>0</v>
      </c>
      <c r="J167">
        <v>0</v>
      </c>
      <c r="K167">
        <v>0</v>
      </c>
      <c r="L167">
        <v>0</v>
      </c>
      <c r="M167">
        <v>0</v>
      </c>
      <c r="N167">
        <v>0</v>
      </c>
      <c r="O167">
        <v>0</v>
      </c>
      <c r="P167">
        <v>10812</v>
      </c>
      <c r="Q167">
        <v>0</v>
      </c>
      <c r="R167">
        <v>0</v>
      </c>
      <c r="S167">
        <v>0</v>
      </c>
      <c r="T167">
        <v>10812</v>
      </c>
      <c r="U167">
        <v>79812</v>
      </c>
      <c r="V167">
        <v>3000</v>
      </c>
      <c r="W167">
        <v>0</v>
      </c>
      <c r="X167">
        <v>0</v>
      </c>
      <c r="Y167">
        <v>0</v>
      </c>
      <c r="Z167">
        <v>0</v>
      </c>
      <c r="AA167">
        <v>0</v>
      </c>
      <c r="AB167">
        <v>0</v>
      </c>
      <c r="AC167">
        <v>0</v>
      </c>
      <c r="AD167">
        <v>0</v>
      </c>
      <c r="AE167">
        <v>0</v>
      </c>
      <c r="AF167">
        <v>82812</v>
      </c>
      <c r="AG167">
        <v>4383</v>
      </c>
      <c r="AH167">
        <v>0</v>
      </c>
      <c r="AI167">
        <v>0</v>
      </c>
      <c r="AJ167">
        <v>0</v>
      </c>
      <c r="AK167">
        <v>0</v>
      </c>
      <c r="AL167">
        <v>0</v>
      </c>
      <c r="AM167">
        <v>0</v>
      </c>
      <c r="AN167">
        <v>0</v>
      </c>
      <c r="AO167">
        <v>0</v>
      </c>
      <c r="AP167">
        <v>0</v>
      </c>
      <c r="AQ167">
        <v>0</v>
      </c>
      <c r="AR167">
        <v>0</v>
      </c>
      <c r="AS167">
        <v>0</v>
      </c>
      <c r="AT167">
        <v>4383</v>
      </c>
      <c r="AU167">
        <v>7880</v>
      </c>
      <c r="AV167">
        <v>0</v>
      </c>
      <c r="AW167">
        <v>0</v>
      </c>
      <c r="AX167">
        <v>0</v>
      </c>
      <c r="AY167" s="142">
        <v>0</v>
      </c>
      <c r="AZ167" s="143">
        <v>0</v>
      </c>
      <c r="BA167" s="141">
        <v>0</v>
      </c>
      <c r="BB167" s="141">
        <v>0</v>
      </c>
      <c r="BC167" s="2">
        <v>0</v>
      </c>
      <c r="BD167" s="2">
        <v>0</v>
      </c>
      <c r="BE167" s="2">
        <v>0</v>
      </c>
      <c r="BF167" s="2">
        <v>0</v>
      </c>
      <c r="BG167" s="2">
        <v>0</v>
      </c>
      <c r="BH167" s="2">
        <v>0</v>
      </c>
      <c r="BI167" s="2">
        <v>0</v>
      </c>
      <c r="BJ167" s="2">
        <v>0</v>
      </c>
      <c r="BK167" s="2">
        <v>0</v>
      </c>
      <c r="BM167" s="24">
        <f t="shared" si="2"/>
        <v>0</v>
      </c>
      <c r="BN167" s="24">
        <v>14624</v>
      </c>
    </row>
    <row r="168" spans="1:66" ht="15">
      <c r="A168" s="139" t="s">
        <v>662</v>
      </c>
      <c r="B168" s="140" t="str">
        <f>VLOOKUP(A168,LA_info!$C$4:$D$344,2,FALSE)</f>
        <v>Mansfield</v>
      </c>
      <c r="D168">
        <v>0</v>
      </c>
      <c r="E168">
        <v>0</v>
      </c>
      <c r="F168">
        <v>0</v>
      </c>
      <c r="G168">
        <v>0</v>
      </c>
      <c r="H168">
        <v>0</v>
      </c>
      <c r="I168">
        <v>0</v>
      </c>
      <c r="J168">
        <v>0</v>
      </c>
      <c r="K168">
        <v>0</v>
      </c>
      <c r="L168">
        <v>0</v>
      </c>
      <c r="M168">
        <v>0</v>
      </c>
      <c r="N168">
        <v>0</v>
      </c>
      <c r="O168">
        <v>0</v>
      </c>
      <c r="P168">
        <v>1410</v>
      </c>
      <c r="Q168">
        <v>2</v>
      </c>
      <c r="R168">
        <v>0</v>
      </c>
      <c r="S168">
        <v>0</v>
      </c>
      <c r="T168">
        <v>1412</v>
      </c>
      <c r="U168">
        <v>76672</v>
      </c>
      <c r="V168">
        <v>0</v>
      </c>
      <c r="W168">
        <v>0</v>
      </c>
      <c r="X168">
        <v>0</v>
      </c>
      <c r="Y168">
        <v>0</v>
      </c>
      <c r="Z168">
        <v>0</v>
      </c>
      <c r="AA168">
        <v>0</v>
      </c>
      <c r="AB168">
        <v>0</v>
      </c>
      <c r="AC168">
        <v>0</v>
      </c>
      <c r="AD168">
        <v>4500</v>
      </c>
      <c r="AE168">
        <v>0</v>
      </c>
      <c r="AF168">
        <v>81172</v>
      </c>
      <c r="AG168">
        <v>26959</v>
      </c>
      <c r="AH168">
        <v>0</v>
      </c>
      <c r="AI168">
        <v>4500</v>
      </c>
      <c r="AJ168">
        <v>0</v>
      </c>
      <c r="AK168">
        <v>0</v>
      </c>
      <c r="AL168">
        <v>0</v>
      </c>
      <c r="AM168">
        <v>0</v>
      </c>
      <c r="AN168">
        <v>0</v>
      </c>
      <c r="AO168">
        <v>0</v>
      </c>
      <c r="AP168">
        <v>0</v>
      </c>
      <c r="AQ168">
        <v>0</v>
      </c>
      <c r="AR168">
        <v>0</v>
      </c>
      <c r="AS168">
        <v>0</v>
      </c>
      <c r="AT168">
        <v>31459</v>
      </c>
      <c r="AU168">
        <v>0</v>
      </c>
      <c r="AV168">
        <v>0</v>
      </c>
      <c r="AW168">
        <v>0</v>
      </c>
      <c r="AX168">
        <v>0</v>
      </c>
      <c r="AY168" s="142">
        <v>0</v>
      </c>
      <c r="AZ168" s="143">
        <v>0</v>
      </c>
      <c r="BA168" s="141">
        <v>0</v>
      </c>
      <c r="BB168" s="141">
        <v>0</v>
      </c>
      <c r="BC168" s="2">
        <v>0</v>
      </c>
      <c r="BD168" s="2">
        <v>0</v>
      </c>
      <c r="BE168" s="2">
        <v>0</v>
      </c>
      <c r="BF168" s="2">
        <v>0</v>
      </c>
      <c r="BG168" s="2">
        <v>0</v>
      </c>
      <c r="BH168" s="2">
        <v>0</v>
      </c>
      <c r="BI168" s="2">
        <v>0</v>
      </c>
      <c r="BJ168" s="2">
        <v>0</v>
      </c>
      <c r="BK168" s="2">
        <v>0</v>
      </c>
      <c r="BM168" s="24">
        <f t="shared" si="2"/>
        <v>0</v>
      </c>
      <c r="BN168" s="24">
        <v>14625</v>
      </c>
    </row>
    <row r="169" spans="1:66" ht="15">
      <c r="A169" s="139" t="s">
        <v>696</v>
      </c>
      <c r="B169" s="140" t="str">
        <f>VLOOKUP(A169,LA_info!$C$4:$D$344,2,FALSE)</f>
        <v>Newark and Sherwood</v>
      </c>
      <c r="D169">
        <v>0</v>
      </c>
      <c r="E169">
        <v>0</v>
      </c>
      <c r="F169">
        <v>0</v>
      </c>
      <c r="G169">
        <v>0</v>
      </c>
      <c r="H169">
        <v>0</v>
      </c>
      <c r="I169">
        <v>0</v>
      </c>
      <c r="J169">
        <v>0</v>
      </c>
      <c r="K169">
        <v>0</v>
      </c>
      <c r="L169">
        <v>0</v>
      </c>
      <c r="M169">
        <v>3915</v>
      </c>
      <c r="N169">
        <v>0</v>
      </c>
      <c r="O169">
        <v>0</v>
      </c>
      <c r="P169">
        <v>141</v>
      </c>
      <c r="Q169">
        <v>0</v>
      </c>
      <c r="R169">
        <v>0</v>
      </c>
      <c r="S169">
        <v>0</v>
      </c>
      <c r="T169">
        <v>4056</v>
      </c>
      <c r="U169">
        <v>71642</v>
      </c>
      <c r="V169">
        <v>16500</v>
      </c>
      <c r="W169">
        <v>0</v>
      </c>
      <c r="X169">
        <v>0</v>
      </c>
      <c r="Y169">
        <v>0</v>
      </c>
      <c r="Z169">
        <v>0</v>
      </c>
      <c r="AA169">
        <v>0</v>
      </c>
      <c r="AB169">
        <v>0</v>
      </c>
      <c r="AC169">
        <v>0</v>
      </c>
      <c r="AD169">
        <v>0</v>
      </c>
      <c r="AE169">
        <v>0</v>
      </c>
      <c r="AF169">
        <v>88142</v>
      </c>
      <c r="AG169">
        <v>5160</v>
      </c>
      <c r="AH169">
        <v>0</v>
      </c>
      <c r="AI169">
        <v>0</v>
      </c>
      <c r="AJ169">
        <v>0</v>
      </c>
      <c r="AK169">
        <v>0</v>
      </c>
      <c r="AL169">
        <v>0</v>
      </c>
      <c r="AM169">
        <v>0</v>
      </c>
      <c r="AN169">
        <v>0</v>
      </c>
      <c r="AO169">
        <v>0</v>
      </c>
      <c r="AP169">
        <v>0</v>
      </c>
      <c r="AQ169">
        <v>0</v>
      </c>
      <c r="AR169">
        <v>0</v>
      </c>
      <c r="AS169">
        <v>0</v>
      </c>
      <c r="AT169">
        <v>5160</v>
      </c>
      <c r="AU169">
        <v>13940</v>
      </c>
      <c r="AV169">
        <v>0</v>
      </c>
      <c r="AW169">
        <v>0</v>
      </c>
      <c r="AX169">
        <v>0</v>
      </c>
      <c r="AY169" s="142">
        <v>0</v>
      </c>
      <c r="AZ169" s="143">
        <v>0</v>
      </c>
      <c r="BA169" s="141">
        <v>0</v>
      </c>
      <c r="BB169" s="141">
        <v>0</v>
      </c>
      <c r="BC169" s="2">
        <v>0</v>
      </c>
      <c r="BD169" s="2">
        <v>0</v>
      </c>
      <c r="BE169" s="2">
        <v>0</v>
      </c>
      <c r="BF169" s="2">
        <v>0</v>
      </c>
      <c r="BG169" s="2">
        <v>0</v>
      </c>
      <c r="BH169" s="2">
        <v>0</v>
      </c>
      <c r="BI169" s="2">
        <v>0</v>
      </c>
      <c r="BJ169" s="2">
        <v>0</v>
      </c>
      <c r="BK169" s="2">
        <v>0</v>
      </c>
      <c r="BM169" s="24">
        <f t="shared" si="2"/>
        <v>0</v>
      </c>
      <c r="BN169" s="24">
        <v>15310.75</v>
      </c>
    </row>
    <row r="170" spans="1:66" ht="15">
      <c r="A170" s="139" t="s">
        <v>754</v>
      </c>
      <c r="B170" s="140" t="str">
        <f>VLOOKUP(A170,LA_info!$C$4:$D$344,2,FALSE)</f>
        <v>Oxfordshire</v>
      </c>
      <c r="D170">
        <v>0</v>
      </c>
      <c r="E170">
        <v>0</v>
      </c>
      <c r="F170">
        <v>0</v>
      </c>
      <c r="G170">
        <v>0</v>
      </c>
      <c r="H170">
        <v>0</v>
      </c>
      <c r="I170">
        <v>0</v>
      </c>
      <c r="J170">
        <v>0</v>
      </c>
      <c r="K170">
        <v>0</v>
      </c>
      <c r="L170">
        <v>0</v>
      </c>
      <c r="M170">
        <v>0</v>
      </c>
      <c r="N170">
        <v>0</v>
      </c>
      <c r="O170">
        <v>0</v>
      </c>
      <c r="P170">
        <v>0</v>
      </c>
      <c r="Q170">
        <v>0</v>
      </c>
      <c r="R170">
        <v>0</v>
      </c>
      <c r="S170">
        <v>0</v>
      </c>
      <c r="T170">
        <v>0</v>
      </c>
      <c r="U170">
        <v>343383</v>
      </c>
      <c r="V170">
        <v>30000</v>
      </c>
      <c r="W170">
        <v>0</v>
      </c>
      <c r="X170">
        <v>0</v>
      </c>
      <c r="Y170">
        <v>0</v>
      </c>
      <c r="Z170">
        <v>0</v>
      </c>
      <c r="AA170">
        <v>0</v>
      </c>
      <c r="AB170">
        <v>0</v>
      </c>
      <c r="AC170">
        <v>0</v>
      </c>
      <c r="AD170">
        <v>20000</v>
      </c>
      <c r="AE170">
        <v>0</v>
      </c>
      <c r="AF170">
        <v>393383</v>
      </c>
      <c r="AG170">
        <v>93800</v>
      </c>
      <c r="AH170">
        <v>20000</v>
      </c>
      <c r="AI170">
        <v>0</v>
      </c>
      <c r="AJ170">
        <v>65000</v>
      </c>
      <c r="AK170">
        <v>0</v>
      </c>
      <c r="AL170">
        <v>0</v>
      </c>
      <c r="AM170">
        <v>0</v>
      </c>
      <c r="AN170">
        <v>0</v>
      </c>
      <c r="AO170">
        <v>0</v>
      </c>
      <c r="AP170">
        <v>0</v>
      </c>
      <c r="AQ170">
        <v>0</v>
      </c>
      <c r="AR170">
        <v>117000</v>
      </c>
      <c r="AS170">
        <v>0</v>
      </c>
      <c r="AT170">
        <v>295800</v>
      </c>
      <c r="AU170">
        <v>38120</v>
      </c>
      <c r="AV170">
        <v>55550</v>
      </c>
      <c r="AW170">
        <v>0</v>
      </c>
      <c r="AX170">
        <v>0</v>
      </c>
      <c r="AY170" s="142">
        <v>0</v>
      </c>
      <c r="AZ170" s="143">
        <v>0</v>
      </c>
      <c r="BA170" s="141">
        <v>0</v>
      </c>
      <c r="BB170" s="141">
        <v>0</v>
      </c>
      <c r="BC170" s="2">
        <v>0</v>
      </c>
      <c r="BD170" s="2">
        <v>0</v>
      </c>
      <c r="BE170" s="2">
        <v>0</v>
      </c>
      <c r="BF170" s="2">
        <v>55550</v>
      </c>
      <c r="BG170" s="2">
        <v>0</v>
      </c>
      <c r="BH170" s="2">
        <v>0</v>
      </c>
      <c r="BI170" s="2">
        <v>0</v>
      </c>
      <c r="BJ170" s="2">
        <v>0</v>
      </c>
      <c r="BK170" s="2">
        <v>55550</v>
      </c>
      <c r="BM170" s="24">
        <f t="shared" si="2"/>
        <v>1111</v>
      </c>
      <c r="BN170" s="24">
        <v>36156.125</v>
      </c>
    </row>
    <row r="171" spans="1:66" ht="15">
      <c r="A171" s="139" t="s">
        <v>420</v>
      </c>
      <c r="B171" s="140" t="str">
        <f>VLOOKUP(A171,LA_info!$C$4:$D$344,2,FALSE)</f>
        <v>Cherwell</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23903</v>
      </c>
      <c r="AH171">
        <v>0</v>
      </c>
      <c r="AI171">
        <v>0</v>
      </c>
      <c r="AJ171">
        <v>0</v>
      </c>
      <c r="AK171">
        <v>0</v>
      </c>
      <c r="AL171">
        <v>3000</v>
      </c>
      <c r="AM171">
        <v>0</v>
      </c>
      <c r="AN171">
        <v>1750</v>
      </c>
      <c r="AO171">
        <v>15</v>
      </c>
      <c r="AP171">
        <v>0</v>
      </c>
      <c r="AQ171">
        <v>6859</v>
      </c>
      <c r="AR171">
        <v>0</v>
      </c>
      <c r="AS171">
        <v>235</v>
      </c>
      <c r="AT171">
        <v>35762</v>
      </c>
      <c r="AU171">
        <v>10732</v>
      </c>
      <c r="AV171">
        <v>0</v>
      </c>
      <c r="AW171">
        <v>0</v>
      </c>
      <c r="AX171">
        <v>0</v>
      </c>
      <c r="AY171" s="142">
        <v>0</v>
      </c>
      <c r="AZ171" s="143">
        <v>0</v>
      </c>
      <c r="BA171" s="141">
        <v>0</v>
      </c>
      <c r="BB171" s="141">
        <v>0</v>
      </c>
      <c r="BC171" s="2">
        <v>0</v>
      </c>
      <c r="BD171" s="2">
        <v>0</v>
      </c>
      <c r="BE171" s="2">
        <v>0</v>
      </c>
      <c r="BF171" s="2">
        <v>0</v>
      </c>
      <c r="BG171" s="2">
        <v>0</v>
      </c>
      <c r="BH171" s="2">
        <v>0</v>
      </c>
      <c r="BI171" s="2">
        <v>0</v>
      </c>
      <c r="BJ171" s="2">
        <v>0</v>
      </c>
      <c r="BK171" s="2">
        <v>0</v>
      </c>
      <c r="BM171" s="24">
        <f t="shared" si="2"/>
        <v>0</v>
      </c>
      <c r="BN171" s="24">
        <v>17365.125</v>
      </c>
    </row>
    <row r="172" spans="1:66" ht="15">
      <c r="A172" s="139" t="s">
        <v>752</v>
      </c>
      <c r="B172" s="140" t="str">
        <f>VLOOKUP(A172,LA_info!$C$4:$D$344,2,FALSE)</f>
        <v>Oxford</v>
      </c>
      <c r="D172">
        <v>0</v>
      </c>
      <c r="E172">
        <v>0</v>
      </c>
      <c r="F172">
        <v>0</v>
      </c>
      <c r="G172">
        <v>0</v>
      </c>
      <c r="H172">
        <v>0</v>
      </c>
      <c r="I172">
        <v>0</v>
      </c>
      <c r="J172">
        <v>0</v>
      </c>
      <c r="K172">
        <v>0</v>
      </c>
      <c r="L172">
        <v>0</v>
      </c>
      <c r="M172">
        <v>0</v>
      </c>
      <c r="N172">
        <v>0</v>
      </c>
      <c r="O172">
        <v>0</v>
      </c>
      <c r="P172">
        <v>0</v>
      </c>
      <c r="Q172">
        <v>0</v>
      </c>
      <c r="R172">
        <v>0</v>
      </c>
      <c r="S172">
        <v>0</v>
      </c>
      <c r="T172">
        <v>0</v>
      </c>
      <c r="U172">
        <v>198528</v>
      </c>
      <c r="V172">
        <v>0</v>
      </c>
      <c r="W172">
        <v>0</v>
      </c>
      <c r="X172">
        <v>0</v>
      </c>
      <c r="Y172">
        <v>0</v>
      </c>
      <c r="Z172">
        <v>0</v>
      </c>
      <c r="AA172">
        <v>0</v>
      </c>
      <c r="AB172">
        <v>0</v>
      </c>
      <c r="AC172">
        <v>0</v>
      </c>
      <c r="AD172">
        <v>0</v>
      </c>
      <c r="AE172">
        <v>0</v>
      </c>
      <c r="AF172">
        <v>198528</v>
      </c>
      <c r="AG172">
        <v>26990</v>
      </c>
      <c r="AH172">
        <v>19000</v>
      </c>
      <c r="AI172">
        <v>0</v>
      </c>
      <c r="AJ172">
        <v>0</v>
      </c>
      <c r="AK172">
        <v>0</v>
      </c>
      <c r="AL172">
        <v>4500</v>
      </c>
      <c r="AM172">
        <v>0</v>
      </c>
      <c r="AN172">
        <v>0</v>
      </c>
      <c r="AO172">
        <v>0</v>
      </c>
      <c r="AP172">
        <v>0</v>
      </c>
      <c r="AQ172">
        <v>0</v>
      </c>
      <c r="AR172">
        <v>5000</v>
      </c>
      <c r="AS172">
        <v>0</v>
      </c>
      <c r="AT172">
        <v>55490</v>
      </c>
      <c r="AU172">
        <v>21091</v>
      </c>
      <c r="AV172">
        <v>0</v>
      </c>
      <c r="AW172">
        <v>0</v>
      </c>
      <c r="AX172">
        <v>0</v>
      </c>
      <c r="AY172" s="142">
        <v>0</v>
      </c>
      <c r="AZ172" s="143">
        <v>0</v>
      </c>
      <c r="BA172" s="141">
        <v>0</v>
      </c>
      <c r="BB172" s="141">
        <v>0</v>
      </c>
      <c r="BC172" s="2">
        <v>0</v>
      </c>
      <c r="BD172" s="2">
        <v>0</v>
      </c>
      <c r="BE172" s="2">
        <v>0</v>
      </c>
      <c r="BF172" s="2">
        <v>0</v>
      </c>
      <c r="BG172" s="2">
        <v>0</v>
      </c>
      <c r="BH172" s="2">
        <v>0</v>
      </c>
      <c r="BI172" s="2">
        <v>0</v>
      </c>
      <c r="BJ172" s="2">
        <v>0</v>
      </c>
      <c r="BK172" s="2">
        <v>0</v>
      </c>
      <c r="BM172" s="24">
        <f t="shared" si="2"/>
        <v>0</v>
      </c>
      <c r="BN172" s="24">
        <v>18579</v>
      </c>
    </row>
    <row r="173" spans="1:66" ht="15">
      <c r="A173" s="139" t="s">
        <v>932</v>
      </c>
      <c r="B173" s="140" t="str">
        <f>VLOOKUP(A173,LA_info!$C$4:$D$344,2,FALSE)</f>
        <v>Vale of White Horse</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10489</v>
      </c>
      <c r="AH173">
        <v>17500</v>
      </c>
      <c r="AI173">
        <v>0</v>
      </c>
      <c r="AJ173">
        <v>0</v>
      </c>
      <c r="AK173">
        <v>0</v>
      </c>
      <c r="AL173">
        <v>0</v>
      </c>
      <c r="AM173">
        <v>0</v>
      </c>
      <c r="AN173">
        <v>0</v>
      </c>
      <c r="AO173">
        <v>0</v>
      </c>
      <c r="AP173">
        <v>0</v>
      </c>
      <c r="AQ173">
        <v>0</v>
      </c>
      <c r="AR173">
        <v>4000</v>
      </c>
      <c r="AS173">
        <v>2000</v>
      </c>
      <c r="AT173">
        <v>33989</v>
      </c>
      <c r="AU173">
        <v>5620</v>
      </c>
      <c r="AV173">
        <v>2000</v>
      </c>
      <c r="AW173">
        <v>0</v>
      </c>
      <c r="AX173">
        <v>0</v>
      </c>
      <c r="AY173" s="142">
        <v>0</v>
      </c>
      <c r="AZ173" s="143">
        <v>0</v>
      </c>
      <c r="BA173" s="141">
        <v>0</v>
      </c>
      <c r="BB173" s="141">
        <v>0</v>
      </c>
      <c r="BC173" s="2">
        <v>0</v>
      </c>
      <c r="BD173" s="2">
        <v>0</v>
      </c>
      <c r="BE173" s="2">
        <v>0</v>
      </c>
      <c r="BF173" s="2">
        <v>0</v>
      </c>
      <c r="BG173" s="2">
        <v>0</v>
      </c>
      <c r="BH173" s="2">
        <v>0</v>
      </c>
      <c r="BI173" s="2">
        <v>0</v>
      </c>
      <c r="BJ173" s="2">
        <v>2000</v>
      </c>
      <c r="BK173" s="2">
        <v>2000</v>
      </c>
      <c r="BM173" s="24">
        <f t="shared" si="2"/>
        <v>40</v>
      </c>
      <c r="BN173" s="24">
        <v>16713.125</v>
      </c>
    </row>
    <row r="174" spans="1:66" ht="15">
      <c r="A174" s="139" t="s">
        <v>820</v>
      </c>
      <c r="B174" s="140" t="str">
        <f>VLOOKUP(A174,LA_info!$C$4:$D$344,2,FALSE)</f>
        <v>Shropshire UA</v>
      </c>
      <c r="D174">
        <v>0</v>
      </c>
      <c r="E174">
        <v>0</v>
      </c>
      <c r="F174">
        <v>0</v>
      </c>
      <c r="G174">
        <v>0</v>
      </c>
      <c r="H174">
        <v>0</v>
      </c>
      <c r="I174">
        <v>0</v>
      </c>
      <c r="J174">
        <v>0</v>
      </c>
      <c r="K174">
        <v>0</v>
      </c>
      <c r="L174">
        <v>0</v>
      </c>
      <c r="M174">
        <v>0</v>
      </c>
      <c r="N174">
        <v>0</v>
      </c>
      <c r="O174">
        <v>0</v>
      </c>
      <c r="P174">
        <v>0</v>
      </c>
      <c r="Q174">
        <v>61</v>
      </c>
      <c r="R174">
        <v>0</v>
      </c>
      <c r="S174">
        <v>0</v>
      </c>
      <c r="T174">
        <v>61</v>
      </c>
      <c r="U174">
        <v>279768</v>
      </c>
      <c r="V174">
        <v>49200</v>
      </c>
      <c r="W174">
        <v>0</v>
      </c>
      <c r="X174">
        <v>0</v>
      </c>
      <c r="Y174">
        <v>0</v>
      </c>
      <c r="Z174">
        <v>0</v>
      </c>
      <c r="AA174">
        <v>0</v>
      </c>
      <c r="AB174">
        <v>0</v>
      </c>
      <c r="AC174">
        <v>0</v>
      </c>
      <c r="AD174">
        <v>0</v>
      </c>
      <c r="AE174">
        <v>0</v>
      </c>
      <c r="AF174">
        <v>328968</v>
      </c>
      <c r="AG174">
        <v>96775</v>
      </c>
      <c r="AH174">
        <v>20000</v>
      </c>
      <c r="AI174">
        <v>0</v>
      </c>
      <c r="AJ174">
        <v>0</v>
      </c>
      <c r="AK174">
        <v>0</v>
      </c>
      <c r="AL174">
        <v>0</v>
      </c>
      <c r="AM174">
        <v>0</v>
      </c>
      <c r="AN174">
        <v>0</v>
      </c>
      <c r="AO174">
        <v>0</v>
      </c>
      <c r="AP174">
        <v>0</v>
      </c>
      <c r="AQ174">
        <v>0</v>
      </c>
      <c r="AR174">
        <v>37000</v>
      </c>
      <c r="AS174">
        <v>0</v>
      </c>
      <c r="AT174">
        <v>153775</v>
      </c>
      <c r="AU174">
        <v>20000</v>
      </c>
      <c r="AV174">
        <v>0</v>
      </c>
      <c r="AW174">
        <v>0</v>
      </c>
      <c r="AX174">
        <v>0</v>
      </c>
      <c r="AY174" s="142">
        <v>0</v>
      </c>
      <c r="AZ174" s="143">
        <v>0</v>
      </c>
      <c r="BA174" s="141">
        <v>0</v>
      </c>
      <c r="BB174" s="141">
        <v>0</v>
      </c>
      <c r="BC174" s="2">
        <v>0</v>
      </c>
      <c r="BD174" s="2">
        <v>0</v>
      </c>
      <c r="BE174" s="2">
        <v>0</v>
      </c>
      <c r="BF174" s="2">
        <v>0</v>
      </c>
      <c r="BG174" s="2">
        <v>0</v>
      </c>
      <c r="BH174" s="2">
        <v>0</v>
      </c>
      <c r="BI174" s="2">
        <v>0</v>
      </c>
      <c r="BJ174" s="2">
        <v>0</v>
      </c>
      <c r="BK174" s="2">
        <v>0</v>
      </c>
      <c r="BM174" s="24">
        <f t="shared" si="2"/>
        <v>0</v>
      </c>
      <c r="BN174" s="24">
        <v>18000</v>
      </c>
    </row>
    <row r="175" spans="1:66" ht="15">
      <c r="A175" s="139" t="s">
        <v>822</v>
      </c>
      <c r="B175" s="140" t="str">
        <f>VLOOKUP(A175,LA_info!$C$4:$D$344,2,FALSE)</f>
        <v>Somerset</v>
      </c>
      <c r="D175">
        <v>0</v>
      </c>
      <c r="E175">
        <v>0</v>
      </c>
      <c r="F175">
        <v>0</v>
      </c>
      <c r="G175">
        <v>0</v>
      </c>
      <c r="H175">
        <v>0</v>
      </c>
      <c r="I175">
        <v>0</v>
      </c>
      <c r="J175">
        <v>0</v>
      </c>
      <c r="K175">
        <v>0</v>
      </c>
      <c r="L175">
        <v>0</v>
      </c>
      <c r="M175">
        <v>0</v>
      </c>
      <c r="N175">
        <v>0</v>
      </c>
      <c r="O175">
        <v>0</v>
      </c>
      <c r="P175">
        <v>7233</v>
      </c>
      <c r="Q175">
        <v>3250</v>
      </c>
      <c r="R175">
        <v>0</v>
      </c>
      <c r="S175">
        <v>0</v>
      </c>
      <c r="T175">
        <v>10483</v>
      </c>
      <c r="U175">
        <v>159050</v>
      </c>
      <c r="V175">
        <v>72500</v>
      </c>
      <c r="W175">
        <v>0</v>
      </c>
      <c r="X175">
        <v>0</v>
      </c>
      <c r="Y175">
        <v>0</v>
      </c>
      <c r="Z175">
        <v>0</v>
      </c>
      <c r="AA175">
        <v>0</v>
      </c>
      <c r="AB175">
        <v>0</v>
      </c>
      <c r="AC175">
        <v>0</v>
      </c>
      <c r="AD175">
        <v>98000</v>
      </c>
      <c r="AE175">
        <v>0</v>
      </c>
      <c r="AF175">
        <v>329550</v>
      </c>
      <c r="AG175">
        <v>203361</v>
      </c>
      <c r="AH175">
        <v>20000</v>
      </c>
      <c r="AI175">
        <v>0</v>
      </c>
      <c r="AJ175">
        <v>0</v>
      </c>
      <c r="AK175">
        <v>0</v>
      </c>
      <c r="AL175">
        <v>45000</v>
      </c>
      <c r="AM175">
        <v>0</v>
      </c>
      <c r="AN175">
        <v>0</v>
      </c>
      <c r="AO175">
        <v>0</v>
      </c>
      <c r="AP175">
        <v>0</v>
      </c>
      <c r="AQ175">
        <v>0</v>
      </c>
      <c r="AR175">
        <v>17000</v>
      </c>
      <c r="AS175">
        <v>0</v>
      </c>
      <c r="AT175">
        <v>285361</v>
      </c>
      <c r="AU175">
        <v>15060</v>
      </c>
      <c r="AV175">
        <v>0</v>
      </c>
      <c r="AW175">
        <v>0</v>
      </c>
      <c r="AX175">
        <v>0</v>
      </c>
      <c r="AY175" s="142">
        <v>0</v>
      </c>
      <c r="AZ175" s="143">
        <v>0</v>
      </c>
      <c r="BA175" s="141">
        <v>0</v>
      </c>
      <c r="BB175" s="141">
        <v>0</v>
      </c>
      <c r="BC175" s="2">
        <v>0</v>
      </c>
      <c r="BD175" s="2">
        <v>0</v>
      </c>
      <c r="BE175" s="2">
        <v>0</v>
      </c>
      <c r="BF175" s="2">
        <v>0</v>
      </c>
      <c r="BG175" s="2">
        <v>0</v>
      </c>
      <c r="BH175" s="2">
        <v>0</v>
      </c>
      <c r="BI175" s="2">
        <v>0</v>
      </c>
      <c r="BJ175" s="2">
        <v>0</v>
      </c>
      <c r="BK175" s="2">
        <v>0</v>
      </c>
      <c r="BM175" s="24">
        <f t="shared" si="2"/>
        <v>0</v>
      </c>
      <c r="BN175" s="24">
        <v>25905.75</v>
      </c>
    </row>
    <row r="176" spans="1:66" ht="15">
      <c r="A176" s="139" t="s">
        <v>666</v>
      </c>
      <c r="B176" s="140" t="str">
        <f>VLOOKUP(A176,LA_info!$C$4:$D$344,2,FALSE)</f>
        <v>Mendip</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12582</v>
      </c>
      <c r="AH176">
        <v>0</v>
      </c>
      <c r="AI176">
        <v>0</v>
      </c>
      <c r="AJ176">
        <v>3000</v>
      </c>
      <c r="AK176">
        <v>0</v>
      </c>
      <c r="AL176">
        <v>0</v>
      </c>
      <c r="AM176">
        <v>0</v>
      </c>
      <c r="AN176">
        <v>1610</v>
      </c>
      <c r="AO176">
        <v>0</v>
      </c>
      <c r="AP176">
        <v>0</v>
      </c>
      <c r="AQ176">
        <v>0</v>
      </c>
      <c r="AR176">
        <v>0</v>
      </c>
      <c r="AS176">
        <v>0</v>
      </c>
      <c r="AT176">
        <v>17192</v>
      </c>
      <c r="AU176">
        <v>0</v>
      </c>
      <c r="AV176">
        <v>0</v>
      </c>
      <c r="AW176">
        <v>0</v>
      </c>
      <c r="AX176">
        <v>0</v>
      </c>
      <c r="AY176" s="142">
        <v>0</v>
      </c>
      <c r="AZ176" s="143">
        <v>0</v>
      </c>
      <c r="BA176" s="141">
        <v>0</v>
      </c>
      <c r="BB176" s="141">
        <v>0</v>
      </c>
      <c r="BC176" s="2">
        <v>0</v>
      </c>
      <c r="BD176" s="2">
        <v>0</v>
      </c>
      <c r="BE176" s="2">
        <v>0</v>
      </c>
      <c r="BF176" s="2">
        <v>0</v>
      </c>
      <c r="BG176" s="2">
        <v>0</v>
      </c>
      <c r="BH176" s="2">
        <v>0</v>
      </c>
      <c r="BI176" s="2">
        <v>0</v>
      </c>
      <c r="BJ176" s="2">
        <v>0</v>
      </c>
      <c r="BK176" s="2">
        <v>0</v>
      </c>
      <c r="BM176" s="24">
        <f t="shared" si="2"/>
        <v>0</v>
      </c>
      <c r="BN176" s="24">
        <v>16640.75</v>
      </c>
    </row>
    <row r="177" spans="1:66" ht="15">
      <c r="A177" s="139" t="s">
        <v>814</v>
      </c>
      <c r="B177" s="140" t="str">
        <f>VLOOKUP(A177,LA_info!$C$4:$D$344,2,FALSE)</f>
        <v>Sedgemoor</v>
      </c>
      <c r="D177">
        <v>0</v>
      </c>
      <c r="E177">
        <v>0</v>
      </c>
      <c r="F177">
        <v>0</v>
      </c>
      <c r="G177">
        <v>0</v>
      </c>
      <c r="H177">
        <v>0</v>
      </c>
      <c r="I177">
        <v>0</v>
      </c>
      <c r="J177">
        <v>0</v>
      </c>
      <c r="K177">
        <v>0</v>
      </c>
      <c r="L177">
        <v>0</v>
      </c>
      <c r="M177">
        <v>0</v>
      </c>
      <c r="N177">
        <v>0</v>
      </c>
      <c r="O177">
        <v>0</v>
      </c>
      <c r="P177">
        <v>0</v>
      </c>
      <c r="Q177">
        <v>0</v>
      </c>
      <c r="R177">
        <v>0</v>
      </c>
      <c r="S177">
        <v>0</v>
      </c>
      <c r="T177">
        <v>0</v>
      </c>
      <c r="U177">
        <v>51821</v>
      </c>
      <c r="V177">
        <v>0</v>
      </c>
      <c r="W177">
        <v>0</v>
      </c>
      <c r="X177">
        <v>0</v>
      </c>
      <c r="Y177">
        <v>0</v>
      </c>
      <c r="Z177">
        <v>0</v>
      </c>
      <c r="AA177">
        <v>0</v>
      </c>
      <c r="AB177">
        <v>0</v>
      </c>
      <c r="AC177">
        <v>0</v>
      </c>
      <c r="AD177">
        <v>0</v>
      </c>
      <c r="AE177">
        <v>0</v>
      </c>
      <c r="AF177">
        <v>51821</v>
      </c>
      <c r="AG177">
        <v>10261</v>
      </c>
      <c r="AH177">
        <v>5000</v>
      </c>
      <c r="AI177">
        <v>0</v>
      </c>
      <c r="AJ177">
        <v>0</v>
      </c>
      <c r="AK177">
        <v>0</v>
      </c>
      <c r="AL177">
        <v>0</v>
      </c>
      <c r="AM177">
        <v>0</v>
      </c>
      <c r="AN177">
        <v>0</v>
      </c>
      <c r="AO177">
        <v>0</v>
      </c>
      <c r="AP177">
        <v>0</v>
      </c>
      <c r="AQ177">
        <v>0</v>
      </c>
      <c r="AR177">
        <v>5000</v>
      </c>
      <c r="AS177">
        <v>0</v>
      </c>
      <c r="AT177">
        <v>20261</v>
      </c>
      <c r="AU177">
        <v>9972</v>
      </c>
      <c r="AV177">
        <v>0</v>
      </c>
      <c r="AW177">
        <v>0</v>
      </c>
      <c r="AX177">
        <v>0</v>
      </c>
      <c r="AY177" s="142">
        <v>0</v>
      </c>
      <c r="AZ177" s="143">
        <v>0</v>
      </c>
      <c r="BA177" s="141">
        <v>0</v>
      </c>
      <c r="BB177" s="141">
        <v>0</v>
      </c>
      <c r="BC177" s="2">
        <v>0</v>
      </c>
      <c r="BD177" s="2">
        <v>0</v>
      </c>
      <c r="BE177" s="2">
        <v>0</v>
      </c>
      <c r="BF177" s="2">
        <v>0</v>
      </c>
      <c r="BG177" s="2">
        <v>0</v>
      </c>
      <c r="BH177" s="2">
        <v>0</v>
      </c>
      <c r="BI177" s="2">
        <v>0</v>
      </c>
      <c r="BJ177" s="2">
        <v>0</v>
      </c>
      <c r="BK177" s="2">
        <v>0</v>
      </c>
      <c r="BM177" s="24">
        <f t="shared" si="2"/>
        <v>0</v>
      </c>
      <c r="BN177" s="24">
        <v>12931.375</v>
      </c>
    </row>
    <row r="178" spans="1:66" ht="15">
      <c r="A178" s="139" t="s">
        <v>898</v>
      </c>
      <c r="B178" s="140" t="str">
        <f>VLOOKUP(A178,LA_info!$C$4:$D$344,2,FALSE)</f>
        <v>Taunton Deane</v>
      </c>
      <c r="D178">
        <v>0</v>
      </c>
      <c r="E178">
        <v>0</v>
      </c>
      <c r="F178">
        <v>0</v>
      </c>
      <c r="G178">
        <v>0</v>
      </c>
      <c r="H178">
        <v>0</v>
      </c>
      <c r="I178">
        <v>0</v>
      </c>
      <c r="J178">
        <v>0</v>
      </c>
      <c r="K178">
        <v>0</v>
      </c>
      <c r="L178">
        <v>0</v>
      </c>
      <c r="M178">
        <v>0</v>
      </c>
      <c r="N178">
        <v>0</v>
      </c>
      <c r="O178">
        <v>0</v>
      </c>
      <c r="P178">
        <v>0</v>
      </c>
      <c r="Q178">
        <v>0</v>
      </c>
      <c r="R178">
        <v>0</v>
      </c>
      <c r="S178">
        <v>0</v>
      </c>
      <c r="T178">
        <v>0</v>
      </c>
      <c r="U178">
        <v>89198</v>
      </c>
      <c r="V178">
        <v>3000</v>
      </c>
      <c r="W178">
        <v>0</v>
      </c>
      <c r="X178">
        <v>0</v>
      </c>
      <c r="Y178">
        <v>0</v>
      </c>
      <c r="Z178">
        <v>0</v>
      </c>
      <c r="AA178">
        <v>0</v>
      </c>
      <c r="AB178">
        <v>0</v>
      </c>
      <c r="AC178">
        <v>0</v>
      </c>
      <c r="AD178">
        <v>0</v>
      </c>
      <c r="AE178">
        <v>0</v>
      </c>
      <c r="AF178">
        <v>92198</v>
      </c>
      <c r="AG178">
        <v>8000</v>
      </c>
      <c r="AH178">
        <v>3000</v>
      </c>
      <c r="AI178">
        <v>0</v>
      </c>
      <c r="AJ178">
        <v>0</v>
      </c>
      <c r="AK178">
        <v>0</v>
      </c>
      <c r="AL178">
        <v>2000</v>
      </c>
      <c r="AM178">
        <v>0</v>
      </c>
      <c r="AN178">
        <v>0</v>
      </c>
      <c r="AO178">
        <v>11748</v>
      </c>
      <c r="AP178">
        <v>0</v>
      </c>
      <c r="AQ178">
        <v>0</v>
      </c>
      <c r="AR178">
        <v>0</v>
      </c>
      <c r="AS178">
        <v>0</v>
      </c>
      <c r="AT178">
        <v>24748</v>
      </c>
      <c r="AU178">
        <v>7300</v>
      </c>
      <c r="AV178">
        <v>7000</v>
      </c>
      <c r="AW178">
        <v>0</v>
      </c>
      <c r="AX178">
        <v>0</v>
      </c>
      <c r="AY178" s="142">
        <v>0</v>
      </c>
      <c r="AZ178" s="143">
        <v>0</v>
      </c>
      <c r="BA178" s="141">
        <v>0</v>
      </c>
      <c r="BB178" s="141">
        <v>0</v>
      </c>
      <c r="BC178" s="2">
        <v>0</v>
      </c>
      <c r="BD178" s="2">
        <v>0</v>
      </c>
      <c r="BE178" s="2">
        <v>0</v>
      </c>
      <c r="BF178" s="2">
        <v>0</v>
      </c>
      <c r="BG178" s="2">
        <v>0</v>
      </c>
      <c r="BH178" s="2">
        <v>0</v>
      </c>
      <c r="BI178" s="2">
        <v>0</v>
      </c>
      <c r="BJ178" s="2">
        <v>7000</v>
      </c>
      <c r="BK178" s="2">
        <v>7000</v>
      </c>
      <c r="BM178" s="24">
        <f t="shared" si="2"/>
        <v>140</v>
      </c>
      <c r="BN178" s="24">
        <v>16087.875</v>
      </c>
    </row>
    <row r="179" spans="1:66" ht="15">
      <c r="A179" s="139" t="s">
        <v>846</v>
      </c>
      <c r="B179" s="140" t="str">
        <f>VLOOKUP(A179,LA_info!$C$4:$D$344,2,FALSE)</f>
        <v>South Somerset</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14077</v>
      </c>
      <c r="AH179">
        <v>3000</v>
      </c>
      <c r="AI179">
        <v>0</v>
      </c>
      <c r="AJ179">
        <v>0</v>
      </c>
      <c r="AK179">
        <v>0</v>
      </c>
      <c r="AL179">
        <v>8000</v>
      </c>
      <c r="AM179">
        <v>0</v>
      </c>
      <c r="AN179">
        <v>0</v>
      </c>
      <c r="AO179">
        <v>16277</v>
      </c>
      <c r="AP179">
        <v>0</v>
      </c>
      <c r="AQ179">
        <v>0</v>
      </c>
      <c r="AR179">
        <v>11000</v>
      </c>
      <c r="AS179">
        <v>186</v>
      </c>
      <c r="AT179">
        <v>52540</v>
      </c>
      <c r="AU179">
        <v>1000</v>
      </c>
      <c r="AV179">
        <v>4000</v>
      </c>
      <c r="AW179">
        <v>0</v>
      </c>
      <c r="AX179">
        <v>0</v>
      </c>
      <c r="AY179" s="142">
        <v>0</v>
      </c>
      <c r="AZ179" s="143">
        <v>0</v>
      </c>
      <c r="BA179" s="141">
        <v>0</v>
      </c>
      <c r="BB179" s="141">
        <v>0</v>
      </c>
      <c r="BC179" s="2">
        <v>0</v>
      </c>
      <c r="BD179" s="2">
        <v>0</v>
      </c>
      <c r="BE179" s="2">
        <v>0</v>
      </c>
      <c r="BF179" s="2">
        <v>0</v>
      </c>
      <c r="BG179" s="2">
        <v>4000</v>
      </c>
      <c r="BH179" s="2">
        <v>0</v>
      </c>
      <c r="BI179" s="2">
        <v>0</v>
      </c>
      <c r="BJ179" s="2">
        <v>0</v>
      </c>
      <c r="BK179" s="2">
        <v>4000</v>
      </c>
      <c r="BM179" s="24">
        <f t="shared" si="2"/>
        <v>80</v>
      </c>
      <c r="BN179" s="24">
        <v>15230.75</v>
      </c>
    </row>
    <row r="180" spans="1:66" ht="15">
      <c r="A180" s="139" t="s">
        <v>968</v>
      </c>
      <c r="B180" s="140" t="str">
        <f>VLOOKUP(A180,LA_info!$C$4:$D$344,2,FALSE)</f>
        <v>West Somerset</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3601</v>
      </c>
      <c r="AH180">
        <v>500</v>
      </c>
      <c r="AI180">
        <v>4020</v>
      </c>
      <c r="AJ180">
        <v>0</v>
      </c>
      <c r="AK180">
        <v>0</v>
      </c>
      <c r="AL180">
        <v>0</v>
      </c>
      <c r="AM180">
        <v>0</v>
      </c>
      <c r="AN180">
        <v>0</v>
      </c>
      <c r="AO180">
        <v>0</v>
      </c>
      <c r="AP180">
        <v>0</v>
      </c>
      <c r="AQ180">
        <v>0</v>
      </c>
      <c r="AR180">
        <v>6000</v>
      </c>
      <c r="AS180">
        <v>0</v>
      </c>
      <c r="AT180">
        <v>14121</v>
      </c>
      <c r="AU180">
        <v>3935</v>
      </c>
      <c r="AV180">
        <v>0</v>
      </c>
      <c r="AW180">
        <v>0</v>
      </c>
      <c r="AX180">
        <v>0</v>
      </c>
      <c r="AY180" s="142">
        <v>0</v>
      </c>
      <c r="AZ180" s="143">
        <v>0</v>
      </c>
      <c r="BA180" s="141">
        <v>0</v>
      </c>
      <c r="BB180" s="141">
        <v>0</v>
      </c>
      <c r="BC180" s="2">
        <v>0</v>
      </c>
      <c r="BD180" s="2">
        <v>0</v>
      </c>
      <c r="BE180" s="2">
        <v>0</v>
      </c>
      <c r="BF180" s="2">
        <v>0</v>
      </c>
      <c r="BG180" s="2">
        <v>0</v>
      </c>
      <c r="BH180" s="2">
        <v>0</v>
      </c>
      <c r="BI180" s="2">
        <v>0</v>
      </c>
      <c r="BJ180" s="2">
        <v>0</v>
      </c>
      <c r="BK180" s="2">
        <v>0</v>
      </c>
      <c r="BM180" s="24">
        <f t="shared" si="2"/>
        <v>0</v>
      </c>
      <c r="BN180" s="24">
        <v>11677.25</v>
      </c>
    </row>
    <row r="181" spans="1:66" ht="15">
      <c r="A181" s="139" t="s">
        <v>866</v>
      </c>
      <c r="B181" s="140" t="str">
        <f>VLOOKUP(A181,LA_info!$C$4:$D$344,2,FALSE)</f>
        <v>Staffordshire</v>
      </c>
      <c r="D181">
        <v>0</v>
      </c>
      <c r="E181">
        <v>0</v>
      </c>
      <c r="F181">
        <v>0</v>
      </c>
      <c r="G181">
        <v>0</v>
      </c>
      <c r="H181">
        <v>0</v>
      </c>
      <c r="I181">
        <v>0</v>
      </c>
      <c r="J181">
        <v>0</v>
      </c>
      <c r="K181">
        <v>0</v>
      </c>
      <c r="L181">
        <v>0</v>
      </c>
      <c r="M181">
        <v>0</v>
      </c>
      <c r="N181">
        <v>0</v>
      </c>
      <c r="O181">
        <v>0</v>
      </c>
      <c r="P181">
        <v>0</v>
      </c>
      <c r="Q181">
        <v>0</v>
      </c>
      <c r="R181">
        <v>0</v>
      </c>
      <c r="S181">
        <v>0</v>
      </c>
      <c r="T181">
        <v>0</v>
      </c>
      <c r="U181">
        <v>406225</v>
      </c>
      <c r="V181">
        <v>40500</v>
      </c>
      <c r="W181">
        <v>0</v>
      </c>
      <c r="X181">
        <v>0</v>
      </c>
      <c r="Y181">
        <v>0</v>
      </c>
      <c r="Z181">
        <v>0</v>
      </c>
      <c r="AA181">
        <v>0</v>
      </c>
      <c r="AB181">
        <v>0</v>
      </c>
      <c r="AC181">
        <v>0</v>
      </c>
      <c r="AD181">
        <v>41000</v>
      </c>
      <c r="AE181">
        <v>0</v>
      </c>
      <c r="AF181">
        <v>487725</v>
      </c>
      <c r="AG181">
        <v>12157</v>
      </c>
      <c r="AH181">
        <v>0</v>
      </c>
      <c r="AI181">
        <v>0</v>
      </c>
      <c r="AJ181">
        <v>0</v>
      </c>
      <c r="AK181">
        <v>14334</v>
      </c>
      <c r="AL181">
        <v>0</v>
      </c>
      <c r="AM181">
        <v>0</v>
      </c>
      <c r="AN181">
        <v>0</v>
      </c>
      <c r="AO181">
        <v>23200</v>
      </c>
      <c r="AP181">
        <v>0</v>
      </c>
      <c r="AQ181">
        <v>0</v>
      </c>
      <c r="AR181">
        <v>30000</v>
      </c>
      <c r="AS181">
        <v>0</v>
      </c>
      <c r="AT181">
        <v>79691</v>
      </c>
      <c r="AU181">
        <v>49000</v>
      </c>
      <c r="AV181">
        <v>0</v>
      </c>
      <c r="AW181">
        <v>0</v>
      </c>
      <c r="AX181">
        <v>0</v>
      </c>
      <c r="AY181" s="142">
        <v>0</v>
      </c>
      <c r="AZ181" s="143">
        <v>0</v>
      </c>
      <c r="BA181" s="141">
        <v>0</v>
      </c>
      <c r="BB181" s="141">
        <v>0</v>
      </c>
      <c r="BC181" s="2">
        <v>0</v>
      </c>
      <c r="BD181" s="2">
        <v>0</v>
      </c>
      <c r="BE181" s="2">
        <v>0</v>
      </c>
      <c r="BF181" s="2">
        <v>0</v>
      </c>
      <c r="BG181" s="2">
        <v>0</v>
      </c>
      <c r="BH181" s="2">
        <v>0</v>
      </c>
      <c r="BI181" s="2">
        <v>0</v>
      </c>
      <c r="BJ181" s="2">
        <v>0</v>
      </c>
      <c r="BK181" s="2">
        <v>0</v>
      </c>
      <c r="BM181" s="24">
        <f t="shared" si="2"/>
        <v>0</v>
      </c>
      <c r="BN181" s="24">
        <v>34410.125</v>
      </c>
    </row>
    <row r="182" spans="1:66" ht="15">
      <c r="A182" s="139" t="s">
        <v>648</v>
      </c>
      <c r="B182" s="140" t="str">
        <f>VLOOKUP(A182,LA_info!$C$4:$D$344,2,FALSE)</f>
        <v>Lichfield</v>
      </c>
      <c r="D182">
        <v>0</v>
      </c>
      <c r="E182">
        <v>0</v>
      </c>
      <c r="F182">
        <v>0</v>
      </c>
      <c r="G182">
        <v>0</v>
      </c>
      <c r="H182">
        <v>0</v>
      </c>
      <c r="I182">
        <v>0</v>
      </c>
      <c r="J182">
        <v>0</v>
      </c>
      <c r="K182">
        <v>0</v>
      </c>
      <c r="L182">
        <v>0</v>
      </c>
      <c r="M182">
        <v>0</v>
      </c>
      <c r="N182">
        <v>16</v>
      </c>
      <c r="O182">
        <v>0</v>
      </c>
      <c r="P182">
        <v>0</v>
      </c>
      <c r="Q182">
        <v>0</v>
      </c>
      <c r="R182">
        <v>0</v>
      </c>
      <c r="S182">
        <v>0</v>
      </c>
      <c r="T182">
        <v>16</v>
      </c>
      <c r="U182">
        <v>1461</v>
      </c>
      <c r="V182">
        <v>0</v>
      </c>
      <c r="W182">
        <v>0</v>
      </c>
      <c r="X182">
        <v>0</v>
      </c>
      <c r="Y182">
        <v>0</v>
      </c>
      <c r="Z182">
        <v>8</v>
      </c>
      <c r="AA182">
        <v>0</v>
      </c>
      <c r="AB182">
        <v>0</v>
      </c>
      <c r="AC182">
        <v>0</v>
      </c>
      <c r="AD182">
        <v>0</v>
      </c>
      <c r="AE182">
        <v>0</v>
      </c>
      <c r="AF182">
        <v>1469</v>
      </c>
      <c r="AG182">
        <v>9000</v>
      </c>
      <c r="AH182">
        <v>2000</v>
      </c>
      <c r="AI182">
        <v>0</v>
      </c>
      <c r="AJ182">
        <v>0</v>
      </c>
      <c r="AK182">
        <v>3000</v>
      </c>
      <c r="AL182">
        <v>3000</v>
      </c>
      <c r="AM182">
        <v>0</v>
      </c>
      <c r="AN182">
        <v>0</v>
      </c>
      <c r="AO182">
        <v>0</v>
      </c>
      <c r="AP182">
        <v>0</v>
      </c>
      <c r="AQ182">
        <v>0</v>
      </c>
      <c r="AR182">
        <v>1000</v>
      </c>
      <c r="AS182">
        <v>0</v>
      </c>
      <c r="AT182">
        <v>18000</v>
      </c>
      <c r="AU182">
        <v>5495</v>
      </c>
      <c r="AV182">
        <v>0</v>
      </c>
      <c r="AW182">
        <v>0</v>
      </c>
      <c r="AX182">
        <v>0</v>
      </c>
      <c r="AY182" s="142">
        <v>0</v>
      </c>
      <c r="AZ182" s="143">
        <v>0</v>
      </c>
      <c r="BA182" s="141">
        <v>0</v>
      </c>
      <c r="BB182" s="141">
        <v>0</v>
      </c>
      <c r="BC182" s="2">
        <v>0</v>
      </c>
      <c r="BD182" s="2">
        <v>0</v>
      </c>
      <c r="BE182" s="2">
        <v>0</v>
      </c>
      <c r="BF182" s="2">
        <v>0</v>
      </c>
      <c r="BG182" s="2">
        <v>0</v>
      </c>
      <c r="BH182" s="2">
        <v>0</v>
      </c>
      <c r="BI182" s="2">
        <v>0</v>
      </c>
      <c r="BJ182" s="2">
        <v>0</v>
      </c>
      <c r="BK182" s="2">
        <v>0</v>
      </c>
      <c r="BM182" s="24">
        <f t="shared" si="2"/>
        <v>0</v>
      </c>
      <c r="BN182" s="24">
        <v>15445.625</v>
      </c>
    </row>
    <row r="183" spans="1:66" ht="15">
      <c r="A183" s="139" t="s">
        <v>698</v>
      </c>
      <c r="B183" s="140" t="str">
        <f>VLOOKUP(A183,LA_info!$C$4:$D$344,2,FALSE)</f>
        <v>Newcastle-under-Lyme</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6130</v>
      </c>
      <c r="AH183">
        <v>4500</v>
      </c>
      <c r="AI183">
        <v>0</v>
      </c>
      <c r="AJ183">
        <v>0</v>
      </c>
      <c r="AK183">
        <v>0</v>
      </c>
      <c r="AL183">
        <v>0</v>
      </c>
      <c r="AM183">
        <v>0</v>
      </c>
      <c r="AN183">
        <v>0</v>
      </c>
      <c r="AO183">
        <v>0</v>
      </c>
      <c r="AP183">
        <v>0</v>
      </c>
      <c r="AQ183">
        <v>0</v>
      </c>
      <c r="AR183">
        <v>0</v>
      </c>
      <c r="AS183">
        <v>0</v>
      </c>
      <c r="AT183">
        <v>10630</v>
      </c>
      <c r="AU183">
        <v>0</v>
      </c>
      <c r="AV183">
        <v>0</v>
      </c>
      <c r="AW183">
        <v>0</v>
      </c>
      <c r="AX183">
        <v>0</v>
      </c>
      <c r="AY183" s="142">
        <v>0</v>
      </c>
      <c r="AZ183" s="143">
        <v>0</v>
      </c>
      <c r="BA183" s="141">
        <v>0</v>
      </c>
      <c r="BB183" s="141">
        <v>0</v>
      </c>
      <c r="BC183" s="2">
        <v>0</v>
      </c>
      <c r="BD183" s="2">
        <v>0</v>
      </c>
      <c r="BE183" s="2">
        <v>0</v>
      </c>
      <c r="BF183" s="2">
        <v>0</v>
      </c>
      <c r="BG183" s="2">
        <v>0</v>
      </c>
      <c r="BH183" s="2">
        <v>0</v>
      </c>
      <c r="BI183" s="2">
        <v>0</v>
      </c>
      <c r="BJ183" s="2">
        <v>0</v>
      </c>
      <c r="BK183" s="2">
        <v>0</v>
      </c>
      <c r="BM183" s="24">
        <f t="shared" si="2"/>
        <v>0</v>
      </c>
      <c r="BN183" s="24">
        <v>13218.75</v>
      </c>
    </row>
    <row r="184" spans="1:66" ht="15">
      <c r="A184" s="139" t="s">
        <v>848</v>
      </c>
      <c r="B184" s="140" t="str">
        <f>VLOOKUP(A184,LA_info!$C$4:$D$344,2,FALSE)</f>
        <v>South Staffordshire</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3000</v>
      </c>
      <c r="AH184">
        <v>0</v>
      </c>
      <c r="AI184">
        <v>0</v>
      </c>
      <c r="AJ184">
        <v>0</v>
      </c>
      <c r="AK184">
        <v>0</v>
      </c>
      <c r="AL184">
        <v>6000</v>
      </c>
      <c r="AM184">
        <v>0</v>
      </c>
      <c r="AN184">
        <v>0</v>
      </c>
      <c r="AO184">
        <v>100</v>
      </c>
      <c r="AP184">
        <v>0</v>
      </c>
      <c r="AQ184">
        <v>0</v>
      </c>
      <c r="AR184">
        <v>0</v>
      </c>
      <c r="AS184">
        <v>0</v>
      </c>
      <c r="AT184">
        <v>9100</v>
      </c>
      <c r="AU184">
        <v>7700</v>
      </c>
      <c r="AV184">
        <v>0</v>
      </c>
      <c r="AW184">
        <v>0</v>
      </c>
      <c r="AX184">
        <v>0</v>
      </c>
      <c r="AY184" s="142">
        <v>0</v>
      </c>
      <c r="AZ184" s="143">
        <v>0</v>
      </c>
      <c r="BA184" s="141">
        <v>0</v>
      </c>
      <c r="BB184" s="141">
        <v>0</v>
      </c>
      <c r="BC184" s="2">
        <v>0</v>
      </c>
      <c r="BD184" s="2">
        <v>0</v>
      </c>
      <c r="BE184" s="2">
        <v>0</v>
      </c>
      <c r="BF184" s="2">
        <v>0</v>
      </c>
      <c r="BG184" s="2">
        <v>0</v>
      </c>
      <c r="BH184" s="2">
        <v>0</v>
      </c>
      <c r="BI184" s="2">
        <v>0</v>
      </c>
      <c r="BJ184" s="2">
        <v>0</v>
      </c>
      <c r="BK184" s="2">
        <v>0</v>
      </c>
      <c r="BM184" s="24">
        <f t="shared" si="2"/>
        <v>0</v>
      </c>
      <c r="BN184" s="24">
        <v>16054.375</v>
      </c>
    </row>
    <row r="185" spans="1:66" ht="15">
      <c r="A185" s="139" t="s">
        <v>864</v>
      </c>
      <c r="B185" s="140" t="str">
        <f>VLOOKUP(A185,LA_info!$C$4:$D$344,2,FALSE)</f>
        <v>Stafford</v>
      </c>
      <c r="D185">
        <v>0</v>
      </c>
      <c r="E185">
        <v>0</v>
      </c>
      <c r="F185">
        <v>0</v>
      </c>
      <c r="G185">
        <v>0</v>
      </c>
      <c r="H185">
        <v>0</v>
      </c>
      <c r="I185">
        <v>0</v>
      </c>
      <c r="J185">
        <v>0</v>
      </c>
      <c r="K185">
        <v>0</v>
      </c>
      <c r="L185">
        <v>0</v>
      </c>
      <c r="M185">
        <v>0</v>
      </c>
      <c r="N185">
        <v>0</v>
      </c>
      <c r="O185">
        <v>0</v>
      </c>
      <c r="P185">
        <v>0</v>
      </c>
      <c r="Q185">
        <v>0</v>
      </c>
      <c r="R185">
        <v>0</v>
      </c>
      <c r="S185">
        <v>0</v>
      </c>
      <c r="T185">
        <v>0</v>
      </c>
      <c r="U185">
        <v>2000</v>
      </c>
      <c r="V185">
        <v>0</v>
      </c>
      <c r="W185">
        <v>0</v>
      </c>
      <c r="X185">
        <v>0</v>
      </c>
      <c r="Y185">
        <v>0</v>
      </c>
      <c r="Z185">
        <v>0</v>
      </c>
      <c r="AA185">
        <v>0</v>
      </c>
      <c r="AB185">
        <v>0</v>
      </c>
      <c r="AC185">
        <v>0</v>
      </c>
      <c r="AD185">
        <v>0</v>
      </c>
      <c r="AE185">
        <v>0</v>
      </c>
      <c r="AF185">
        <v>2000</v>
      </c>
      <c r="AG185">
        <v>15000</v>
      </c>
      <c r="AH185">
        <v>2000</v>
      </c>
      <c r="AI185">
        <v>0</v>
      </c>
      <c r="AJ185">
        <v>0</v>
      </c>
      <c r="AK185">
        <v>0</v>
      </c>
      <c r="AL185">
        <v>0</v>
      </c>
      <c r="AM185">
        <v>0</v>
      </c>
      <c r="AN185">
        <v>0</v>
      </c>
      <c r="AO185">
        <v>2000</v>
      </c>
      <c r="AP185">
        <v>0</v>
      </c>
      <c r="AQ185">
        <v>0</v>
      </c>
      <c r="AR185">
        <v>0</v>
      </c>
      <c r="AS185">
        <v>0</v>
      </c>
      <c r="AT185">
        <v>19000</v>
      </c>
      <c r="AU185">
        <v>5000</v>
      </c>
      <c r="AV185">
        <v>0</v>
      </c>
      <c r="AW185">
        <v>0</v>
      </c>
      <c r="AX185">
        <v>0</v>
      </c>
      <c r="AY185" s="142">
        <v>0</v>
      </c>
      <c r="AZ185" s="143">
        <v>0</v>
      </c>
      <c r="BA185" s="141">
        <v>0</v>
      </c>
      <c r="BB185" s="141">
        <v>0</v>
      </c>
      <c r="BC185" s="2">
        <v>0</v>
      </c>
      <c r="BD185" s="2">
        <v>0</v>
      </c>
      <c r="BE185" s="2">
        <v>0</v>
      </c>
      <c r="BF185" s="2">
        <v>0</v>
      </c>
      <c r="BG185" s="2">
        <v>0</v>
      </c>
      <c r="BH185" s="2">
        <v>0</v>
      </c>
      <c r="BI185" s="2">
        <v>0</v>
      </c>
      <c r="BJ185" s="2">
        <v>0</v>
      </c>
      <c r="BK185" s="2">
        <v>0</v>
      </c>
      <c r="BM185" s="24">
        <f t="shared" si="2"/>
        <v>0</v>
      </c>
      <c r="BN185" s="24">
        <v>16123.125</v>
      </c>
    </row>
    <row r="186" spans="1:66" ht="15">
      <c r="A186" s="139" t="s">
        <v>870</v>
      </c>
      <c r="B186" s="140" t="str">
        <f>VLOOKUP(A186,LA_info!$C$4:$D$344,2,FALSE)</f>
        <v>Staffordshire Moorlands</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14000</v>
      </c>
      <c r="AC186">
        <v>0</v>
      </c>
      <c r="AD186">
        <v>0</v>
      </c>
      <c r="AE186">
        <v>0</v>
      </c>
      <c r="AF186">
        <v>14000</v>
      </c>
      <c r="AG186">
        <v>5050</v>
      </c>
      <c r="AH186">
        <v>1000</v>
      </c>
      <c r="AI186">
        <v>0</v>
      </c>
      <c r="AJ186">
        <v>0</v>
      </c>
      <c r="AK186">
        <v>0</v>
      </c>
      <c r="AL186">
        <v>0</v>
      </c>
      <c r="AM186">
        <v>0</v>
      </c>
      <c r="AN186">
        <v>0</v>
      </c>
      <c r="AO186">
        <v>0</v>
      </c>
      <c r="AP186">
        <v>0</v>
      </c>
      <c r="AQ186">
        <v>0</v>
      </c>
      <c r="AR186">
        <v>0</v>
      </c>
      <c r="AS186">
        <v>0</v>
      </c>
      <c r="AT186">
        <v>6050</v>
      </c>
      <c r="AU186">
        <v>3600</v>
      </c>
      <c r="AV186">
        <v>0</v>
      </c>
      <c r="AW186">
        <v>0</v>
      </c>
      <c r="AX186">
        <v>0</v>
      </c>
      <c r="AY186" s="142">
        <v>0</v>
      </c>
      <c r="AZ186" s="143">
        <v>0</v>
      </c>
      <c r="BA186" s="141">
        <v>0</v>
      </c>
      <c r="BB186" s="141">
        <v>0</v>
      </c>
      <c r="BC186" s="2">
        <v>0</v>
      </c>
      <c r="BD186" s="2">
        <v>0</v>
      </c>
      <c r="BE186" s="2">
        <v>0</v>
      </c>
      <c r="BF186" s="2">
        <v>0</v>
      </c>
      <c r="BG186" s="2">
        <v>0</v>
      </c>
      <c r="BH186" s="2">
        <v>0</v>
      </c>
      <c r="BI186" s="2">
        <v>0</v>
      </c>
      <c r="BJ186" s="2">
        <v>0</v>
      </c>
      <c r="BK186" s="2">
        <v>0</v>
      </c>
      <c r="BM186" s="24">
        <f t="shared" si="2"/>
        <v>0</v>
      </c>
      <c r="BN186" s="24">
        <v>13594.25</v>
      </c>
    </row>
    <row r="187" spans="1:66" ht="15">
      <c r="A187" s="139" t="s">
        <v>894</v>
      </c>
      <c r="B187" s="140" t="str">
        <f>VLOOKUP(A187,LA_info!$C$4:$D$344,2,FALSE)</f>
        <v>Tamworth</v>
      </c>
      <c r="D187">
        <v>0</v>
      </c>
      <c r="E187">
        <v>0</v>
      </c>
      <c r="F187">
        <v>0</v>
      </c>
      <c r="G187">
        <v>0</v>
      </c>
      <c r="H187">
        <v>0</v>
      </c>
      <c r="I187">
        <v>0</v>
      </c>
      <c r="J187">
        <v>0</v>
      </c>
      <c r="K187">
        <v>0</v>
      </c>
      <c r="L187">
        <v>0</v>
      </c>
      <c r="M187">
        <v>0</v>
      </c>
      <c r="N187">
        <v>0</v>
      </c>
      <c r="O187">
        <v>0</v>
      </c>
      <c r="P187">
        <v>0</v>
      </c>
      <c r="Q187">
        <v>0</v>
      </c>
      <c r="R187">
        <v>0</v>
      </c>
      <c r="S187">
        <v>0</v>
      </c>
      <c r="T187">
        <v>0</v>
      </c>
      <c r="U187">
        <v>65060</v>
      </c>
      <c r="V187">
        <v>0</v>
      </c>
      <c r="W187">
        <v>0</v>
      </c>
      <c r="X187">
        <v>0</v>
      </c>
      <c r="Y187">
        <v>0</v>
      </c>
      <c r="Z187">
        <v>0</v>
      </c>
      <c r="AA187">
        <v>0</v>
      </c>
      <c r="AB187">
        <v>0</v>
      </c>
      <c r="AC187">
        <v>0</v>
      </c>
      <c r="AD187">
        <v>0</v>
      </c>
      <c r="AE187">
        <v>0</v>
      </c>
      <c r="AF187">
        <v>65060</v>
      </c>
      <c r="AG187">
        <v>34311</v>
      </c>
      <c r="AH187">
        <v>10000</v>
      </c>
      <c r="AI187">
        <v>0</v>
      </c>
      <c r="AJ187">
        <v>0</v>
      </c>
      <c r="AK187">
        <v>0</v>
      </c>
      <c r="AL187">
        <v>0</v>
      </c>
      <c r="AM187">
        <v>0</v>
      </c>
      <c r="AN187">
        <v>0</v>
      </c>
      <c r="AO187">
        <v>0</v>
      </c>
      <c r="AP187">
        <v>0</v>
      </c>
      <c r="AQ187">
        <v>0</v>
      </c>
      <c r="AR187">
        <v>0</v>
      </c>
      <c r="AS187">
        <v>0</v>
      </c>
      <c r="AT187">
        <v>44311</v>
      </c>
      <c r="AU187">
        <v>0</v>
      </c>
      <c r="AV187">
        <v>0</v>
      </c>
      <c r="AW187">
        <v>0</v>
      </c>
      <c r="AX187">
        <v>0</v>
      </c>
      <c r="AY187" s="142">
        <v>0</v>
      </c>
      <c r="AZ187" s="143">
        <v>0</v>
      </c>
      <c r="BA187" s="141">
        <v>0</v>
      </c>
      <c r="BB187" s="141">
        <v>0</v>
      </c>
      <c r="BC187" s="2">
        <v>0</v>
      </c>
      <c r="BD187" s="2">
        <v>0</v>
      </c>
      <c r="BE187" s="2">
        <v>0</v>
      </c>
      <c r="BF187" s="2">
        <v>0</v>
      </c>
      <c r="BG187" s="2">
        <v>0</v>
      </c>
      <c r="BH187" s="2">
        <v>0</v>
      </c>
      <c r="BI187" s="2">
        <v>0</v>
      </c>
      <c r="BJ187" s="2">
        <v>0</v>
      </c>
      <c r="BK187" s="2">
        <v>0</v>
      </c>
      <c r="BM187" s="24">
        <f t="shared" si="2"/>
        <v>0</v>
      </c>
      <c r="BN187" s="24">
        <v>12992.375</v>
      </c>
    </row>
    <row r="188" spans="1:66" ht="15">
      <c r="A188" s="139" t="s">
        <v>882</v>
      </c>
      <c r="B188" s="140" t="str">
        <f>VLOOKUP(A188,LA_info!$C$4:$D$344,2,FALSE)</f>
        <v>Suffolk</v>
      </c>
      <c r="D188">
        <v>0</v>
      </c>
      <c r="E188">
        <v>0</v>
      </c>
      <c r="F188">
        <v>0</v>
      </c>
      <c r="G188">
        <v>0</v>
      </c>
      <c r="H188">
        <v>0</v>
      </c>
      <c r="I188">
        <v>0</v>
      </c>
      <c r="J188">
        <v>0</v>
      </c>
      <c r="K188">
        <v>0</v>
      </c>
      <c r="L188">
        <v>0</v>
      </c>
      <c r="M188">
        <v>0</v>
      </c>
      <c r="N188">
        <v>0</v>
      </c>
      <c r="O188">
        <v>0</v>
      </c>
      <c r="P188">
        <v>0</v>
      </c>
      <c r="Q188">
        <v>0</v>
      </c>
      <c r="R188">
        <v>0</v>
      </c>
      <c r="S188">
        <v>0</v>
      </c>
      <c r="T188">
        <v>0</v>
      </c>
      <c r="U188">
        <v>146805</v>
      </c>
      <c r="V188">
        <v>45000</v>
      </c>
      <c r="W188">
        <v>0</v>
      </c>
      <c r="X188">
        <v>0</v>
      </c>
      <c r="Y188">
        <v>0</v>
      </c>
      <c r="Z188">
        <v>0</v>
      </c>
      <c r="AA188">
        <v>0</v>
      </c>
      <c r="AB188">
        <v>0</v>
      </c>
      <c r="AC188">
        <v>0</v>
      </c>
      <c r="AD188">
        <v>130000</v>
      </c>
      <c r="AE188">
        <v>0</v>
      </c>
      <c r="AF188">
        <v>321805</v>
      </c>
      <c r="AG188">
        <v>33000</v>
      </c>
      <c r="AH188">
        <v>15000</v>
      </c>
      <c r="AI188">
        <v>0</v>
      </c>
      <c r="AJ188">
        <v>0</v>
      </c>
      <c r="AK188">
        <v>0</v>
      </c>
      <c r="AL188">
        <v>0</v>
      </c>
      <c r="AM188">
        <v>0</v>
      </c>
      <c r="AN188">
        <v>0</v>
      </c>
      <c r="AO188">
        <v>0</v>
      </c>
      <c r="AP188">
        <v>0</v>
      </c>
      <c r="AQ188">
        <v>0</v>
      </c>
      <c r="AR188">
        <v>15000</v>
      </c>
      <c r="AS188">
        <v>0</v>
      </c>
      <c r="AT188">
        <v>63000</v>
      </c>
      <c r="AU188">
        <v>35268</v>
      </c>
      <c r="AV188">
        <v>0</v>
      </c>
      <c r="AW188">
        <v>0</v>
      </c>
      <c r="AX188">
        <v>0</v>
      </c>
      <c r="AY188" s="142">
        <v>0</v>
      </c>
      <c r="AZ188" s="143">
        <v>0</v>
      </c>
      <c r="BA188" s="141">
        <v>0</v>
      </c>
      <c r="BB188" s="141">
        <v>0</v>
      </c>
      <c r="BC188" s="2">
        <v>0</v>
      </c>
      <c r="BD188" s="2">
        <v>0</v>
      </c>
      <c r="BE188" s="2">
        <v>0</v>
      </c>
      <c r="BF188" s="2">
        <v>0</v>
      </c>
      <c r="BG188" s="2">
        <v>0</v>
      </c>
      <c r="BH188" s="2">
        <v>0</v>
      </c>
      <c r="BI188" s="2">
        <v>0</v>
      </c>
      <c r="BJ188" s="2">
        <v>0</v>
      </c>
      <c r="BK188" s="2">
        <v>0</v>
      </c>
      <c r="BM188" s="24">
        <f t="shared" si="2"/>
        <v>0</v>
      </c>
      <c r="BN188" s="24">
        <v>37302.125</v>
      </c>
    </row>
    <row r="189" spans="1:66" ht="15">
      <c r="A189" s="139" t="s">
        <v>344</v>
      </c>
      <c r="B189" s="140" t="str">
        <f>VLOOKUP(A189,LA_info!$C$4:$D$344,2,FALSE)</f>
        <v>Babergh</v>
      </c>
      <c r="D189">
        <v>0</v>
      </c>
      <c r="E189">
        <v>0</v>
      </c>
      <c r="F189">
        <v>0</v>
      </c>
      <c r="G189">
        <v>0</v>
      </c>
      <c r="H189">
        <v>0</v>
      </c>
      <c r="I189">
        <v>0</v>
      </c>
      <c r="J189">
        <v>0</v>
      </c>
      <c r="K189">
        <v>0</v>
      </c>
      <c r="L189">
        <v>0</v>
      </c>
      <c r="M189">
        <v>0</v>
      </c>
      <c r="N189">
        <v>0</v>
      </c>
      <c r="O189">
        <v>0</v>
      </c>
      <c r="P189">
        <v>0</v>
      </c>
      <c r="Q189">
        <v>0</v>
      </c>
      <c r="R189">
        <v>0</v>
      </c>
      <c r="S189">
        <v>0</v>
      </c>
      <c r="T189">
        <v>0</v>
      </c>
      <c r="U189">
        <v>87297</v>
      </c>
      <c r="V189">
        <v>0</v>
      </c>
      <c r="W189">
        <v>0</v>
      </c>
      <c r="X189">
        <v>0</v>
      </c>
      <c r="Y189">
        <v>0</v>
      </c>
      <c r="Z189">
        <v>0</v>
      </c>
      <c r="AA189">
        <v>0</v>
      </c>
      <c r="AB189">
        <v>0</v>
      </c>
      <c r="AC189">
        <v>0</v>
      </c>
      <c r="AD189">
        <v>0</v>
      </c>
      <c r="AE189">
        <v>0</v>
      </c>
      <c r="AF189">
        <v>87297</v>
      </c>
      <c r="AG189">
        <v>1813</v>
      </c>
      <c r="AH189">
        <v>1000</v>
      </c>
      <c r="AI189">
        <v>0</v>
      </c>
      <c r="AJ189">
        <v>0</v>
      </c>
      <c r="AK189">
        <v>0</v>
      </c>
      <c r="AL189">
        <v>0</v>
      </c>
      <c r="AM189">
        <v>0</v>
      </c>
      <c r="AN189">
        <v>0</v>
      </c>
      <c r="AO189">
        <v>0</v>
      </c>
      <c r="AP189">
        <v>0</v>
      </c>
      <c r="AQ189">
        <v>0</v>
      </c>
      <c r="AR189">
        <v>0</v>
      </c>
      <c r="AS189">
        <v>238</v>
      </c>
      <c r="AT189">
        <v>3051</v>
      </c>
      <c r="AU189">
        <v>8400</v>
      </c>
      <c r="AV189">
        <v>2000</v>
      </c>
      <c r="AW189">
        <v>0</v>
      </c>
      <c r="AX189">
        <v>0</v>
      </c>
      <c r="AY189" s="142">
        <v>2000</v>
      </c>
      <c r="AZ189" s="143">
        <v>0</v>
      </c>
      <c r="BA189" s="141">
        <v>0</v>
      </c>
      <c r="BB189" s="141">
        <v>0</v>
      </c>
      <c r="BC189" s="2">
        <v>0</v>
      </c>
      <c r="BD189" s="2">
        <v>0</v>
      </c>
      <c r="BE189" s="2">
        <v>0</v>
      </c>
      <c r="BF189" s="2">
        <v>0</v>
      </c>
      <c r="BG189" s="2">
        <v>0</v>
      </c>
      <c r="BH189" s="2">
        <v>0</v>
      </c>
      <c r="BI189" s="2">
        <v>0</v>
      </c>
      <c r="BJ189" s="2">
        <v>0</v>
      </c>
      <c r="BK189" s="2">
        <v>2000</v>
      </c>
      <c r="BM189" s="24">
        <f t="shared" si="2"/>
        <v>40</v>
      </c>
      <c r="BN189" s="24">
        <v>13120.125</v>
      </c>
    </row>
    <row r="190" spans="1:66" ht="15">
      <c r="A190" s="139" t="s">
        <v>548</v>
      </c>
      <c r="B190" s="140" t="str">
        <f>VLOOKUP(A190,LA_info!$C$4:$D$344,2,FALSE)</f>
        <v>Forest Heath</v>
      </c>
      <c r="D190">
        <v>0</v>
      </c>
      <c r="E190">
        <v>0</v>
      </c>
      <c r="F190">
        <v>0</v>
      </c>
      <c r="G190">
        <v>0</v>
      </c>
      <c r="H190">
        <v>0</v>
      </c>
      <c r="I190">
        <v>0</v>
      </c>
      <c r="J190">
        <v>0</v>
      </c>
      <c r="K190">
        <v>0</v>
      </c>
      <c r="L190">
        <v>0</v>
      </c>
      <c r="M190">
        <v>0</v>
      </c>
      <c r="N190">
        <v>0</v>
      </c>
      <c r="O190">
        <v>0</v>
      </c>
      <c r="P190">
        <v>0</v>
      </c>
      <c r="Q190">
        <v>2</v>
      </c>
      <c r="R190">
        <v>0</v>
      </c>
      <c r="S190">
        <v>0</v>
      </c>
      <c r="T190">
        <v>2</v>
      </c>
      <c r="U190">
        <v>0</v>
      </c>
      <c r="V190">
        <v>4000</v>
      </c>
      <c r="W190">
        <v>0</v>
      </c>
      <c r="X190">
        <v>0</v>
      </c>
      <c r="Y190">
        <v>0</v>
      </c>
      <c r="Z190">
        <v>0</v>
      </c>
      <c r="AA190">
        <v>0</v>
      </c>
      <c r="AB190">
        <v>0</v>
      </c>
      <c r="AC190">
        <v>0</v>
      </c>
      <c r="AD190">
        <v>0</v>
      </c>
      <c r="AE190">
        <v>0</v>
      </c>
      <c r="AF190">
        <v>4000</v>
      </c>
      <c r="AG190">
        <v>10200</v>
      </c>
      <c r="AH190">
        <v>20500</v>
      </c>
      <c r="AI190">
        <v>0</v>
      </c>
      <c r="AJ190">
        <v>0</v>
      </c>
      <c r="AK190">
        <v>0</v>
      </c>
      <c r="AL190">
        <v>0</v>
      </c>
      <c r="AM190">
        <v>0</v>
      </c>
      <c r="AN190">
        <v>0</v>
      </c>
      <c r="AO190">
        <v>0</v>
      </c>
      <c r="AP190">
        <v>0</v>
      </c>
      <c r="AQ190">
        <v>0</v>
      </c>
      <c r="AR190">
        <v>0</v>
      </c>
      <c r="AS190">
        <v>0</v>
      </c>
      <c r="AT190">
        <v>30700</v>
      </c>
      <c r="AU190">
        <v>0</v>
      </c>
      <c r="AV190">
        <v>0</v>
      </c>
      <c r="AW190">
        <v>0</v>
      </c>
      <c r="AX190">
        <v>0</v>
      </c>
      <c r="AY190" s="142">
        <v>0</v>
      </c>
      <c r="AZ190" s="143">
        <v>0</v>
      </c>
      <c r="BA190" s="141">
        <v>0</v>
      </c>
      <c r="BB190" s="141">
        <v>0</v>
      </c>
      <c r="BC190" s="2">
        <v>0</v>
      </c>
      <c r="BD190" s="2">
        <v>0</v>
      </c>
      <c r="BE190" s="2">
        <v>0</v>
      </c>
      <c r="BF190" s="2">
        <v>0</v>
      </c>
      <c r="BG190" s="2">
        <v>0</v>
      </c>
      <c r="BH190" s="2">
        <v>0</v>
      </c>
      <c r="BI190" s="2">
        <v>0</v>
      </c>
      <c r="BJ190" s="2">
        <v>0</v>
      </c>
      <c r="BK190" s="2">
        <v>0</v>
      </c>
      <c r="BM190" s="24">
        <f t="shared" si="2"/>
        <v>0</v>
      </c>
      <c r="BN190" s="24">
        <v>12067.125</v>
      </c>
    </row>
    <row r="191" spans="1:66" ht="15">
      <c r="A191" s="139" t="s">
        <v>612</v>
      </c>
      <c r="B191" s="140" t="str">
        <f>VLOOKUP(A191,LA_info!$C$4:$D$344,2,FALSE)</f>
        <v>Ipswich</v>
      </c>
      <c r="D191">
        <v>0</v>
      </c>
      <c r="E191">
        <v>0</v>
      </c>
      <c r="F191">
        <v>0</v>
      </c>
      <c r="G191">
        <v>0</v>
      </c>
      <c r="H191">
        <v>0</v>
      </c>
      <c r="I191">
        <v>0</v>
      </c>
      <c r="J191">
        <v>0</v>
      </c>
      <c r="K191">
        <v>0</v>
      </c>
      <c r="L191">
        <v>0</v>
      </c>
      <c r="M191">
        <v>0</v>
      </c>
      <c r="N191">
        <v>0</v>
      </c>
      <c r="O191">
        <v>0</v>
      </c>
      <c r="P191">
        <v>0</v>
      </c>
      <c r="Q191">
        <v>0</v>
      </c>
      <c r="R191">
        <v>0</v>
      </c>
      <c r="S191">
        <v>0</v>
      </c>
      <c r="T191">
        <v>0</v>
      </c>
      <c r="U191">
        <v>121465</v>
      </c>
      <c r="V191">
        <v>9000</v>
      </c>
      <c r="W191">
        <v>0</v>
      </c>
      <c r="X191">
        <v>0</v>
      </c>
      <c r="Y191">
        <v>0</v>
      </c>
      <c r="Z191">
        <v>0</v>
      </c>
      <c r="AA191">
        <v>0</v>
      </c>
      <c r="AB191">
        <v>0</v>
      </c>
      <c r="AC191">
        <v>0</v>
      </c>
      <c r="AD191">
        <v>0</v>
      </c>
      <c r="AE191">
        <v>0</v>
      </c>
      <c r="AF191">
        <v>130465</v>
      </c>
      <c r="AG191">
        <v>40732</v>
      </c>
      <c r="AH191">
        <v>0</v>
      </c>
      <c r="AI191">
        <v>0</v>
      </c>
      <c r="AJ191">
        <v>0</v>
      </c>
      <c r="AK191">
        <v>0</v>
      </c>
      <c r="AL191">
        <v>0</v>
      </c>
      <c r="AM191">
        <v>0</v>
      </c>
      <c r="AN191">
        <v>0</v>
      </c>
      <c r="AO191">
        <v>0</v>
      </c>
      <c r="AP191">
        <v>0</v>
      </c>
      <c r="AQ191">
        <v>0</v>
      </c>
      <c r="AR191">
        <v>0</v>
      </c>
      <c r="AS191">
        <v>0</v>
      </c>
      <c r="AT191">
        <v>40732</v>
      </c>
      <c r="AU191">
        <v>0</v>
      </c>
      <c r="AV191">
        <v>0</v>
      </c>
      <c r="AW191">
        <v>0</v>
      </c>
      <c r="AX191">
        <v>0</v>
      </c>
      <c r="AY191" s="142">
        <v>0</v>
      </c>
      <c r="AZ191" s="143">
        <v>0</v>
      </c>
      <c r="BA191" s="141">
        <v>0</v>
      </c>
      <c r="BB191" s="141">
        <v>0</v>
      </c>
      <c r="BC191" s="2">
        <v>0</v>
      </c>
      <c r="BD191" s="2">
        <v>0</v>
      </c>
      <c r="BE191" s="2">
        <v>0</v>
      </c>
      <c r="BF191" s="2">
        <v>0</v>
      </c>
      <c r="BG191" s="2">
        <v>0</v>
      </c>
      <c r="BH191" s="2">
        <v>0</v>
      </c>
      <c r="BI191" s="2">
        <v>0</v>
      </c>
      <c r="BJ191" s="2">
        <v>0</v>
      </c>
      <c r="BK191" s="2">
        <v>0</v>
      </c>
      <c r="BM191" s="24">
        <f t="shared" si="2"/>
        <v>0</v>
      </c>
      <c r="BN191" s="24">
        <v>16250.5</v>
      </c>
    </row>
    <row r="192" spans="1:66" ht="15">
      <c r="A192" s="139" t="s">
        <v>860</v>
      </c>
      <c r="B192" s="140" t="str">
        <f>VLOOKUP(A192,LA_info!$C$4:$D$344,2,FALSE)</f>
        <v>St. Edmundsbury</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22150</v>
      </c>
      <c r="AH192">
        <v>26000</v>
      </c>
      <c r="AI192">
        <v>0</v>
      </c>
      <c r="AJ192">
        <v>0</v>
      </c>
      <c r="AK192">
        <v>0</v>
      </c>
      <c r="AL192">
        <v>0</v>
      </c>
      <c r="AM192">
        <v>0</v>
      </c>
      <c r="AN192">
        <v>0</v>
      </c>
      <c r="AO192">
        <v>0</v>
      </c>
      <c r="AP192">
        <v>0</v>
      </c>
      <c r="AQ192">
        <v>0</v>
      </c>
      <c r="AR192">
        <v>0</v>
      </c>
      <c r="AS192">
        <v>0</v>
      </c>
      <c r="AT192">
        <v>48150</v>
      </c>
      <c r="AU192">
        <v>0</v>
      </c>
      <c r="AV192">
        <v>0</v>
      </c>
      <c r="AW192">
        <v>0</v>
      </c>
      <c r="AX192">
        <v>0</v>
      </c>
      <c r="AY192" s="142">
        <v>0</v>
      </c>
      <c r="AZ192" s="143">
        <v>0</v>
      </c>
      <c r="BA192" s="141">
        <v>0</v>
      </c>
      <c r="BB192" s="141">
        <v>0</v>
      </c>
      <c r="BC192" s="2">
        <v>0</v>
      </c>
      <c r="BD192" s="2">
        <v>0</v>
      </c>
      <c r="BE192" s="2">
        <v>0</v>
      </c>
      <c r="BF192" s="2">
        <v>0</v>
      </c>
      <c r="BG192" s="2">
        <v>0</v>
      </c>
      <c r="BH192" s="2">
        <v>0</v>
      </c>
      <c r="BI192" s="2">
        <v>0</v>
      </c>
      <c r="BJ192" s="2">
        <v>0</v>
      </c>
      <c r="BK192" s="2">
        <v>0</v>
      </c>
      <c r="BM192" s="24">
        <f t="shared" si="2"/>
        <v>0</v>
      </c>
      <c r="BN192" s="24">
        <v>14384.5</v>
      </c>
    </row>
    <row r="193" spans="1:66" ht="15">
      <c r="A193" s="139" t="s">
        <v>884</v>
      </c>
      <c r="B193" s="140" t="str">
        <f>VLOOKUP(A193,LA_info!$C$4:$D$344,2,FALSE)</f>
        <v>Suffolk Coastal</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29047</v>
      </c>
      <c r="AH193">
        <v>18000</v>
      </c>
      <c r="AI193">
        <v>0</v>
      </c>
      <c r="AJ193">
        <v>0</v>
      </c>
      <c r="AK193">
        <v>0</v>
      </c>
      <c r="AL193">
        <v>0</v>
      </c>
      <c r="AM193">
        <v>0</v>
      </c>
      <c r="AN193">
        <v>0</v>
      </c>
      <c r="AO193">
        <v>0</v>
      </c>
      <c r="AP193">
        <v>0</v>
      </c>
      <c r="AQ193">
        <v>0</v>
      </c>
      <c r="AR193">
        <v>0</v>
      </c>
      <c r="AS193">
        <v>0</v>
      </c>
      <c r="AT193">
        <v>47047</v>
      </c>
      <c r="AU193">
        <v>0</v>
      </c>
      <c r="AV193">
        <v>0</v>
      </c>
      <c r="AW193">
        <v>0</v>
      </c>
      <c r="AX193">
        <v>0</v>
      </c>
      <c r="AY193" s="142">
        <v>0</v>
      </c>
      <c r="AZ193" s="143">
        <v>0</v>
      </c>
      <c r="BA193" s="141">
        <v>0</v>
      </c>
      <c r="BB193" s="141">
        <v>0</v>
      </c>
      <c r="BC193" s="2">
        <v>0</v>
      </c>
      <c r="BD193" s="2">
        <v>0</v>
      </c>
      <c r="BE193" s="2">
        <v>0</v>
      </c>
      <c r="BF193" s="2">
        <v>0</v>
      </c>
      <c r="BG193" s="2">
        <v>0</v>
      </c>
      <c r="BH193" s="2">
        <v>0</v>
      </c>
      <c r="BI193" s="2">
        <v>0</v>
      </c>
      <c r="BJ193" s="2">
        <v>0</v>
      </c>
      <c r="BK193" s="2">
        <v>0</v>
      </c>
      <c r="BM193" s="24">
        <f t="shared" si="2"/>
        <v>0</v>
      </c>
      <c r="BN193" s="24">
        <v>14060.75</v>
      </c>
    </row>
    <row r="194" spans="1:66" ht="15">
      <c r="A194" s="139" t="s">
        <v>946</v>
      </c>
      <c r="B194" s="140" t="str">
        <f>VLOOKUP(A194,LA_info!$C$4:$D$344,2,FALSE)</f>
        <v>Waveney</v>
      </c>
      <c r="D194">
        <v>0</v>
      </c>
      <c r="E194">
        <v>0</v>
      </c>
      <c r="F194">
        <v>0</v>
      </c>
      <c r="G194">
        <v>0</v>
      </c>
      <c r="H194">
        <v>0</v>
      </c>
      <c r="I194">
        <v>0</v>
      </c>
      <c r="J194">
        <v>0</v>
      </c>
      <c r="K194">
        <v>0</v>
      </c>
      <c r="L194">
        <v>0</v>
      </c>
      <c r="M194">
        <v>0</v>
      </c>
      <c r="N194">
        <v>0</v>
      </c>
      <c r="O194">
        <v>0</v>
      </c>
      <c r="P194">
        <v>3000</v>
      </c>
      <c r="Q194">
        <v>0</v>
      </c>
      <c r="R194">
        <v>0</v>
      </c>
      <c r="S194">
        <v>0</v>
      </c>
      <c r="T194">
        <v>3000</v>
      </c>
      <c r="U194">
        <v>87975</v>
      </c>
      <c r="V194">
        <v>0</v>
      </c>
      <c r="W194">
        <v>0</v>
      </c>
      <c r="X194">
        <v>0</v>
      </c>
      <c r="Y194">
        <v>0</v>
      </c>
      <c r="Z194">
        <v>0</v>
      </c>
      <c r="AA194">
        <v>0</v>
      </c>
      <c r="AB194">
        <v>0</v>
      </c>
      <c r="AC194">
        <v>0</v>
      </c>
      <c r="AD194">
        <v>0</v>
      </c>
      <c r="AE194">
        <v>0</v>
      </c>
      <c r="AF194">
        <v>87975</v>
      </c>
      <c r="AG194">
        <v>17296</v>
      </c>
      <c r="AH194">
        <v>13400</v>
      </c>
      <c r="AI194">
        <v>0</v>
      </c>
      <c r="AJ194">
        <v>0</v>
      </c>
      <c r="AK194">
        <v>0</v>
      </c>
      <c r="AL194">
        <v>0</v>
      </c>
      <c r="AM194">
        <v>0</v>
      </c>
      <c r="AN194">
        <v>0</v>
      </c>
      <c r="AO194">
        <v>0</v>
      </c>
      <c r="AP194">
        <v>0</v>
      </c>
      <c r="AQ194">
        <v>0</v>
      </c>
      <c r="AR194">
        <v>0</v>
      </c>
      <c r="AS194">
        <v>0</v>
      </c>
      <c r="AT194">
        <v>30696</v>
      </c>
      <c r="AU194">
        <v>0</v>
      </c>
      <c r="AV194">
        <v>0</v>
      </c>
      <c r="AW194">
        <v>0</v>
      </c>
      <c r="AX194">
        <v>0</v>
      </c>
      <c r="AY194" s="142">
        <v>0</v>
      </c>
      <c r="AZ194" s="143">
        <v>0</v>
      </c>
      <c r="BA194" s="141">
        <v>0</v>
      </c>
      <c r="BB194" s="141">
        <v>0</v>
      </c>
      <c r="BC194" s="2">
        <v>0</v>
      </c>
      <c r="BD194" s="2">
        <v>0</v>
      </c>
      <c r="BE194" s="2">
        <v>0</v>
      </c>
      <c r="BF194" s="2">
        <v>0</v>
      </c>
      <c r="BG194" s="2">
        <v>0</v>
      </c>
      <c r="BH194" s="2">
        <v>0</v>
      </c>
      <c r="BI194" s="2">
        <v>0</v>
      </c>
      <c r="BJ194" s="2">
        <v>0</v>
      </c>
      <c r="BK194" s="2">
        <v>0</v>
      </c>
      <c r="BM194" s="24">
        <f t="shared" si="2"/>
        <v>0</v>
      </c>
      <c r="BN194" s="24">
        <v>14024</v>
      </c>
    </row>
    <row r="195" spans="1:66" ht="15">
      <c r="A195" s="139" t="s">
        <v>532</v>
      </c>
      <c r="B195" s="140" t="str">
        <f>VLOOKUP(A195,LA_info!$C$4:$D$344,2,FALSE)</f>
        <v>Elmbridge</v>
      </c>
      <c r="D195">
        <v>0</v>
      </c>
      <c r="E195">
        <v>0</v>
      </c>
      <c r="F195">
        <v>0</v>
      </c>
      <c r="G195">
        <v>0</v>
      </c>
      <c r="H195">
        <v>0</v>
      </c>
      <c r="I195">
        <v>0</v>
      </c>
      <c r="J195">
        <v>0</v>
      </c>
      <c r="K195">
        <v>0</v>
      </c>
      <c r="L195">
        <v>0</v>
      </c>
      <c r="M195">
        <v>0</v>
      </c>
      <c r="N195">
        <v>0</v>
      </c>
      <c r="O195">
        <v>0</v>
      </c>
      <c r="P195">
        <v>0</v>
      </c>
      <c r="Q195">
        <v>0</v>
      </c>
      <c r="R195">
        <v>0</v>
      </c>
      <c r="S195">
        <v>0</v>
      </c>
      <c r="T195">
        <v>0</v>
      </c>
      <c r="U195">
        <v>4540</v>
      </c>
      <c r="V195">
        <v>0</v>
      </c>
      <c r="W195">
        <v>0</v>
      </c>
      <c r="X195">
        <v>0</v>
      </c>
      <c r="Y195">
        <v>0</v>
      </c>
      <c r="Z195">
        <v>0</v>
      </c>
      <c r="AA195">
        <v>0</v>
      </c>
      <c r="AB195">
        <v>0</v>
      </c>
      <c r="AC195">
        <v>0</v>
      </c>
      <c r="AD195">
        <v>0</v>
      </c>
      <c r="AE195">
        <v>0</v>
      </c>
      <c r="AF195">
        <v>4540</v>
      </c>
      <c r="AG195">
        <v>40177</v>
      </c>
      <c r="AH195">
        <v>29000</v>
      </c>
      <c r="AI195">
        <v>0</v>
      </c>
      <c r="AJ195">
        <v>0</v>
      </c>
      <c r="AK195">
        <v>0</v>
      </c>
      <c r="AL195">
        <v>0</v>
      </c>
      <c r="AM195">
        <v>0</v>
      </c>
      <c r="AN195">
        <v>0</v>
      </c>
      <c r="AO195">
        <v>0</v>
      </c>
      <c r="AP195">
        <v>0</v>
      </c>
      <c r="AQ195">
        <v>0</v>
      </c>
      <c r="AR195">
        <v>2000</v>
      </c>
      <c r="AS195">
        <v>0</v>
      </c>
      <c r="AT195">
        <v>71177</v>
      </c>
      <c r="AU195">
        <v>0</v>
      </c>
      <c r="AV195">
        <v>0</v>
      </c>
      <c r="AW195">
        <v>0</v>
      </c>
      <c r="AX195">
        <v>0</v>
      </c>
      <c r="AY195" s="142">
        <v>0</v>
      </c>
      <c r="AZ195" s="143">
        <v>0</v>
      </c>
      <c r="BA195" s="141">
        <v>0</v>
      </c>
      <c r="BB195" s="141">
        <v>0</v>
      </c>
      <c r="BC195" s="2">
        <v>0</v>
      </c>
      <c r="BD195" s="2">
        <v>0</v>
      </c>
      <c r="BE195" s="2">
        <v>0</v>
      </c>
      <c r="BF195" s="2">
        <v>0</v>
      </c>
      <c r="BG195" s="2">
        <v>0</v>
      </c>
      <c r="BH195" s="2">
        <v>0</v>
      </c>
      <c r="BI195" s="2">
        <v>0</v>
      </c>
      <c r="BJ195" s="2">
        <v>0</v>
      </c>
      <c r="BK195" s="2">
        <v>0</v>
      </c>
      <c r="BM195" s="24">
        <f aca="true" t="shared" si="3" ref="BM195:BM258">AV195*0.02</f>
        <v>0</v>
      </c>
      <c r="BN195" s="24">
        <v>17539</v>
      </c>
    </row>
    <row r="196" spans="1:66" ht="15">
      <c r="A196" s="139" t="s">
        <v>688</v>
      </c>
      <c r="B196" s="140" t="str">
        <f>VLOOKUP(A196,LA_info!$C$4:$D$344,2,FALSE)</f>
        <v>Mole Valley</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13198</v>
      </c>
      <c r="AH196">
        <v>0</v>
      </c>
      <c r="AI196">
        <v>0</v>
      </c>
      <c r="AJ196">
        <v>0</v>
      </c>
      <c r="AK196">
        <v>0</v>
      </c>
      <c r="AL196">
        <v>0</v>
      </c>
      <c r="AM196">
        <v>0</v>
      </c>
      <c r="AN196">
        <v>0</v>
      </c>
      <c r="AO196">
        <v>0</v>
      </c>
      <c r="AP196">
        <v>0</v>
      </c>
      <c r="AQ196">
        <v>0</v>
      </c>
      <c r="AR196">
        <v>0</v>
      </c>
      <c r="AS196">
        <v>0</v>
      </c>
      <c r="AT196">
        <v>13198</v>
      </c>
      <c r="AU196">
        <v>6071</v>
      </c>
      <c r="AV196">
        <v>0</v>
      </c>
      <c r="AW196">
        <v>0</v>
      </c>
      <c r="AX196">
        <v>0</v>
      </c>
      <c r="AY196" s="142">
        <v>0</v>
      </c>
      <c r="AZ196" s="143">
        <v>0</v>
      </c>
      <c r="BA196" s="141">
        <v>0</v>
      </c>
      <c r="BB196" s="141">
        <v>0</v>
      </c>
      <c r="BC196" s="2">
        <v>0</v>
      </c>
      <c r="BD196" s="2">
        <v>0</v>
      </c>
      <c r="BE196" s="2">
        <v>0</v>
      </c>
      <c r="BF196" s="2">
        <v>0</v>
      </c>
      <c r="BG196" s="2">
        <v>0</v>
      </c>
      <c r="BH196" s="2">
        <v>0</v>
      </c>
      <c r="BI196" s="2">
        <v>0</v>
      </c>
      <c r="BJ196" s="2">
        <v>0</v>
      </c>
      <c r="BK196" s="2">
        <v>0</v>
      </c>
      <c r="BM196" s="24">
        <f t="shared" si="3"/>
        <v>0</v>
      </c>
      <c r="BN196" s="24">
        <v>20370</v>
      </c>
    </row>
    <row r="197" spans="1:66" ht="15">
      <c r="A197" s="139" t="s">
        <v>780</v>
      </c>
      <c r="B197" s="140" t="str">
        <f>VLOOKUP(A197,LA_info!$C$4:$D$344,2,FALSE)</f>
        <v>Reigate and Banstead</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5000</v>
      </c>
      <c r="AH197">
        <v>0</v>
      </c>
      <c r="AI197">
        <v>0</v>
      </c>
      <c r="AJ197">
        <v>0</v>
      </c>
      <c r="AK197">
        <v>0</v>
      </c>
      <c r="AL197">
        <v>0</v>
      </c>
      <c r="AM197">
        <v>0</v>
      </c>
      <c r="AN197">
        <v>0</v>
      </c>
      <c r="AO197">
        <v>0</v>
      </c>
      <c r="AP197">
        <v>0</v>
      </c>
      <c r="AQ197">
        <v>0</v>
      </c>
      <c r="AR197">
        <v>0</v>
      </c>
      <c r="AS197">
        <v>0</v>
      </c>
      <c r="AT197">
        <v>5000</v>
      </c>
      <c r="AU197">
        <v>0</v>
      </c>
      <c r="AV197">
        <v>43000</v>
      </c>
      <c r="AW197">
        <v>0</v>
      </c>
      <c r="AX197">
        <v>0</v>
      </c>
      <c r="AY197" s="142">
        <v>10000</v>
      </c>
      <c r="AZ197" s="143">
        <v>33000</v>
      </c>
      <c r="BA197" s="141">
        <v>0</v>
      </c>
      <c r="BB197" s="141">
        <v>0</v>
      </c>
      <c r="BC197" s="2">
        <v>0</v>
      </c>
      <c r="BD197" s="2">
        <v>0</v>
      </c>
      <c r="BE197" s="2">
        <v>0</v>
      </c>
      <c r="BF197" s="2">
        <v>0</v>
      </c>
      <c r="BG197" s="2">
        <v>0</v>
      </c>
      <c r="BH197" s="2">
        <v>0</v>
      </c>
      <c r="BI197" s="2">
        <v>0</v>
      </c>
      <c r="BJ197" s="2">
        <v>0</v>
      </c>
      <c r="BK197" s="2">
        <v>43000</v>
      </c>
      <c r="BM197" s="24">
        <f t="shared" si="3"/>
        <v>860</v>
      </c>
      <c r="BN197" s="24">
        <v>17537.5</v>
      </c>
    </row>
    <row r="198" spans="1:66" ht="15">
      <c r="A198" s="139" t="s">
        <v>800</v>
      </c>
      <c r="B198" s="140" t="str">
        <f>VLOOKUP(A198,LA_info!$C$4:$D$344,2,FALSE)</f>
        <v>Runnymede</v>
      </c>
      <c r="D198">
        <v>0</v>
      </c>
      <c r="E198">
        <v>0</v>
      </c>
      <c r="F198">
        <v>0</v>
      </c>
      <c r="G198">
        <v>0</v>
      </c>
      <c r="H198">
        <v>0</v>
      </c>
      <c r="I198">
        <v>0</v>
      </c>
      <c r="J198">
        <v>0</v>
      </c>
      <c r="K198">
        <v>0</v>
      </c>
      <c r="L198">
        <v>0</v>
      </c>
      <c r="M198">
        <v>0</v>
      </c>
      <c r="N198">
        <v>0</v>
      </c>
      <c r="O198">
        <v>0</v>
      </c>
      <c r="P198">
        <v>0</v>
      </c>
      <c r="Q198">
        <v>0</v>
      </c>
      <c r="R198">
        <v>0</v>
      </c>
      <c r="S198">
        <v>0</v>
      </c>
      <c r="T198">
        <v>0</v>
      </c>
      <c r="U198">
        <v>137292</v>
      </c>
      <c r="V198">
        <v>0</v>
      </c>
      <c r="W198">
        <v>0</v>
      </c>
      <c r="X198">
        <v>0</v>
      </c>
      <c r="Y198">
        <v>0</v>
      </c>
      <c r="Z198">
        <v>0</v>
      </c>
      <c r="AA198">
        <v>0</v>
      </c>
      <c r="AB198">
        <v>7500</v>
      </c>
      <c r="AC198">
        <v>0</v>
      </c>
      <c r="AD198">
        <v>0</v>
      </c>
      <c r="AE198">
        <v>0</v>
      </c>
      <c r="AF198">
        <v>144792</v>
      </c>
      <c r="AG198">
        <v>6300</v>
      </c>
      <c r="AH198">
        <v>11500</v>
      </c>
      <c r="AI198">
        <v>0</v>
      </c>
      <c r="AJ198">
        <v>0</v>
      </c>
      <c r="AK198">
        <v>0</v>
      </c>
      <c r="AL198">
        <v>2000</v>
      </c>
      <c r="AM198">
        <v>0</v>
      </c>
      <c r="AN198">
        <v>0</v>
      </c>
      <c r="AO198">
        <v>0</v>
      </c>
      <c r="AP198">
        <v>0</v>
      </c>
      <c r="AQ198">
        <v>0</v>
      </c>
      <c r="AR198">
        <v>0</v>
      </c>
      <c r="AS198">
        <v>0</v>
      </c>
      <c r="AT198">
        <v>19800</v>
      </c>
      <c r="AU198">
        <v>14920</v>
      </c>
      <c r="AV198">
        <v>432</v>
      </c>
      <c r="AW198">
        <v>0</v>
      </c>
      <c r="AX198">
        <v>0</v>
      </c>
      <c r="AY198" s="142">
        <v>0</v>
      </c>
      <c r="AZ198" s="143">
        <v>0</v>
      </c>
      <c r="BA198" s="141">
        <v>0</v>
      </c>
      <c r="BB198" s="141">
        <v>0</v>
      </c>
      <c r="BC198" s="2">
        <v>0</v>
      </c>
      <c r="BD198" s="2">
        <v>0</v>
      </c>
      <c r="BE198" s="2">
        <v>0</v>
      </c>
      <c r="BF198" s="2">
        <v>0</v>
      </c>
      <c r="BG198" s="2">
        <v>432</v>
      </c>
      <c r="BH198" s="2">
        <v>0</v>
      </c>
      <c r="BI198" s="2">
        <v>0</v>
      </c>
      <c r="BJ198" s="2">
        <v>0</v>
      </c>
      <c r="BK198" s="2">
        <v>432</v>
      </c>
      <c r="BM198" s="24">
        <f t="shared" si="3"/>
        <v>8.64</v>
      </c>
      <c r="BN198" s="24">
        <v>16112.75</v>
      </c>
    </row>
    <row r="199" spans="1:66" ht="15">
      <c r="A199" s="139" t="s">
        <v>856</v>
      </c>
      <c r="B199" s="140" t="str">
        <f>VLOOKUP(A199,LA_info!$C$4:$D$344,2,FALSE)</f>
        <v>Spelthorne</v>
      </c>
      <c r="D199">
        <v>0</v>
      </c>
      <c r="E199">
        <v>0</v>
      </c>
      <c r="F199">
        <v>0</v>
      </c>
      <c r="G199">
        <v>0</v>
      </c>
      <c r="H199">
        <v>0</v>
      </c>
      <c r="I199">
        <v>0</v>
      </c>
      <c r="J199">
        <v>0</v>
      </c>
      <c r="K199">
        <v>0</v>
      </c>
      <c r="L199">
        <v>0</v>
      </c>
      <c r="M199">
        <v>0</v>
      </c>
      <c r="N199">
        <v>0</v>
      </c>
      <c r="O199">
        <v>0</v>
      </c>
      <c r="P199">
        <v>15000</v>
      </c>
      <c r="Q199">
        <v>26</v>
      </c>
      <c r="R199">
        <v>0</v>
      </c>
      <c r="S199">
        <v>0</v>
      </c>
      <c r="T199">
        <v>15026</v>
      </c>
      <c r="U199">
        <v>0</v>
      </c>
      <c r="V199">
        <v>0</v>
      </c>
      <c r="W199">
        <v>0</v>
      </c>
      <c r="X199">
        <v>0</v>
      </c>
      <c r="Y199">
        <v>0</v>
      </c>
      <c r="Z199">
        <v>0</v>
      </c>
      <c r="AA199">
        <v>0</v>
      </c>
      <c r="AB199">
        <v>0</v>
      </c>
      <c r="AC199">
        <v>0</v>
      </c>
      <c r="AD199">
        <v>0</v>
      </c>
      <c r="AE199">
        <v>0</v>
      </c>
      <c r="AF199">
        <v>0</v>
      </c>
      <c r="AG199">
        <v>7000</v>
      </c>
      <c r="AH199">
        <v>0</v>
      </c>
      <c r="AI199">
        <v>0</v>
      </c>
      <c r="AJ199">
        <v>0</v>
      </c>
      <c r="AK199">
        <v>0</v>
      </c>
      <c r="AL199">
        <v>0</v>
      </c>
      <c r="AM199">
        <v>0</v>
      </c>
      <c r="AN199">
        <v>0</v>
      </c>
      <c r="AO199">
        <v>0</v>
      </c>
      <c r="AP199">
        <v>300</v>
      </c>
      <c r="AQ199">
        <v>0</v>
      </c>
      <c r="AR199">
        <v>0</v>
      </c>
      <c r="AS199">
        <v>2000</v>
      </c>
      <c r="AT199">
        <v>9300</v>
      </c>
      <c r="AU199">
        <v>22787</v>
      </c>
      <c r="AV199">
        <v>0</v>
      </c>
      <c r="AW199">
        <v>0</v>
      </c>
      <c r="AX199">
        <v>0</v>
      </c>
      <c r="AY199" s="142">
        <v>0</v>
      </c>
      <c r="AZ199" s="143">
        <v>0</v>
      </c>
      <c r="BA199" s="141">
        <v>0</v>
      </c>
      <c r="BB199" s="141">
        <v>0</v>
      </c>
      <c r="BC199" s="2">
        <v>0</v>
      </c>
      <c r="BD199" s="2">
        <v>0</v>
      </c>
      <c r="BE199" s="2">
        <v>0</v>
      </c>
      <c r="BF199" s="2">
        <v>0</v>
      </c>
      <c r="BG199" s="2">
        <v>0</v>
      </c>
      <c r="BH199" s="2">
        <v>0</v>
      </c>
      <c r="BI199" s="2">
        <v>0</v>
      </c>
      <c r="BJ199" s="2">
        <v>0</v>
      </c>
      <c r="BK199" s="2">
        <v>0</v>
      </c>
      <c r="BM199" s="24">
        <f t="shared" si="3"/>
        <v>0</v>
      </c>
      <c r="BN199" s="24">
        <v>15969</v>
      </c>
    </row>
    <row r="200" spans="1:66" ht="15">
      <c r="A200" s="139" t="s">
        <v>896</v>
      </c>
      <c r="B200" s="140" t="str">
        <f>VLOOKUP(A200,LA_info!$C$4:$D$344,2,FALSE)</f>
        <v>Tandridge</v>
      </c>
      <c r="D200">
        <v>0</v>
      </c>
      <c r="E200">
        <v>0</v>
      </c>
      <c r="F200">
        <v>0</v>
      </c>
      <c r="G200">
        <v>0</v>
      </c>
      <c r="H200">
        <v>0</v>
      </c>
      <c r="I200">
        <v>0</v>
      </c>
      <c r="J200">
        <v>0</v>
      </c>
      <c r="K200">
        <v>0</v>
      </c>
      <c r="L200">
        <v>0</v>
      </c>
      <c r="M200">
        <v>0</v>
      </c>
      <c r="N200">
        <v>0</v>
      </c>
      <c r="O200">
        <v>0</v>
      </c>
      <c r="P200">
        <v>0</v>
      </c>
      <c r="Q200">
        <v>0</v>
      </c>
      <c r="R200">
        <v>0</v>
      </c>
      <c r="S200">
        <v>0</v>
      </c>
      <c r="T200">
        <v>0</v>
      </c>
      <c r="U200">
        <v>61139</v>
      </c>
      <c r="V200">
        <v>0</v>
      </c>
      <c r="W200">
        <v>0</v>
      </c>
      <c r="X200">
        <v>0</v>
      </c>
      <c r="Y200">
        <v>0</v>
      </c>
      <c r="Z200">
        <v>0</v>
      </c>
      <c r="AA200">
        <v>0</v>
      </c>
      <c r="AB200">
        <v>0</v>
      </c>
      <c r="AC200">
        <v>0</v>
      </c>
      <c r="AD200">
        <v>0</v>
      </c>
      <c r="AE200">
        <v>0</v>
      </c>
      <c r="AF200">
        <v>61139</v>
      </c>
      <c r="AG200">
        <v>3556</v>
      </c>
      <c r="AH200">
        <v>3000</v>
      </c>
      <c r="AI200">
        <v>0</v>
      </c>
      <c r="AJ200">
        <v>0</v>
      </c>
      <c r="AK200">
        <v>0</v>
      </c>
      <c r="AL200">
        <v>0</v>
      </c>
      <c r="AM200">
        <v>0</v>
      </c>
      <c r="AN200">
        <v>0</v>
      </c>
      <c r="AO200">
        <v>0</v>
      </c>
      <c r="AP200">
        <v>0</v>
      </c>
      <c r="AQ200">
        <v>0</v>
      </c>
      <c r="AR200">
        <v>0</v>
      </c>
      <c r="AS200">
        <v>2000</v>
      </c>
      <c r="AT200">
        <v>8556</v>
      </c>
      <c r="AU200">
        <v>11067</v>
      </c>
      <c r="AV200">
        <v>0</v>
      </c>
      <c r="AW200">
        <v>0</v>
      </c>
      <c r="AX200">
        <v>0</v>
      </c>
      <c r="AY200" s="142">
        <v>0</v>
      </c>
      <c r="AZ200" s="143">
        <v>0</v>
      </c>
      <c r="BA200" s="141">
        <v>0</v>
      </c>
      <c r="BB200" s="141">
        <v>0</v>
      </c>
      <c r="BC200" s="2">
        <v>0</v>
      </c>
      <c r="BD200" s="2">
        <v>0</v>
      </c>
      <c r="BE200" s="2">
        <v>0</v>
      </c>
      <c r="BF200" s="2">
        <v>0</v>
      </c>
      <c r="BG200" s="2">
        <v>0</v>
      </c>
      <c r="BH200" s="2">
        <v>0</v>
      </c>
      <c r="BI200" s="2">
        <v>0</v>
      </c>
      <c r="BJ200" s="2">
        <v>0</v>
      </c>
      <c r="BK200" s="2">
        <v>0</v>
      </c>
      <c r="BM200" s="24">
        <f t="shared" si="3"/>
        <v>0</v>
      </c>
      <c r="BN200" s="24">
        <v>15307.875</v>
      </c>
    </row>
    <row r="201" spans="1:66" ht="15">
      <c r="A201" s="139" t="s">
        <v>948</v>
      </c>
      <c r="B201" s="140" t="str">
        <f>VLOOKUP(A201,LA_info!$C$4:$D$344,2,FALSE)</f>
        <v>Waverley</v>
      </c>
      <c r="D201">
        <v>0</v>
      </c>
      <c r="E201">
        <v>0</v>
      </c>
      <c r="F201">
        <v>0</v>
      </c>
      <c r="G201">
        <v>0</v>
      </c>
      <c r="H201">
        <v>0</v>
      </c>
      <c r="I201">
        <v>0</v>
      </c>
      <c r="J201">
        <v>0</v>
      </c>
      <c r="K201">
        <v>0</v>
      </c>
      <c r="L201">
        <v>0</v>
      </c>
      <c r="M201">
        <v>0</v>
      </c>
      <c r="N201">
        <v>0</v>
      </c>
      <c r="O201">
        <v>0</v>
      </c>
      <c r="P201">
        <v>0</v>
      </c>
      <c r="Q201">
        <v>0</v>
      </c>
      <c r="R201">
        <v>0</v>
      </c>
      <c r="S201">
        <v>0</v>
      </c>
      <c r="T201">
        <v>0</v>
      </c>
      <c r="U201">
        <v>187035</v>
      </c>
      <c r="V201">
        <v>0</v>
      </c>
      <c r="W201">
        <v>0</v>
      </c>
      <c r="X201">
        <v>0</v>
      </c>
      <c r="Y201">
        <v>0</v>
      </c>
      <c r="Z201">
        <v>0</v>
      </c>
      <c r="AA201">
        <v>0</v>
      </c>
      <c r="AB201">
        <v>0</v>
      </c>
      <c r="AC201">
        <v>0</v>
      </c>
      <c r="AD201">
        <v>0</v>
      </c>
      <c r="AE201">
        <v>0</v>
      </c>
      <c r="AF201">
        <v>187035</v>
      </c>
      <c r="AG201">
        <v>37500</v>
      </c>
      <c r="AH201">
        <v>12000</v>
      </c>
      <c r="AI201">
        <v>0</v>
      </c>
      <c r="AJ201">
        <v>0</v>
      </c>
      <c r="AK201">
        <v>0</v>
      </c>
      <c r="AL201">
        <v>0</v>
      </c>
      <c r="AM201">
        <v>0</v>
      </c>
      <c r="AN201">
        <v>0</v>
      </c>
      <c r="AO201">
        <v>0</v>
      </c>
      <c r="AP201">
        <v>0</v>
      </c>
      <c r="AQ201">
        <v>0</v>
      </c>
      <c r="AR201">
        <v>4000</v>
      </c>
      <c r="AS201">
        <v>0</v>
      </c>
      <c r="AT201">
        <v>53500</v>
      </c>
      <c r="AU201">
        <v>0</v>
      </c>
      <c r="AV201">
        <v>0</v>
      </c>
      <c r="AW201">
        <v>0</v>
      </c>
      <c r="AX201">
        <v>0</v>
      </c>
      <c r="AY201" s="142">
        <v>0</v>
      </c>
      <c r="AZ201" s="143">
        <v>0</v>
      </c>
      <c r="BA201" s="141">
        <v>0</v>
      </c>
      <c r="BB201" s="141">
        <v>0</v>
      </c>
      <c r="BC201" s="2">
        <v>0</v>
      </c>
      <c r="BD201" s="2">
        <v>0</v>
      </c>
      <c r="BE201" s="2">
        <v>0</v>
      </c>
      <c r="BF201" s="2">
        <v>0</v>
      </c>
      <c r="BG201" s="2">
        <v>0</v>
      </c>
      <c r="BH201" s="2">
        <v>0</v>
      </c>
      <c r="BI201" s="2">
        <v>0</v>
      </c>
      <c r="BJ201" s="2">
        <v>0</v>
      </c>
      <c r="BK201" s="2">
        <v>0</v>
      </c>
      <c r="BM201" s="24">
        <f t="shared" si="3"/>
        <v>0</v>
      </c>
      <c r="BN201" s="24">
        <v>13687.5</v>
      </c>
    </row>
    <row r="202" spans="1:66" ht="15">
      <c r="A202" s="139" t="s">
        <v>984</v>
      </c>
      <c r="B202" s="140" t="str">
        <f>VLOOKUP(A202,LA_info!$C$4:$D$344,2,FALSE)</f>
        <v>Woking</v>
      </c>
      <c r="D202">
        <v>0</v>
      </c>
      <c r="E202">
        <v>0</v>
      </c>
      <c r="F202">
        <v>0</v>
      </c>
      <c r="G202">
        <v>0</v>
      </c>
      <c r="H202">
        <v>0</v>
      </c>
      <c r="I202">
        <v>0</v>
      </c>
      <c r="J202">
        <v>0</v>
      </c>
      <c r="K202">
        <v>0</v>
      </c>
      <c r="L202">
        <v>0</v>
      </c>
      <c r="M202">
        <v>0</v>
      </c>
      <c r="N202">
        <v>0</v>
      </c>
      <c r="O202">
        <v>0</v>
      </c>
      <c r="P202">
        <v>18000</v>
      </c>
      <c r="Q202">
        <v>0</v>
      </c>
      <c r="R202">
        <v>0</v>
      </c>
      <c r="S202">
        <v>0</v>
      </c>
      <c r="T202">
        <v>18000</v>
      </c>
      <c r="U202">
        <v>389708</v>
      </c>
      <c r="V202">
        <v>30000</v>
      </c>
      <c r="W202">
        <v>0</v>
      </c>
      <c r="X202">
        <v>0</v>
      </c>
      <c r="Y202">
        <v>0</v>
      </c>
      <c r="Z202">
        <v>0</v>
      </c>
      <c r="AA202">
        <v>0</v>
      </c>
      <c r="AB202">
        <v>5250</v>
      </c>
      <c r="AC202">
        <v>0</v>
      </c>
      <c r="AD202">
        <v>0</v>
      </c>
      <c r="AE202">
        <v>0</v>
      </c>
      <c r="AF202">
        <v>424958</v>
      </c>
      <c r="AG202">
        <v>2251</v>
      </c>
      <c r="AH202">
        <v>0</v>
      </c>
      <c r="AI202">
        <v>0</v>
      </c>
      <c r="AJ202">
        <v>0</v>
      </c>
      <c r="AK202">
        <v>0</v>
      </c>
      <c r="AL202">
        <v>0</v>
      </c>
      <c r="AM202">
        <v>0</v>
      </c>
      <c r="AN202">
        <v>0</v>
      </c>
      <c r="AO202">
        <v>0</v>
      </c>
      <c r="AP202">
        <v>0</v>
      </c>
      <c r="AQ202">
        <v>0</v>
      </c>
      <c r="AR202">
        <v>0</v>
      </c>
      <c r="AS202">
        <v>0</v>
      </c>
      <c r="AT202">
        <v>2251</v>
      </c>
      <c r="AU202">
        <v>14000</v>
      </c>
      <c r="AV202">
        <v>0</v>
      </c>
      <c r="AW202">
        <v>0</v>
      </c>
      <c r="AX202">
        <v>0</v>
      </c>
      <c r="AY202" s="142">
        <v>0</v>
      </c>
      <c r="AZ202" s="143">
        <v>0</v>
      </c>
      <c r="BA202" s="141">
        <v>0</v>
      </c>
      <c r="BB202" s="141">
        <v>0</v>
      </c>
      <c r="BC202" s="2">
        <v>0</v>
      </c>
      <c r="BD202" s="2">
        <v>0</v>
      </c>
      <c r="BE202" s="2">
        <v>0</v>
      </c>
      <c r="BF202" s="2">
        <v>0</v>
      </c>
      <c r="BG202" s="2">
        <v>0</v>
      </c>
      <c r="BH202" s="2">
        <v>0</v>
      </c>
      <c r="BI202" s="2">
        <v>0</v>
      </c>
      <c r="BJ202" s="2">
        <v>0</v>
      </c>
      <c r="BK202" s="2">
        <v>0</v>
      </c>
      <c r="BM202" s="24">
        <f t="shared" si="3"/>
        <v>0</v>
      </c>
      <c r="BN202" s="24">
        <v>17375</v>
      </c>
    </row>
    <row r="203" spans="1:66" ht="15">
      <c r="A203" s="139" t="s">
        <v>728</v>
      </c>
      <c r="B203" s="140" t="str">
        <f>VLOOKUP(A203,LA_info!$C$4:$D$344,2,FALSE)</f>
        <v>North Warwickshire</v>
      </c>
      <c r="D203">
        <v>0</v>
      </c>
      <c r="E203">
        <v>0</v>
      </c>
      <c r="F203">
        <v>0</v>
      </c>
      <c r="G203">
        <v>0</v>
      </c>
      <c r="H203">
        <v>0</v>
      </c>
      <c r="I203">
        <v>0</v>
      </c>
      <c r="J203">
        <v>0</v>
      </c>
      <c r="K203">
        <v>0</v>
      </c>
      <c r="L203">
        <v>0</v>
      </c>
      <c r="M203">
        <v>0</v>
      </c>
      <c r="N203">
        <v>0</v>
      </c>
      <c r="O203">
        <v>0</v>
      </c>
      <c r="P203">
        <v>0</v>
      </c>
      <c r="Q203">
        <v>0</v>
      </c>
      <c r="R203">
        <v>0</v>
      </c>
      <c r="S203">
        <v>0</v>
      </c>
      <c r="T203">
        <v>0</v>
      </c>
      <c r="U203">
        <v>54989</v>
      </c>
      <c r="V203">
        <v>0</v>
      </c>
      <c r="W203">
        <v>0</v>
      </c>
      <c r="X203">
        <v>0</v>
      </c>
      <c r="Y203">
        <v>0</v>
      </c>
      <c r="Z203">
        <v>0</v>
      </c>
      <c r="AA203">
        <v>0</v>
      </c>
      <c r="AB203">
        <v>0</v>
      </c>
      <c r="AC203">
        <v>0</v>
      </c>
      <c r="AD203">
        <v>0</v>
      </c>
      <c r="AE203">
        <v>0</v>
      </c>
      <c r="AF203">
        <v>54989</v>
      </c>
      <c r="AG203">
        <v>8500</v>
      </c>
      <c r="AH203">
        <v>0</v>
      </c>
      <c r="AI203">
        <v>0</v>
      </c>
      <c r="AJ203">
        <v>0</v>
      </c>
      <c r="AK203">
        <v>0</v>
      </c>
      <c r="AL203">
        <v>2500</v>
      </c>
      <c r="AM203">
        <v>0</v>
      </c>
      <c r="AN203">
        <v>0</v>
      </c>
      <c r="AO203">
        <v>0</v>
      </c>
      <c r="AP203">
        <v>0</v>
      </c>
      <c r="AQ203">
        <v>0</v>
      </c>
      <c r="AR203">
        <v>0</v>
      </c>
      <c r="AS203">
        <v>0</v>
      </c>
      <c r="AT203">
        <v>11000</v>
      </c>
      <c r="AU203">
        <v>5556</v>
      </c>
      <c r="AV203">
        <v>0</v>
      </c>
      <c r="AW203">
        <v>0</v>
      </c>
      <c r="AX203">
        <v>0</v>
      </c>
      <c r="AY203" s="142">
        <v>0</v>
      </c>
      <c r="AZ203" s="143">
        <v>0</v>
      </c>
      <c r="BA203" s="141">
        <v>0</v>
      </c>
      <c r="BB203" s="141">
        <v>0</v>
      </c>
      <c r="BC203" s="2">
        <v>0</v>
      </c>
      <c r="BD203" s="2">
        <v>0</v>
      </c>
      <c r="BE203" s="2">
        <v>0</v>
      </c>
      <c r="BF203" s="2">
        <v>0</v>
      </c>
      <c r="BG203" s="2">
        <v>0</v>
      </c>
      <c r="BH203" s="2">
        <v>0</v>
      </c>
      <c r="BI203" s="2">
        <v>0</v>
      </c>
      <c r="BJ203" s="2">
        <v>0</v>
      </c>
      <c r="BK203" s="2">
        <v>0</v>
      </c>
      <c r="BM203" s="24">
        <f t="shared" si="3"/>
        <v>0</v>
      </c>
      <c r="BN203" s="24">
        <v>14365.125</v>
      </c>
    </row>
    <row r="204" spans="1:66" ht="15">
      <c r="A204" s="139" t="s">
        <v>748</v>
      </c>
      <c r="B204" s="140" t="str">
        <f>VLOOKUP(A204,LA_info!$C$4:$D$344,2,FALSE)</f>
        <v>Nuneaton and Bedworth</v>
      </c>
      <c r="D204">
        <v>0</v>
      </c>
      <c r="E204">
        <v>0</v>
      </c>
      <c r="F204">
        <v>0</v>
      </c>
      <c r="G204">
        <v>0</v>
      </c>
      <c r="H204">
        <v>0</v>
      </c>
      <c r="I204">
        <v>0</v>
      </c>
      <c r="J204">
        <v>0</v>
      </c>
      <c r="K204">
        <v>0</v>
      </c>
      <c r="L204">
        <v>0</v>
      </c>
      <c r="M204">
        <v>0</v>
      </c>
      <c r="N204">
        <v>0</v>
      </c>
      <c r="O204">
        <v>0</v>
      </c>
      <c r="P204">
        <v>0</v>
      </c>
      <c r="Q204">
        <v>0</v>
      </c>
      <c r="R204">
        <v>0</v>
      </c>
      <c r="S204">
        <v>0</v>
      </c>
      <c r="T204">
        <v>0</v>
      </c>
      <c r="U204">
        <v>83705</v>
      </c>
      <c r="V204">
        <v>0</v>
      </c>
      <c r="W204">
        <v>0</v>
      </c>
      <c r="X204">
        <v>29</v>
      </c>
      <c r="Y204">
        <v>0</v>
      </c>
      <c r="Z204">
        <v>0</v>
      </c>
      <c r="AA204">
        <v>0</v>
      </c>
      <c r="AB204">
        <v>0</v>
      </c>
      <c r="AC204">
        <v>0</v>
      </c>
      <c r="AD204">
        <v>2000</v>
      </c>
      <c r="AE204">
        <v>0</v>
      </c>
      <c r="AF204">
        <v>85734</v>
      </c>
      <c r="AG204">
        <v>11385</v>
      </c>
      <c r="AH204">
        <v>4000</v>
      </c>
      <c r="AI204">
        <v>0</v>
      </c>
      <c r="AJ204">
        <v>0</v>
      </c>
      <c r="AK204">
        <v>0</v>
      </c>
      <c r="AL204">
        <v>4000</v>
      </c>
      <c r="AM204">
        <v>0</v>
      </c>
      <c r="AN204">
        <v>0</v>
      </c>
      <c r="AO204">
        <v>0</v>
      </c>
      <c r="AP204">
        <v>0</v>
      </c>
      <c r="AQ204">
        <v>0</v>
      </c>
      <c r="AR204">
        <v>1000</v>
      </c>
      <c r="AS204">
        <v>158</v>
      </c>
      <c r="AT204">
        <v>20543</v>
      </c>
      <c r="AU204">
        <v>12700</v>
      </c>
      <c r="AV204">
        <v>0</v>
      </c>
      <c r="AW204">
        <v>0</v>
      </c>
      <c r="AX204">
        <v>0</v>
      </c>
      <c r="AY204" s="142">
        <v>0</v>
      </c>
      <c r="AZ204" s="143">
        <v>0</v>
      </c>
      <c r="BA204" s="141">
        <v>0</v>
      </c>
      <c r="BB204" s="141">
        <v>0</v>
      </c>
      <c r="BC204" s="2">
        <v>0</v>
      </c>
      <c r="BD204" s="2">
        <v>0</v>
      </c>
      <c r="BE204" s="2">
        <v>0</v>
      </c>
      <c r="BF204" s="2">
        <v>0</v>
      </c>
      <c r="BG204" s="2">
        <v>0</v>
      </c>
      <c r="BH204" s="2">
        <v>0</v>
      </c>
      <c r="BI204" s="2">
        <v>0</v>
      </c>
      <c r="BJ204" s="2">
        <v>0</v>
      </c>
      <c r="BK204" s="2">
        <v>0</v>
      </c>
      <c r="BM204" s="24">
        <f t="shared" si="3"/>
        <v>0</v>
      </c>
      <c r="BN204" s="24">
        <v>14978</v>
      </c>
    </row>
    <row r="205" spans="1:66" ht="15">
      <c r="A205" s="139" t="s">
        <v>798</v>
      </c>
      <c r="B205" s="140" t="s">
        <v>797</v>
      </c>
      <c r="D205">
        <v>0</v>
      </c>
      <c r="E205">
        <v>0</v>
      </c>
      <c r="F205">
        <v>8000</v>
      </c>
      <c r="G205">
        <v>0</v>
      </c>
      <c r="H205">
        <v>0</v>
      </c>
      <c r="I205">
        <v>8000</v>
      </c>
      <c r="J205">
        <v>0</v>
      </c>
      <c r="K205">
        <v>0</v>
      </c>
      <c r="L205">
        <v>0</v>
      </c>
      <c r="M205">
        <v>0</v>
      </c>
      <c r="N205">
        <v>0</v>
      </c>
      <c r="O205">
        <v>0</v>
      </c>
      <c r="P205">
        <v>0</v>
      </c>
      <c r="Q205">
        <v>0</v>
      </c>
      <c r="R205">
        <v>0</v>
      </c>
      <c r="S205">
        <v>0</v>
      </c>
      <c r="T205">
        <v>0</v>
      </c>
      <c r="U205">
        <v>57521</v>
      </c>
      <c r="V205">
        <v>3700</v>
      </c>
      <c r="W205">
        <v>0</v>
      </c>
      <c r="X205">
        <v>10000</v>
      </c>
      <c r="Y205">
        <v>0</v>
      </c>
      <c r="Z205">
        <v>0</v>
      </c>
      <c r="AA205">
        <v>0</v>
      </c>
      <c r="AB205">
        <v>29000</v>
      </c>
      <c r="AC205">
        <v>0</v>
      </c>
      <c r="AD205">
        <v>0</v>
      </c>
      <c r="AE205">
        <v>0</v>
      </c>
      <c r="AF205">
        <v>100221</v>
      </c>
      <c r="AG205">
        <v>1000</v>
      </c>
      <c r="AH205">
        <v>3000</v>
      </c>
      <c r="AI205">
        <v>0</v>
      </c>
      <c r="AJ205">
        <v>0</v>
      </c>
      <c r="AK205">
        <v>0</v>
      </c>
      <c r="AL205">
        <v>2000</v>
      </c>
      <c r="AM205">
        <v>0</v>
      </c>
      <c r="AN205">
        <v>0</v>
      </c>
      <c r="AO205">
        <v>8000</v>
      </c>
      <c r="AP205">
        <v>0</v>
      </c>
      <c r="AQ205">
        <v>0</v>
      </c>
      <c r="AR205">
        <v>0</v>
      </c>
      <c r="AS205">
        <v>0</v>
      </c>
      <c r="AT205">
        <v>14000</v>
      </c>
      <c r="AU205">
        <v>17667</v>
      </c>
      <c r="AV205">
        <v>0</v>
      </c>
      <c r="AW205">
        <v>0</v>
      </c>
      <c r="AX205">
        <v>0</v>
      </c>
      <c r="AY205" s="142">
        <v>0</v>
      </c>
      <c r="AZ205" s="143">
        <v>0</v>
      </c>
      <c r="BA205" s="141">
        <v>0</v>
      </c>
      <c r="BB205" s="141">
        <v>0</v>
      </c>
      <c r="BC205" s="2">
        <v>0</v>
      </c>
      <c r="BD205" s="2">
        <v>0</v>
      </c>
      <c r="BE205" s="2">
        <v>0</v>
      </c>
      <c r="BF205" s="2">
        <v>0</v>
      </c>
      <c r="BG205" s="2">
        <v>0</v>
      </c>
      <c r="BH205" s="2">
        <v>0</v>
      </c>
      <c r="BI205" s="2">
        <v>0</v>
      </c>
      <c r="BJ205" s="2">
        <v>0</v>
      </c>
      <c r="BK205" s="2">
        <v>0</v>
      </c>
      <c r="BM205" s="24">
        <f t="shared" si="3"/>
        <v>0</v>
      </c>
      <c r="BN205" s="24">
        <v>15575.125</v>
      </c>
    </row>
    <row r="206" spans="1:66" ht="15">
      <c r="A206" s="139" t="s">
        <v>940</v>
      </c>
      <c r="B206" s="140" t="str">
        <f>VLOOKUP(A206,LA_info!$C$4:$D$344,2,FALSE)</f>
        <v>Warwick</v>
      </c>
      <c r="D206">
        <v>0</v>
      </c>
      <c r="E206">
        <v>0</v>
      </c>
      <c r="F206">
        <v>0</v>
      </c>
      <c r="G206">
        <v>0</v>
      </c>
      <c r="H206">
        <v>0</v>
      </c>
      <c r="I206">
        <v>0</v>
      </c>
      <c r="J206">
        <v>0</v>
      </c>
      <c r="K206">
        <v>0</v>
      </c>
      <c r="L206">
        <v>0</v>
      </c>
      <c r="M206">
        <v>0</v>
      </c>
      <c r="N206">
        <v>0</v>
      </c>
      <c r="O206">
        <v>0</v>
      </c>
      <c r="P206">
        <v>0</v>
      </c>
      <c r="Q206">
        <v>0</v>
      </c>
      <c r="R206">
        <v>0</v>
      </c>
      <c r="S206">
        <v>0</v>
      </c>
      <c r="T206">
        <v>0</v>
      </c>
      <c r="U206">
        <v>136157</v>
      </c>
      <c r="V206">
        <v>0</v>
      </c>
      <c r="W206">
        <v>0</v>
      </c>
      <c r="X206">
        <v>0</v>
      </c>
      <c r="Y206">
        <v>0</v>
      </c>
      <c r="Z206">
        <v>0</v>
      </c>
      <c r="AA206">
        <v>0</v>
      </c>
      <c r="AB206">
        <v>0</v>
      </c>
      <c r="AC206">
        <v>0</v>
      </c>
      <c r="AD206">
        <v>0</v>
      </c>
      <c r="AE206">
        <v>0</v>
      </c>
      <c r="AF206">
        <v>136157</v>
      </c>
      <c r="AG206">
        <v>22081</v>
      </c>
      <c r="AH206">
        <v>0</v>
      </c>
      <c r="AI206">
        <v>0</v>
      </c>
      <c r="AJ206">
        <v>0</v>
      </c>
      <c r="AK206">
        <v>0</v>
      </c>
      <c r="AL206">
        <v>12200</v>
      </c>
      <c r="AM206">
        <v>2000</v>
      </c>
      <c r="AN206">
        <v>0</v>
      </c>
      <c r="AO206">
        <v>2840</v>
      </c>
      <c r="AP206">
        <v>0</v>
      </c>
      <c r="AQ206">
        <v>0</v>
      </c>
      <c r="AR206">
        <v>0</v>
      </c>
      <c r="AS206">
        <v>0</v>
      </c>
      <c r="AT206">
        <v>39121</v>
      </c>
      <c r="AU206">
        <v>26272</v>
      </c>
      <c r="AV206">
        <v>0</v>
      </c>
      <c r="AW206">
        <v>0</v>
      </c>
      <c r="AX206">
        <v>0</v>
      </c>
      <c r="AY206" s="142">
        <v>0</v>
      </c>
      <c r="AZ206" s="143">
        <v>0</v>
      </c>
      <c r="BA206" s="141">
        <v>0</v>
      </c>
      <c r="BB206" s="141">
        <v>0</v>
      </c>
      <c r="BC206" s="2">
        <v>0</v>
      </c>
      <c r="BD206" s="2">
        <v>0</v>
      </c>
      <c r="BE206" s="2">
        <v>0</v>
      </c>
      <c r="BF206" s="2">
        <v>0</v>
      </c>
      <c r="BG206" s="2">
        <v>0</v>
      </c>
      <c r="BH206" s="2">
        <v>0</v>
      </c>
      <c r="BI206" s="2">
        <v>0</v>
      </c>
      <c r="BJ206" s="2">
        <v>0</v>
      </c>
      <c r="BK206" s="2">
        <v>0</v>
      </c>
      <c r="BM206" s="24">
        <f t="shared" si="3"/>
        <v>0</v>
      </c>
      <c r="BN206" s="24">
        <v>18487</v>
      </c>
    </row>
    <row r="207" spans="1:66" ht="15">
      <c r="A207" s="139" t="s">
        <v>334</v>
      </c>
      <c r="B207" s="140" t="str">
        <f>VLOOKUP(A207,LA_info!$C$4:$D$344,2,FALSE)</f>
        <v>Arun</v>
      </c>
      <c r="D207">
        <v>0</v>
      </c>
      <c r="E207">
        <v>0</v>
      </c>
      <c r="F207">
        <v>0</v>
      </c>
      <c r="G207">
        <v>0</v>
      </c>
      <c r="H207">
        <v>0</v>
      </c>
      <c r="I207">
        <v>0</v>
      </c>
      <c r="J207">
        <v>0</v>
      </c>
      <c r="K207">
        <v>0</v>
      </c>
      <c r="L207">
        <v>0</v>
      </c>
      <c r="M207">
        <v>0</v>
      </c>
      <c r="N207">
        <v>0</v>
      </c>
      <c r="O207">
        <v>0</v>
      </c>
      <c r="P207">
        <v>0</v>
      </c>
      <c r="Q207">
        <v>0</v>
      </c>
      <c r="R207">
        <v>0</v>
      </c>
      <c r="S207">
        <v>0</v>
      </c>
      <c r="T207">
        <v>0</v>
      </c>
      <c r="U207">
        <v>62040</v>
      </c>
      <c r="V207">
        <v>0</v>
      </c>
      <c r="W207">
        <v>0</v>
      </c>
      <c r="X207">
        <v>0</v>
      </c>
      <c r="Y207">
        <v>0</v>
      </c>
      <c r="Z207">
        <v>0</v>
      </c>
      <c r="AA207">
        <v>0</v>
      </c>
      <c r="AB207">
        <v>0</v>
      </c>
      <c r="AC207">
        <v>0</v>
      </c>
      <c r="AD207">
        <v>0</v>
      </c>
      <c r="AE207">
        <v>0</v>
      </c>
      <c r="AF207">
        <v>62040</v>
      </c>
      <c r="AG207">
        <v>41000</v>
      </c>
      <c r="AH207">
        <v>7000</v>
      </c>
      <c r="AI207">
        <v>0</v>
      </c>
      <c r="AJ207">
        <v>0</v>
      </c>
      <c r="AK207">
        <v>0</v>
      </c>
      <c r="AL207">
        <v>0</v>
      </c>
      <c r="AM207">
        <v>0</v>
      </c>
      <c r="AN207">
        <v>0</v>
      </c>
      <c r="AO207">
        <v>0</v>
      </c>
      <c r="AP207">
        <v>0</v>
      </c>
      <c r="AQ207">
        <v>0</v>
      </c>
      <c r="AR207">
        <v>0</v>
      </c>
      <c r="AS207">
        <v>0</v>
      </c>
      <c r="AT207">
        <v>48000</v>
      </c>
      <c r="AU207">
        <v>13590</v>
      </c>
      <c r="AV207">
        <v>0</v>
      </c>
      <c r="AW207">
        <v>0</v>
      </c>
      <c r="AX207">
        <v>0</v>
      </c>
      <c r="AY207" s="142">
        <v>0</v>
      </c>
      <c r="AZ207" s="143">
        <v>0</v>
      </c>
      <c r="BA207" s="141">
        <v>0</v>
      </c>
      <c r="BB207" s="141">
        <v>0</v>
      </c>
      <c r="BC207" s="2">
        <v>0</v>
      </c>
      <c r="BD207" s="2">
        <v>0</v>
      </c>
      <c r="BE207" s="2">
        <v>0</v>
      </c>
      <c r="BF207" s="2">
        <v>0</v>
      </c>
      <c r="BG207" s="2">
        <v>0</v>
      </c>
      <c r="BH207" s="2">
        <v>0</v>
      </c>
      <c r="BI207" s="2">
        <v>0</v>
      </c>
      <c r="BJ207" s="2">
        <v>0</v>
      </c>
      <c r="BK207" s="2">
        <v>0</v>
      </c>
      <c r="BM207" s="24">
        <f t="shared" si="3"/>
        <v>0</v>
      </c>
      <c r="BN207" s="24">
        <v>14974.375</v>
      </c>
    </row>
    <row r="208" spans="1:66" ht="15">
      <c r="A208" s="139" t="s">
        <v>428</v>
      </c>
      <c r="B208" s="140" t="str">
        <f>VLOOKUP(A208,LA_info!$C$4:$D$344,2,FALSE)</f>
        <v>Chichester</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2915</v>
      </c>
      <c r="AH208">
        <v>3000</v>
      </c>
      <c r="AI208">
        <v>0</v>
      </c>
      <c r="AJ208">
        <v>9500</v>
      </c>
      <c r="AK208">
        <v>0</v>
      </c>
      <c r="AL208">
        <v>0</v>
      </c>
      <c r="AM208">
        <v>0</v>
      </c>
      <c r="AN208">
        <v>0</v>
      </c>
      <c r="AO208">
        <v>0</v>
      </c>
      <c r="AP208">
        <v>0</v>
      </c>
      <c r="AQ208">
        <v>0</v>
      </c>
      <c r="AR208">
        <v>27500</v>
      </c>
      <c r="AS208">
        <v>0</v>
      </c>
      <c r="AT208">
        <v>42915</v>
      </c>
      <c r="AU208">
        <v>7810</v>
      </c>
      <c r="AV208">
        <v>0</v>
      </c>
      <c r="AW208">
        <v>0</v>
      </c>
      <c r="AX208">
        <v>0</v>
      </c>
      <c r="AY208" s="142">
        <v>0</v>
      </c>
      <c r="AZ208" s="143">
        <v>0</v>
      </c>
      <c r="BA208" s="141">
        <v>0</v>
      </c>
      <c r="BB208" s="141">
        <v>0</v>
      </c>
      <c r="BC208" s="2">
        <v>0</v>
      </c>
      <c r="BD208" s="2">
        <v>0</v>
      </c>
      <c r="BE208" s="2">
        <v>0</v>
      </c>
      <c r="BF208" s="2">
        <v>0</v>
      </c>
      <c r="BG208" s="2">
        <v>0</v>
      </c>
      <c r="BH208" s="2">
        <v>0</v>
      </c>
      <c r="BI208" s="2">
        <v>0</v>
      </c>
      <c r="BJ208" s="2">
        <v>0</v>
      </c>
      <c r="BK208" s="2">
        <v>0</v>
      </c>
      <c r="BM208" s="24">
        <f t="shared" si="3"/>
        <v>0</v>
      </c>
      <c r="BN208" s="24">
        <v>16012.5</v>
      </c>
    </row>
    <row r="209" spans="1:66" ht="15">
      <c r="A209" s="139" t="s">
        <v>600</v>
      </c>
      <c r="B209" s="140" t="str">
        <f>VLOOKUP(A209,LA_info!$C$4:$D$344,2,FALSE)</f>
        <v>Horsham</v>
      </c>
      <c r="D209">
        <v>0</v>
      </c>
      <c r="E209">
        <v>0</v>
      </c>
      <c r="F209">
        <v>0</v>
      </c>
      <c r="G209">
        <v>0</v>
      </c>
      <c r="H209">
        <v>0</v>
      </c>
      <c r="I209">
        <v>0</v>
      </c>
      <c r="J209">
        <v>0</v>
      </c>
      <c r="K209">
        <v>0</v>
      </c>
      <c r="L209">
        <v>0</v>
      </c>
      <c r="M209">
        <v>0</v>
      </c>
      <c r="N209">
        <v>0</v>
      </c>
      <c r="O209">
        <v>0</v>
      </c>
      <c r="P209">
        <v>0</v>
      </c>
      <c r="Q209">
        <v>0</v>
      </c>
      <c r="R209">
        <v>0</v>
      </c>
      <c r="S209">
        <v>0</v>
      </c>
      <c r="T209">
        <v>0</v>
      </c>
      <c r="U209">
        <v>4000</v>
      </c>
      <c r="V209">
        <v>0</v>
      </c>
      <c r="W209">
        <v>0</v>
      </c>
      <c r="X209">
        <v>0</v>
      </c>
      <c r="Y209">
        <v>0</v>
      </c>
      <c r="Z209">
        <v>0</v>
      </c>
      <c r="AA209">
        <v>0</v>
      </c>
      <c r="AB209">
        <v>0</v>
      </c>
      <c r="AC209">
        <v>0</v>
      </c>
      <c r="AD209">
        <v>0</v>
      </c>
      <c r="AE209">
        <v>0</v>
      </c>
      <c r="AF209">
        <v>4000</v>
      </c>
      <c r="AG209">
        <v>7661</v>
      </c>
      <c r="AH209">
        <v>5500</v>
      </c>
      <c r="AI209">
        <v>0</v>
      </c>
      <c r="AJ209">
        <v>0</v>
      </c>
      <c r="AK209">
        <v>1000</v>
      </c>
      <c r="AL209">
        <v>2000</v>
      </c>
      <c r="AM209">
        <v>0</v>
      </c>
      <c r="AN209">
        <v>0</v>
      </c>
      <c r="AO209">
        <v>2877</v>
      </c>
      <c r="AP209">
        <v>0</v>
      </c>
      <c r="AQ209">
        <v>0</v>
      </c>
      <c r="AR209">
        <v>5000</v>
      </c>
      <c r="AS209">
        <v>0</v>
      </c>
      <c r="AT209">
        <v>24038</v>
      </c>
      <c r="AU209">
        <v>12116</v>
      </c>
      <c r="AV209">
        <v>0</v>
      </c>
      <c r="AW209">
        <v>3320</v>
      </c>
      <c r="AX209">
        <v>0</v>
      </c>
      <c r="AY209" s="142">
        <v>0</v>
      </c>
      <c r="AZ209" s="143">
        <v>0</v>
      </c>
      <c r="BA209" s="141">
        <v>0</v>
      </c>
      <c r="BB209" s="141">
        <v>0</v>
      </c>
      <c r="BC209" s="2">
        <v>0</v>
      </c>
      <c r="BD209" s="2">
        <v>0</v>
      </c>
      <c r="BE209" s="2">
        <v>0</v>
      </c>
      <c r="BF209" s="2">
        <v>0</v>
      </c>
      <c r="BG209" s="2">
        <v>0</v>
      </c>
      <c r="BH209" s="2">
        <v>0</v>
      </c>
      <c r="BI209" s="2">
        <v>0</v>
      </c>
      <c r="BJ209" s="2">
        <v>0</v>
      </c>
      <c r="BK209" s="2">
        <v>0</v>
      </c>
      <c r="BM209" s="24">
        <f t="shared" si="3"/>
        <v>0</v>
      </c>
      <c r="BN209" s="24">
        <v>14611.75</v>
      </c>
    </row>
    <row r="210" spans="1:66" ht="15">
      <c r="A210" s="139" t="s">
        <v>680</v>
      </c>
      <c r="B210" s="140" t="str">
        <f>VLOOKUP(A210,LA_info!$C$4:$D$344,2,FALSE)</f>
        <v>Mid Sussex</v>
      </c>
      <c r="D210">
        <v>0</v>
      </c>
      <c r="E210">
        <v>0</v>
      </c>
      <c r="F210">
        <v>0</v>
      </c>
      <c r="G210">
        <v>0</v>
      </c>
      <c r="H210">
        <v>0</v>
      </c>
      <c r="I210">
        <v>0</v>
      </c>
      <c r="J210">
        <v>0</v>
      </c>
      <c r="K210">
        <v>0</v>
      </c>
      <c r="L210">
        <v>0</v>
      </c>
      <c r="M210">
        <v>0</v>
      </c>
      <c r="N210">
        <v>0</v>
      </c>
      <c r="O210">
        <v>0</v>
      </c>
      <c r="P210">
        <v>0</v>
      </c>
      <c r="Q210">
        <v>0</v>
      </c>
      <c r="R210">
        <v>0</v>
      </c>
      <c r="S210">
        <v>0</v>
      </c>
      <c r="T210">
        <v>0</v>
      </c>
      <c r="U210">
        <v>936</v>
      </c>
      <c r="V210">
        <v>0</v>
      </c>
      <c r="W210">
        <v>0</v>
      </c>
      <c r="X210">
        <v>0</v>
      </c>
      <c r="Y210">
        <v>0</v>
      </c>
      <c r="Z210">
        <v>0</v>
      </c>
      <c r="AA210">
        <v>0</v>
      </c>
      <c r="AB210">
        <v>0</v>
      </c>
      <c r="AC210">
        <v>0</v>
      </c>
      <c r="AD210">
        <v>0</v>
      </c>
      <c r="AE210">
        <v>0</v>
      </c>
      <c r="AF210">
        <v>936</v>
      </c>
      <c r="AG210">
        <v>5050</v>
      </c>
      <c r="AH210">
        <v>15000</v>
      </c>
      <c r="AI210">
        <v>0</v>
      </c>
      <c r="AJ210">
        <v>0</v>
      </c>
      <c r="AK210">
        <v>0</v>
      </c>
      <c r="AL210">
        <v>0</v>
      </c>
      <c r="AM210">
        <v>0</v>
      </c>
      <c r="AN210">
        <v>0</v>
      </c>
      <c r="AO210">
        <v>0</v>
      </c>
      <c r="AP210">
        <v>0</v>
      </c>
      <c r="AQ210">
        <v>0</v>
      </c>
      <c r="AR210">
        <v>7000</v>
      </c>
      <c r="AS210">
        <v>0</v>
      </c>
      <c r="AT210">
        <v>27050</v>
      </c>
      <c r="AU210">
        <v>9210</v>
      </c>
      <c r="AV210">
        <v>0</v>
      </c>
      <c r="AW210">
        <v>0</v>
      </c>
      <c r="AX210">
        <v>0</v>
      </c>
      <c r="AY210" s="142">
        <v>0</v>
      </c>
      <c r="AZ210" s="143">
        <v>0</v>
      </c>
      <c r="BA210" s="141">
        <v>0</v>
      </c>
      <c r="BB210" s="141">
        <v>0</v>
      </c>
      <c r="BC210" s="2">
        <v>0</v>
      </c>
      <c r="BD210" s="2">
        <v>0</v>
      </c>
      <c r="BE210" s="2">
        <v>0</v>
      </c>
      <c r="BF210" s="2">
        <v>0</v>
      </c>
      <c r="BG210" s="2">
        <v>0</v>
      </c>
      <c r="BH210" s="2">
        <v>0</v>
      </c>
      <c r="BI210" s="2">
        <v>0</v>
      </c>
      <c r="BJ210" s="2">
        <v>0</v>
      </c>
      <c r="BK210" s="2">
        <v>0</v>
      </c>
      <c r="BM210" s="24">
        <f t="shared" si="3"/>
        <v>0</v>
      </c>
      <c r="BN210" s="24">
        <v>15421.25</v>
      </c>
    </row>
    <row r="211" spans="1:66" ht="15">
      <c r="A211" s="139" t="s">
        <v>994</v>
      </c>
      <c r="B211" s="140" t="str">
        <f>VLOOKUP(A211,LA_info!$C$4:$D$344,2,FALSE)</f>
        <v>Worthing</v>
      </c>
      <c r="D211">
        <v>0</v>
      </c>
      <c r="E211">
        <v>0</v>
      </c>
      <c r="F211">
        <v>0</v>
      </c>
      <c r="G211">
        <v>0</v>
      </c>
      <c r="H211">
        <v>0</v>
      </c>
      <c r="I211">
        <v>0</v>
      </c>
      <c r="J211">
        <v>0</v>
      </c>
      <c r="K211">
        <v>0</v>
      </c>
      <c r="L211">
        <v>0</v>
      </c>
      <c r="M211">
        <v>0</v>
      </c>
      <c r="N211">
        <v>0</v>
      </c>
      <c r="O211">
        <v>0</v>
      </c>
      <c r="P211">
        <v>8000</v>
      </c>
      <c r="Q211">
        <v>0</v>
      </c>
      <c r="R211">
        <v>0</v>
      </c>
      <c r="S211">
        <v>0</v>
      </c>
      <c r="T211">
        <v>8000</v>
      </c>
      <c r="U211">
        <v>7725</v>
      </c>
      <c r="V211">
        <v>0</v>
      </c>
      <c r="W211">
        <v>0</v>
      </c>
      <c r="X211">
        <v>36</v>
      </c>
      <c r="Y211">
        <v>0</v>
      </c>
      <c r="Z211">
        <v>0</v>
      </c>
      <c r="AA211">
        <v>0</v>
      </c>
      <c r="AB211">
        <v>7000</v>
      </c>
      <c r="AC211">
        <v>0</v>
      </c>
      <c r="AD211">
        <v>0</v>
      </c>
      <c r="AE211">
        <v>0</v>
      </c>
      <c r="AF211">
        <v>14761</v>
      </c>
      <c r="AG211">
        <v>5050</v>
      </c>
      <c r="AH211">
        <v>4000</v>
      </c>
      <c r="AI211">
        <v>0</v>
      </c>
      <c r="AJ211">
        <v>0</v>
      </c>
      <c r="AK211">
        <v>0</v>
      </c>
      <c r="AL211">
        <v>0</v>
      </c>
      <c r="AM211">
        <v>0</v>
      </c>
      <c r="AN211">
        <v>0</v>
      </c>
      <c r="AO211">
        <v>50</v>
      </c>
      <c r="AP211">
        <v>0</v>
      </c>
      <c r="AQ211">
        <v>0</v>
      </c>
      <c r="AR211">
        <v>0</v>
      </c>
      <c r="AS211">
        <v>0</v>
      </c>
      <c r="AT211">
        <v>9100</v>
      </c>
      <c r="AU211">
        <v>1500</v>
      </c>
      <c r="AV211">
        <v>0</v>
      </c>
      <c r="AW211">
        <v>0</v>
      </c>
      <c r="AX211">
        <v>0</v>
      </c>
      <c r="AY211" s="142">
        <v>0</v>
      </c>
      <c r="AZ211" s="143">
        <v>0</v>
      </c>
      <c r="BA211" s="141">
        <v>0</v>
      </c>
      <c r="BB211" s="141">
        <v>0</v>
      </c>
      <c r="BC211" s="2">
        <v>0</v>
      </c>
      <c r="BD211" s="2">
        <v>0</v>
      </c>
      <c r="BE211" s="2">
        <v>0</v>
      </c>
      <c r="BF211" s="2">
        <v>0</v>
      </c>
      <c r="BG211" s="2">
        <v>0</v>
      </c>
      <c r="BH211" s="2">
        <v>0</v>
      </c>
      <c r="BI211" s="2">
        <v>0</v>
      </c>
      <c r="BJ211" s="2">
        <v>0</v>
      </c>
      <c r="BK211" s="2">
        <v>0</v>
      </c>
      <c r="BM211" s="24">
        <f t="shared" si="3"/>
        <v>0</v>
      </c>
      <c r="BN211" s="24">
        <v>13641.875</v>
      </c>
    </row>
    <row r="212" spans="1:66" ht="15">
      <c r="A212" s="139" t="s">
        <v>618</v>
      </c>
      <c r="B212" s="140" t="str">
        <f>VLOOKUP(A212,LA_info!$C$4:$D$344,2,FALSE)</f>
        <v>Isles of Scilly</v>
      </c>
      <c r="D212">
        <v>0</v>
      </c>
      <c r="E212">
        <v>0</v>
      </c>
      <c r="F212">
        <v>0</v>
      </c>
      <c r="G212">
        <v>0</v>
      </c>
      <c r="H212">
        <v>0</v>
      </c>
      <c r="I212">
        <v>0</v>
      </c>
      <c r="J212">
        <v>0</v>
      </c>
      <c r="K212">
        <v>0</v>
      </c>
      <c r="L212">
        <v>0</v>
      </c>
      <c r="M212">
        <v>0</v>
      </c>
      <c r="N212">
        <v>0</v>
      </c>
      <c r="O212">
        <v>0</v>
      </c>
      <c r="P212">
        <v>0</v>
      </c>
      <c r="Q212">
        <v>0</v>
      </c>
      <c r="R212">
        <v>0</v>
      </c>
      <c r="S212">
        <v>0</v>
      </c>
      <c r="T212">
        <v>0</v>
      </c>
      <c r="U212">
        <v>120</v>
      </c>
      <c r="V212">
        <v>0</v>
      </c>
      <c r="W212">
        <v>0</v>
      </c>
      <c r="X212">
        <v>0</v>
      </c>
      <c r="Y212">
        <v>0</v>
      </c>
      <c r="Z212">
        <v>0</v>
      </c>
      <c r="AA212">
        <v>0</v>
      </c>
      <c r="AB212">
        <v>0</v>
      </c>
      <c r="AC212">
        <v>0</v>
      </c>
      <c r="AD212">
        <v>0</v>
      </c>
      <c r="AE212">
        <v>0</v>
      </c>
      <c r="AF212">
        <v>120</v>
      </c>
      <c r="AG212">
        <v>2190</v>
      </c>
      <c r="AH212">
        <v>0</v>
      </c>
      <c r="AI212">
        <v>0</v>
      </c>
      <c r="AJ212">
        <v>0</v>
      </c>
      <c r="AK212">
        <v>0</v>
      </c>
      <c r="AL212">
        <v>0</v>
      </c>
      <c r="AM212">
        <v>0</v>
      </c>
      <c r="AN212">
        <v>0</v>
      </c>
      <c r="AO212">
        <v>0</v>
      </c>
      <c r="AP212">
        <v>0</v>
      </c>
      <c r="AQ212">
        <v>0</v>
      </c>
      <c r="AR212">
        <v>0</v>
      </c>
      <c r="AS212">
        <v>0</v>
      </c>
      <c r="AT212">
        <v>2190</v>
      </c>
      <c r="AU212">
        <v>0</v>
      </c>
      <c r="AV212">
        <v>0</v>
      </c>
      <c r="AW212">
        <v>0</v>
      </c>
      <c r="AX212">
        <v>0</v>
      </c>
      <c r="AY212" s="142">
        <v>0</v>
      </c>
      <c r="AZ212" s="143">
        <v>0</v>
      </c>
      <c r="BA212" s="141">
        <v>0</v>
      </c>
      <c r="BB212" s="141">
        <v>0</v>
      </c>
      <c r="BC212" s="2">
        <v>0</v>
      </c>
      <c r="BD212" s="2">
        <v>0</v>
      </c>
      <c r="BE212" s="2">
        <v>0</v>
      </c>
      <c r="BF212" s="2">
        <v>0</v>
      </c>
      <c r="BG212" s="2">
        <v>0</v>
      </c>
      <c r="BH212" s="2">
        <v>0</v>
      </c>
      <c r="BI212" s="2">
        <v>0</v>
      </c>
      <c r="BJ212" s="2">
        <v>0</v>
      </c>
      <c r="BK212" s="2">
        <v>0</v>
      </c>
      <c r="BM212" s="24">
        <f t="shared" si="3"/>
        <v>0</v>
      </c>
      <c r="BN212" s="24">
        <v>10573.125</v>
      </c>
    </row>
    <row r="213" spans="1:66" ht="15">
      <c r="A213" s="139" t="s">
        <v>370</v>
      </c>
      <c r="B213" s="140" t="str">
        <f>VLOOKUP(A213,LA_info!$C$4:$D$344,2,FALSE)</f>
        <v>Bolton</v>
      </c>
      <c r="D213">
        <v>0</v>
      </c>
      <c r="E213">
        <v>0</v>
      </c>
      <c r="F213">
        <v>0</v>
      </c>
      <c r="G213">
        <v>0</v>
      </c>
      <c r="H213">
        <v>0</v>
      </c>
      <c r="I213">
        <v>0</v>
      </c>
      <c r="J213">
        <v>0</v>
      </c>
      <c r="K213">
        <v>0</v>
      </c>
      <c r="L213">
        <v>0</v>
      </c>
      <c r="M213">
        <v>0</v>
      </c>
      <c r="N213">
        <v>0</v>
      </c>
      <c r="O213">
        <v>0</v>
      </c>
      <c r="P213">
        <v>0</v>
      </c>
      <c r="Q213">
        <v>0</v>
      </c>
      <c r="R213">
        <v>0</v>
      </c>
      <c r="S213">
        <v>0</v>
      </c>
      <c r="T213">
        <v>0</v>
      </c>
      <c r="U213">
        <v>0</v>
      </c>
      <c r="V213">
        <v>68000</v>
      </c>
      <c r="W213">
        <v>0</v>
      </c>
      <c r="X213">
        <v>250</v>
      </c>
      <c r="Y213">
        <v>0</v>
      </c>
      <c r="Z213">
        <v>0</v>
      </c>
      <c r="AA213">
        <v>0</v>
      </c>
      <c r="AB213">
        <v>0</v>
      </c>
      <c r="AC213">
        <v>0</v>
      </c>
      <c r="AD213">
        <v>11000</v>
      </c>
      <c r="AE213">
        <v>0</v>
      </c>
      <c r="AF213">
        <v>79250</v>
      </c>
      <c r="AG213">
        <v>79000</v>
      </c>
      <c r="AH213">
        <v>20000</v>
      </c>
      <c r="AI213">
        <v>0</v>
      </c>
      <c r="AJ213">
        <v>0</v>
      </c>
      <c r="AK213">
        <v>0</v>
      </c>
      <c r="AL213">
        <v>0</v>
      </c>
      <c r="AM213">
        <v>0</v>
      </c>
      <c r="AN213">
        <v>0</v>
      </c>
      <c r="AO213">
        <v>0</v>
      </c>
      <c r="AP213">
        <v>0</v>
      </c>
      <c r="AQ213">
        <v>0</v>
      </c>
      <c r="AR213">
        <v>5000</v>
      </c>
      <c r="AS213">
        <v>0</v>
      </c>
      <c r="AT213">
        <v>104000</v>
      </c>
      <c r="AU213">
        <v>6100</v>
      </c>
      <c r="AV213">
        <v>0</v>
      </c>
      <c r="AW213">
        <v>0</v>
      </c>
      <c r="AX213">
        <v>0</v>
      </c>
      <c r="AY213" s="142">
        <v>0</v>
      </c>
      <c r="AZ213" s="143">
        <v>0</v>
      </c>
      <c r="BA213" s="141">
        <v>0</v>
      </c>
      <c r="BB213" s="141">
        <v>0</v>
      </c>
      <c r="BC213" s="2">
        <v>0</v>
      </c>
      <c r="BD213" s="2">
        <v>0</v>
      </c>
      <c r="BE213" s="2">
        <v>0</v>
      </c>
      <c r="BF213" s="2">
        <v>0</v>
      </c>
      <c r="BG213" s="2">
        <v>0</v>
      </c>
      <c r="BH213" s="2">
        <v>0</v>
      </c>
      <c r="BI213" s="2">
        <v>0</v>
      </c>
      <c r="BJ213" s="2">
        <v>0</v>
      </c>
      <c r="BK213" s="2">
        <v>0</v>
      </c>
      <c r="BM213" s="24">
        <f t="shared" si="3"/>
        <v>0</v>
      </c>
      <c r="BN213" s="24">
        <v>30327.25</v>
      </c>
    </row>
    <row r="214" spans="1:66" ht="15">
      <c r="A214" s="139" t="s">
        <v>808</v>
      </c>
      <c r="B214" s="140" t="str">
        <f>VLOOKUP(A214,LA_info!$C$4:$D$344,2,FALSE)</f>
        <v>Salford</v>
      </c>
      <c r="D214">
        <v>0</v>
      </c>
      <c r="E214">
        <v>0</v>
      </c>
      <c r="F214">
        <v>0</v>
      </c>
      <c r="G214">
        <v>0</v>
      </c>
      <c r="H214">
        <v>0</v>
      </c>
      <c r="I214">
        <v>0</v>
      </c>
      <c r="J214">
        <v>0</v>
      </c>
      <c r="K214">
        <v>0</v>
      </c>
      <c r="L214">
        <v>0</v>
      </c>
      <c r="M214">
        <v>0</v>
      </c>
      <c r="N214">
        <v>0</v>
      </c>
      <c r="O214">
        <v>0</v>
      </c>
      <c r="P214">
        <v>126600</v>
      </c>
      <c r="Q214">
        <v>0</v>
      </c>
      <c r="R214">
        <v>0</v>
      </c>
      <c r="S214">
        <v>0</v>
      </c>
      <c r="T214">
        <v>126600</v>
      </c>
      <c r="U214">
        <v>0</v>
      </c>
      <c r="V214">
        <v>56200</v>
      </c>
      <c r="W214">
        <v>0</v>
      </c>
      <c r="X214">
        <v>500</v>
      </c>
      <c r="Y214">
        <v>0</v>
      </c>
      <c r="Z214">
        <v>0</v>
      </c>
      <c r="AA214">
        <v>0</v>
      </c>
      <c r="AB214">
        <v>500</v>
      </c>
      <c r="AC214">
        <v>0</v>
      </c>
      <c r="AD214">
        <v>226000</v>
      </c>
      <c r="AE214">
        <v>0</v>
      </c>
      <c r="AF214">
        <v>283200</v>
      </c>
      <c r="AG214">
        <v>26600</v>
      </c>
      <c r="AH214">
        <v>5000</v>
      </c>
      <c r="AI214">
        <v>0</v>
      </c>
      <c r="AJ214">
        <v>28600</v>
      </c>
      <c r="AK214">
        <v>0</v>
      </c>
      <c r="AL214">
        <v>0</v>
      </c>
      <c r="AM214">
        <v>0</v>
      </c>
      <c r="AN214">
        <v>0</v>
      </c>
      <c r="AO214">
        <v>0</v>
      </c>
      <c r="AP214">
        <v>0</v>
      </c>
      <c r="AQ214">
        <v>0</v>
      </c>
      <c r="AR214">
        <v>0</v>
      </c>
      <c r="AS214">
        <v>0</v>
      </c>
      <c r="AT214">
        <v>60200</v>
      </c>
      <c r="AU214">
        <v>15945</v>
      </c>
      <c r="AV214">
        <v>0</v>
      </c>
      <c r="AW214">
        <v>0</v>
      </c>
      <c r="AX214">
        <v>0</v>
      </c>
      <c r="AY214" s="142">
        <v>0</v>
      </c>
      <c r="AZ214" s="143">
        <v>0</v>
      </c>
      <c r="BA214" s="141">
        <v>0</v>
      </c>
      <c r="BB214" s="141">
        <v>0</v>
      </c>
      <c r="BC214" s="2">
        <v>0</v>
      </c>
      <c r="BD214" s="2">
        <v>0</v>
      </c>
      <c r="BE214" s="2">
        <v>0</v>
      </c>
      <c r="BF214" s="2">
        <v>0</v>
      </c>
      <c r="BG214" s="2">
        <v>0</v>
      </c>
      <c r="BH214" s="2">
        <v>0</v>
      </c>
      <c r="BI214" s="2">
        <v>0</v>
      </c>
      <c r="BJ214" s="2">
        <v>0</v>
      </c>
      <c r="BK214" s="2">
        <v>0</v>
      </c>
      <c r="BM214" s="24">
        <f t="shared" si="3"/>
        <v>0</v>
      </c>
      <c r="BN214" s="24">
        <v>44649.875</v>
      </c>
    </row>
    <row r="215" spans="1:66" ht="15">
      <c r="A215" s="139" t="s">
        <v>892</v>
      </c>
      <c r="B215" s="140" t="str">
        <f>VLOOKUP(A215,LA_info!$C$4:$D$344,2,FALSE)</f>
        <v>Tameside</v>
      </c>
      <c r="D215">
        <v>0</v>
      </c>
      <c r="E215">
        <v>0</v>
      </c>
      <c r="F215">
        <v>0</v>
      </c>
      <c r="G215">
        <v>0</v>
      </c>
      <c r="H215">
        <v>0</v>
      </c>
      <c r="I215">
        <v>0</v>
      </c>
      <c r="J215">
        <v>0</v>
      </c>
      <c r="K215">
        <v>0</v>
      </c>
      <c r="L215">
        <v>30000</v>
      </c>
      <c r="M215">
        <v>0</v>
      </c>
      <c r="N215">
        <v>0</v>
      </c>
      <c r="O215">
        <v>0</v>
      </c>
      <c r="P215">
        <v>6000</v>
      </c>
      <c r="Q215">
        <v>0</v>
      </c>
      <c r="R215">
        <v>0</v>
      </c>
      <c r="S215">
        <v>121</v>
      </c>
      <c r="T215">
        <v>36121</v>
      </c>
      <c r="U215">
        <v>169381</v>
      </c>
      <c r="V215">
        <v>10000</v>
      </c>
      <c r="W215">
        <v>0</v>
      </c>
      <c r="X215">
        <v>0</v>
      </c>
      <c r="Y215">
        <v>0</v>
      </c>
      <c r="Z215">
        <v>0</v>
      </c>
      <c r="AA215">
        <v>0</v>
      </c>
      <c r="AB215">
        <v>0</v>
      </c>
      <c r="AC215">
        <v>0</v>
      </c>
      <c r="AD215">
        <v>0</v>
      </c>
      <c r="AE215">
        <v>0</v>
      </c>
      <c r="AF215">
        <v>179381</v>
      </c>
      <c r="AG215">
        <v>25000</v>
      </c>
      <c r="AH215">
        <v>0</v>
      </c>
      <c r="AI215">
        <v>0</v>
      </c>
      <c r="AJ215">
        <v>0</v>
      </c>
      <c r="AK215">
        <v>0</v>
      </c>
      <c r="AL215">
        <v>0</v>
      </c>
      <c r="AM215">
        <v>0</v>
      </c>
      <c r="AN215">
        <v>0</v>
      </c>
      <c r="AO215">
        <v>0</v>
      </c>
      <c r="AP215">
        <v>0</v>
      </c>
      <c r="AQ215">
        <v>0</v>
      </c>
      <c r="AR215">
        <v>73600</v>
      </c>
      <c r="AS215">
        <v>0</v>
      </c>
      <c r="AT215">
        <v>98600</v>
      </c>
      <c r="AU215">
        <v>58300</v>
      </c>
      <c r="AV215">
        <v>0</v>
      </c>
      <c r="AW215">
        <v>0</v>
      </c>
      <c r="AX215">
        <v>0</v>
      </c>
      <c r="AY215" s="142">
        <v>0</v>
      </c>
      <c r="AZ215" s="143">
        <v>0</v>
      </c>
      <c r="BA215" s="141">
        <v>0</v>
      </c>
      <c r="BB215" s="141">
        <v>0</v>
      </c>
      <c r="BC215" s="2">
        <v>0</v>
      </c>
      <c r="BD215" s="2">
        <v>0</v>
      </c>
      <c r="BE215" s="2">
        <v>0</v>
      </c>
      <c r="BF215" s="2">
        <v>0</v>
      </c>
      <c r="BG215" s="2">
        <v>0</v>
      </c>
      <c r="BH215" s="2">
        <v>0</v>
      </c>
      <c r="BI215" s="2">
        <v>0</v>
      </c>
      <c r="BJ215" s="2">
        <v>0</v>
      </c>
      <c r="BK215" s="2">
        <v>0</v>
      </c>
      <c r="BM215" s="24">
        <f t="shared" si="3"/>
        <v>0</v>
      </c>
      <c r="BN215" s="24">
        <v>27231.125</v>
      </c>
    </row>
    <row r="216" spans="1:66" ht="15">
      <c r="A216" s="139" t="s">
        <v>926</v>
      </c>
      <c r="B216" s="140" t="str">
        <f>VLOOKUP(A216,LA_info!$C$4:$D$344,2,FALSE)</f>
        <v>Trafford</v>
      </c>
      <c r="D216">
        <v>0</v>
      </c>
      <c r="E216">
        <v>0</v>
      </c>
      <c r="F216">
        <v>0</v>
      </c>
      <c r="G216">
        <v>0</v>
      </c>
      <c r="H216">
        <v>0</v>
      </c>
      <c r="I216">
        <v>0</v>
      </c>
      <c r="J216">
        <v>0</v>
      </c>
      <c r="K216">
        <v>0</v>
      </c>
      <c r="L216">
        <v>0</v>
      </c>
      <c r="M216">
        <v>0</v>
      </c>
      <c r="N216">
        <v>0</v>
      </c>
      <c r="O216">
        <v>0</v>
      </c>
      <c r="P216">
        <v>0</v>
      </c>
      <c r="Q216">
        <v>0</v>
      </c>
      <c r="R216">
        <v>0</v>
      </c>
      <c r="S216">
        <v>0</v>
      </c>
      <c r="T216">
        <v>0</v>
      </c>
      <c r="U216">
        <v>47130</v>
      </c>
      <c r="V216">
        <v>58000</v>
      </c>
      <c r="W216">
        <v>0</v>
      </c>
      <c r="X216">
        <v>0</v>
      </c>
      <c r="Y216">
        <v>0</v>
      </c>
      <c r="Z216">
        <v>0</v>
      </c>
      <c r="AA216">
        <v>0</v>
      </c>
      <c r="AB216">
        <v>0</v>
      </c>
      <c r="AC216">
        <v>0</v>
      </c>
      <c r="AD216">
        <v>0</v>
      </c>
      <c r="AE216">
        <v>0</v>
      </c>
      <c r="AF216">
        <v>105130</v>
      </c>
      <c r="AG216">
        <v>49200</v>
      </c>
      <c r="AH216">
        <v>7500</v>
      </c>
      <c r="AI216">
        <v>0</v>
      </c>
      <c r="AJ216">
        <v>0</v>
      </c>
      <c r="AK216">
        <v>0</v>
      </c>
      <c r="AL216">
        <v>0</v>
      </c>
      <c r="AM216">
        <v>0</v>
      </c>
      <c r="AN216">
        <v>0</v>
      </c>
      <c r="AO216">
        <v>0</v>
      </c>
      <c r="AP216">
        <v>0</v>
      </c>
      <c r="AQ216">
        <v>0</v>
      </c>
      <c r="AR216">
        <v>5000</v>
      </c>
      <c r="AS216">
        <v>0</v>
      </c>
      <c r="AT216">
        <v>61700</v>
      </c>
      <c r="AU216">
        <v>30770</v>
      </c>
      <c r="AV216">
        <v>5000</v>
      </c>
      <c r="AW216">
        <v>0</v>
      </c>
      <c r="AX216">
        <v>0</v>
      </c>
      <c r="AY216" s="142">
        <v>0</v>
      </c>
      <c r="AZ216" s="143">
        <v>0</v>
      </c>
      <c r="BA216" s="141">
        <v>0</v>
      </c>
      <c r="BB216" s="141">
        <v>0</v>
      </c>
      <c r="BC216" s="2">
        <v>0</v>
      </c>
      <c r="BD216" s="2">
        <v>0</v>
      </c>
      <c r="BE216" s="2">
        <v>0</v>
      </c>
      <c r="BF216" s="2">
        <v>0</v>
      </c>
      <c r="BG216" s="2">
        <v>5000</v>
      </c>
      <c r="BH216" s="2">
        <v>0</v>
      </c>
      <c r="BI216" s="2">
        <v>0</v>
      </c>
      <c r="BJ216" s="2">
        <v>0</v>
      </c>
      <c r="BK216" s="2">
        <v>5000</v>
      </c>
      <c r="BM216" s="24">
        <f t="shared" si="3"/>
        <v>100</v>
      </c>
      <c r="BN216" s="24">
        <v>25745.125</v>
      </c>
    </row>
    <row r="217" spans="1:66" ht="15">
      <c r="A217" s="139" t="s">
        <v>630</v>
      </c>
      <c r="B217" s="140" t="str">
        <f>VLOOKUP(A217,LA_info!$C$4:$D$344,2,FALSE)</f>
        <v>Knowsley</v>
      </c>
      <c r="D217">
        <v>0</v>
      </c>
      <c r="E217">
        <v>0</v>
      </c>
      <c r="F217">
        <v>0</v>
      </c>
      <c r="G217">
        <v>0</v>
      </c>
      <c r="H217">
        <v>0</v>
      </c>
      <c r="I217">
        <v>0</v>
      </c>
      <c r="J217">
        <v>0</v>
      </c>
      <c r="K217">
        <v>0</v>
      </c>
      <c r="L217">
        <v>0</v>
      </c>
      <c r="M217">
        <v>0</v>
      </c>
      <c r="N217">
        <v>0</v>
      </c>
      <c r="O217">
        <v>0</v>
      </c>
      <c r="P217">
        <v>0</v>
      </c>
      <c r="Q217">
        <v>0</v>
      </c>
      <c r="R217">
        <v>0</v>
      </c>
      <c r="S217">
        <v>0</v>
      </c>
      <c r="T217">
        <v>0</v>
      </c>
      <c r="U217">
        <v>101279</v>
      </c>
      <c r="V217">
        <v>6300</v>
      </c>
      <c r="W217">
        <v>0</v>
      </c>
      <c r="X217">
        <v>0</v>
      </c>
      <c r="Y217">
        <v>0</v>
      </c>
      <c r="Z217">
        <v>0</v>
      </c>
      <c r="AA217">
        <v>0</v>
      </c>
      <c r="AB217">
        <v>0</v>
      </c>
      <c r="AC217">
        <v>0</v>
      </c>
      <c r="AD217">
        <v>11000</v>
      </c>
      <c r="AE217">
        <v>0</v>
      </c>
      <c r="AF217">
        <v>118579</v>
      </c>
      <c r="AG217">
        <v>33308</v>
      </c>
      <c r="AH217">
        <v>1000</v>
      </c>
      <c r="AI217">
        <v>0</v>
      </c>
      <c r="AJ217">
        <v>0</v>
      </c>
      <c r="AK217">
        <v>0</v>
      </c>
      <c r="AL217">
        <v>4000</v>
      </c>
      <c r="AM217">
        <v>0</v>
      </c>
      <c r="AN217">
        <v>0</v>
      </c>
      <c r="AO217">
        <v>9482</v>
      </c>
      <c r="AP217">
        <v>0</v>
      </c>
      <c r="AQ217">
        <v>0</v>
      </c>
      <c r="AR217">
        <v>0</v>
      </c>
      <c r="AS217">
        <v>0</v>
      </c>
      <c r="AT217">
        <v>47790</v>
      </c>
      <c r="AU217">
        <v>17360</v>
      </c>
      <c r="AV217">
        <v>10500</v>
      </c>
      <c r="AW217">
        <v>0</v>
      </c>
      <c r="AX217">
        <v>0</v>
      </c>
      <c r="AY217" s="142">
        <v>0</v>
      </c>
      <c r="AZ217" s="143">
        <v>0</v>
      </c>
      <c r="BA217" s="141">
        <v>0</v>
      </c>
      <c r="BB217" s="141">
        <v>0</v>
      </c>
      <c r="BC217" s="2">
        <v>0</v>
      </c>
      <c r="BD217" s="2">
        <v>0</v>
      </c>
      <c r="BE217" s="2">
        <v>0</v>
      </c>
      <c r="BF217" s="2">
        <v>10500</v>
      </c>
      <c r="BG217" s="2">
        <v>0</v>
      </c>
      <c r="BH217" s="2">
        <v>0</v>
      </c>
      <c r="BI217" s="2">
        <v>0</v>
      </c>
      <c r="BJ217" s="2">
        <v>0</v>
      </c>
      <c r="BK217" s="2">
        <v>10500</v>
      </c>
      <c r="BM217" s="24">
        <f t="shared" si="3"/>
        <v>210</v>
      </c>
      <c r="BN217" s="24">
        <v>23370.125</v>
      </c>
    </row>
    <row r="218" spans="1:66" ht="15">
      <c r="A218" s="139" t="s">
        <v>862</v>
      </c>
      <c r="B218" s="140" t="str">
        <f>VLOOKUP(A218,LA_info!$C$4:$D$344,2,FALSE)</f>
        <v>St. Helens</v>
      </c>
      <c r="D218">
        <v>0</v>
      </c>
      <c r="E218">
        <v>0</v>
      </c>
      <c r="F218">
        <v>0</v>
      </c>
      <c r="G218">
        <v>0</v>
      </c>
      <c r="H218">
        <v>0</v>
      </c>
      <c r="I218">
        <v>0</v>
      </c>
      <c r="J218">
        <v>0</v>
      </c>
      <c r="K218">
        <v>0</v>
      </c>
      <c r="L218">
        <v>0</v>
      </c>
      <c r="M218">
        <v>0</v>
      </c>
      <c r="N218">
        <v>0</v>
      </c>
      <c r="O218">
        <v>0</v>
      </c>
      <c r="P218">
        <v>0</v>
      </c>
      <c r="Q218">
        <v>0</v>
      </c>
      <c r="R218">
        <v>0</v>
      </c>
      <c r="S218">
        <v>0</v>
      </c>
      <c r="T218">
        <v>0</v>
      </c>
      <c r="U218">
        <v>65401</v>
      </c>
      <c r="V218">
        <v>25000</v>
      </c>
      <c r="W218">
        <v>0</v>
      </c>
      <c r="X218">
        <v>0</v>
      </c>
      <c r="Y218">
        <v>0</v>
      </c>
      <c r="Z218">
        <v>0</v>
      </c>
      <c r="AA218">
        <v>0</v>
      </c>
      <c r="AB218">
        <v>0</v>
      </c>
      <c r="AC218">
        <v>0</v>
      </c>
      <c r="AD218">
        <v>0</v>
      </c>
      <c r="AE218">
        <v>0</v>
      </c>
      <c r="AF218">
        <v>90401</v>
      </c>
      <c r="AG218">
        <v>107445</v>
      </c>
      <c r="AH218">
        <v>25000</v>
      </c>
      <c r="AI218">
        <v>0</v>
      </c>
      <c r="AJ218">
        <v>0</v>
      </c>
      <c r="AK218">
        <v>0</v>
      </c>
      <c r="AL218">
        <v>0</v>
      </c>
      <c r="AM218">
        <v>0</v>
      </c>
      <c r="AN218">
        <v>0</v>
      </c>
      <c r="AO218">
        <v>0</v>
      </c>
      <c r="AP218">
        <v>0</v>
      </c>
      <c r="AQ218">
        <v>0</v>
      </c>
      <c r="AR218">
        <v>0</v>
      </c>
      <c r="AS218">
        <v>0</v>
      </c>
      <c r="AT218">
        <v>132445</v>
      </c>
      <c r="AU218">
        <v>0</v>
      </c>
      <c r="AV218">
        <v>0</v>
      </c>
      <c r="AW218">
        <v>0</v>
      </c>
      <c r="AX218">
        <v>0</v>
      </c>
      <c r="AY218" s="142">
        <v>0</v>
      </c>
      <c r="AZ218" s="143">
        <v>0</v>
      </c>
      <c r="BA218" s="141">
        <v>0</v>
      </c>
      <c r="BB218" s="141">
        <v>0</v>
      </c>
      <c r="BC218" s="2">
        <v>0</v>
      </c>
      <c r="BD218" s="2">
        <v>0</v>
      </c>
      <c r="BE218" s="2">
        <v>0</v>
      </c>
      <c r="BF218" s="2">
        <v>0</v>
      </c>
      <c r="BG218" s="2">
        <v>0</v>
      </c>
      <c r="BH218" s="2">
        <v>0</v>
      </c>
      <c r="BI218" s="2">
        <v>0</v>
      </c>
      <c r="BJ218" s="2">
        <v>0</v>
      </c>
      <c r="BK218" s="2">
        <v>0</v>
      </c>
      <c r="BM218" s="24">
        <f t="shared" si="3"/>
        <v>0</v>
      </c>
      <c r="BN218" s="24">
        <v>16921</v>
      </c>
    </row>
    <row r="219" spans="1:66" ht="15">
      <c r="A219" s="139" t="s">
        <v>480</v>
      </c>
      <c r="B219" s="140" t="str">
        <f>VLOOKUP(A219,LA_info!$C$4:$D$344,2,FALSE)</f>
        <v>Doncaster</v>
      </c>
      <c r="D219">
        <v>0</v>
      </c>
      <c r="E219">
        <v>0</v>
      </c>
      <c r="F219">
        <v>0</v>
      </c>
      <c r="G219">
        <v>0</v>
      </c>
      <c r="H219">
        <v>0</v>
      </c>
      <c r="I219">
        <v>0</v>
      </c>
      <c r="J219">
        <v>0</v>
      </c>
      <c r="K219">
        <v>0</v>
      </c>
      <c r="L219">
        <v>0</v>
      </c>
      <c r="M219">
        <v>0</v>
      </c>
      <c r="N219">
        <v>0</v>
      </c>
      <c r="O219">
        <v>0</v>
      </c>
      <c r="P219">
        <v>0</v>
      </c>
      <c r="Q219">
        <v>4</v>
      </c>
      <c r="R219">
        <v>0</v>
      </c>
      <c r="S219">
        <v>0</v>
      </c>
      <c r="T219">
        <v>4</v>
      </c>
      <c r="U219">
        <v>319177</v>
      </c>
      <c r="V219">
        <v>39000</v>
      </c>
      <c r="W219">
        <v>0</v>
      </c>
      <c r="X219">
        <v>500</v>
      </c>
      <c r="Y219">
        <v>0</v>
      </c>
      <c r="Z219">
        <v>0</v>
      </c>
      <c r="AA219">
        <v>0</v>
      </c>
      <c r="AB219">
        <v>108500</v>
      </c>
      <c r="AC219">
        <v>5</v>
      </c>
      <c r="AD219">
        <v>0</v>
      </c>
      <c r="AE219">
        <v>0</v>
      </c>
      <c r="AF219">
        <v>467182</v>
      </c>
      <c r="AG219">
        <v>37983</v>
      </c>
      <c r="AH219">
        <v>10000</v>
      </c>
      <c r="AI219">
        <v>0</v>
      </c>
      <c r="AJ219">
        <v>0</v>
      </c>
      <c r="AK219">
        <v>2992</v>
      </c>
      <c r="AL219">
        <v>20000</v>
      </c>
      <c r="AM219">
        <v>0</v>
      </c>
      <c r="AN219">
        <v>0</v>
      </c>
      <c r="AO219">
        <v>0</v>
      </c>
      <c r="AP219">
        <v>0</v>
      </c>
      <c r="AQ219">
        <v>0</v>
      </c>
      <c r="AR219">
        <v>0</v>
      </c>
      <c r="AS219">
        <v>0</v>
      </c>
      <c r="AT219">
        <v>70975</v>
      </c>
      <c r="AU219">
        <v>0</v>
      </c>
      <c r="AV219">
        <v>0</v>
      </c>
      <c r="AW219">
        <v>0</v>
      </c>
      <c r="AX219">
        <v>0</v>
      </c>
      <c r="AY219" s="142">
        <v>0</v>
      </c>
      <c r="AZ219" s="143">
        <v>0</v>
      </c>
      <c r="BA219" s="141">
        <v>0</v>
      </c>
      <c r="BB219" s="141">
        <v>0</v>
      </c>
      <c r="BC219" s="2">
        <v>0</v>
      </c>
      <c r="BD219" s="2">
        <v>0</v>
      </c>
      <c r="BE219" s="2">
        <v>0</v>
      </c>
      <c r="BF219" s="2">
        <v>0</v>
      </c>
      <c r="BG219" s="2">
        <v>0</v>
      </c>
      <c r="BH219" s="2">
        <v>0</v>
      </c>
      <c r="BI219" s="2">
        <v>0</v>
      </c>
      <c r="BJ219" s="2">
        <v>0</v>
      </c>
      <c r="BK219" s="2">
        <v>0</v>
      </c>
      <c r="BM219" s="24">
        <f t="shared" si="3"/>
        <v>0</v>
      </c>
      <c r="BN219" s="24">
        <v>30998</v>
      </c>
    </row>
    <row r="220" spans="1:66" ht="15">
      <c r="A220" s="139" t="s">
        <v>794</v>
      </c>
      <c r="B220" s="140" t="str">
        <f>VLOOKUP(A220,LA_info!$C$4:$D$344,2,FALSE)</f>
        <v>Rotherham</v>
      </c>
      <c r="D220">
        <v>0</v>
      </c>
      <c r="E220">
        <v>0</v>
      </c>
      <c r="F220">
        <v>0</v>
      </c>
      <c r="G220">
        <v>0</v>
      </c>
      <c r="H220">
        <v>0</v>
      </c>
      <c r="I220">
        <v>0</v>
      </c>
      <c r="J220">
        <v>0</v>
      </c>
      <c r="K220">
        <v>0</v>
      </c>
      <c r="L220">
        <v>0</v>
      </c>
      <c r="M220">
        <v>0</v>
      </c>
      <c r="N220">
        <v>0</v>
      </c>
      <c r="O220">
        <v>0</v>
      </c>
      <c r="P220">
        <v>0</v>
      </c>
      <c r="Q220">
        <v>0</v>
      </c>
      <c r="R220">
        <v>0</v>
      </c>
      <c r="S220">
        <v>0</v>
      </c>
      <c r="T220">
        <v>0</v>
      </c>
      <c r="U220">
        <v>315238</v>
      </c>
      <c r="V220">
        <v>173000</v>
      </c>
      <c r="W220">
        <v>0</v>
      </c>
      <c r="X220">
        <v>40000</v>
      </c>
      <c r="Y220">
        <v>0</v>
      </c>
      <c r="Z220">
        <v>0</v>
      </c>
      <c r="AA220">
        <v>0</v>
      </c>
      <c r="AB220">
        <v>30000</v>
      </c>
      <c r="AC220">
        <v>0</v>
      </c>
      <c r="AD220">
        <v>0</v>
      </c>
      <c r="AE220">
        <v>0</v>
      </c>
      <c r="AF220">
        <v>558238</v>
      </c>
      <c r="AG220">
        <v>2282</v>
      </c>
      <c r="AH220">
        <v>0</v>
      </c>
      <c r="AI220">
        <v>4400</v>
      </c>
      <c r="AJ220">
        <v>0</v>
      </c>
      <c r="AK220">
        <v>0</v>
      </c>
      <c r="AL220">
        <v>0</v>
      </c>
      <c r="AM220">
        <v>0</v>
      </c>
      <c r="AN220">
        <v>0</v>
      </c>
      <c r="AO220">
        <v>0</v>
      </c>
      <c r="AP220">
        <v>0</v>
      </c>
      <c r="AQ220">
        <v>0</v>
      </c>
      <c r="AR220">
        <v>0</v>
      </c>
      <c r="AS220">
        <v>0</v>
      </c>
      <c r="AT220">
        <v>6682</v>
      </c>
      <c r="AU220">
        <v>0</v>
      </c>
      <c r="AV220">
        <v>0</v>
      </c>
      <c r="AW220">
        <v>0</v>
      </c>
      <c r="AX220">
        <v>0</v>
      </c>
      <c r="AY220" s="142">
        <v>0</v>
      </c>
      <c r="AZ220" s="143">
        <v>0</v>
      </c>
      <c r="BA220" s="141">
        <v>0</v>
      </c>
      <c r="BB220" s="141">
        <v>0</v>
      </c>
      <c r="BC220" s="2">
        <v>0</v>
      </c>
      <c r="BD220" s="2">
        <v>0</v>
      </c>
      <c r="BE220" s="2">
        <v>0</v>
      </c>
      <c r="BF220" s="2">
        <v>0</v>
      </c>
      <c r="BG220" s="2">
        <v>0</v>
      </c>
      <c r="BH220" s="2">
        <v>0</v>
      </c>
      <c r="BI220" s="2">
        <v>0</v>
      </c>
      <c r="BJ220" s="2">
        <v>0</v>
      </c>
      <c r="BK220" s="2">
        <v>0</v>
      </c>
      <c r="BM220" s="24">
        <f t="shared" si="3"/>
        <v>0</v>
      </c>
      <c r="BN220" s="24">
        <v>29618.375</v>
      </c>
    </row>
    <row r="221" spans="1:66" ht="15">
      <c r="A221" s="139" t="s">
        <v>724</v>
      </c>
      <c r="B221" s="140" t="str">
        <f>VLOOKUP(A221,LA_info!$C$4:$D$344,2,FALSE)</f>
        <v>North Tyneside</v>
      </c>
      <c r="D221">
        <v>0</v>
      </c>
      <c r="E221">
        <v>0</v>
      </c>
      <c r="F221">
        <v>0</v>
      </c>
      <c r="G221">
        <v>0</v>
      </c>
      <c r="H221">
        <v>0</v>
      </c>
      <c r="I221">
        <v>0</v>
      </c>
      <c r="J221">
        <v>0</v>
      </c>
      <c r="K221">
        <v>0</v>
      </c>
      <c r="L221">
        <v>0</v>
      </c>
      <c r="M221">
        <v>0</v>
      </c>
      <c r="N221">
        <v>0</v>
      </c>
      <c r="O221">
        <v>0</v>
      </c>
      <c r="P221">
        <v>82696</v>
      </c>
      <c r="Q221">
        <v>0</v>
      </c>
      <c r="R221">
        <v>0</v>
      </c>
      <c r="S221">
        <v>0</v>
      </c>
      <c r="T221">
        <v>82696</v>
      </c>
      <c r="U221">
        <v>327043</v>
      </c>
      <c r="V221">
        <v>0</v>
      </c>
      <c r="W221">
        <v>0</v>
      </c>
      <c r="X221">
        <v>0</v>
      </c>
      <c r="Y221">
        <v>0</v>
      </c>
      <c r="Z221">
        <v>0</v>
      </c>
      <c r="AA221">
        <v>0</v>
      </c>
      <c r="AB221">
        <v>0</v>
      </c>
      <c r="AC221">
        <v>0</v>
      </c>
      <c r="AD221">
        <v>20000</v>
      </c>
      <c r="AE221">
        <v>0</v>
      </c>
      <c r="AF221">
        <v>347043</v>
      </c>
      <c r="AG221">
        <v>0</v>
      </c>
      <c r="AH221">
        <v>0</v>
      </c>
      <c r="AI221">
        <v>10200</v>
      </c>
      <c r="AJ221">
        <v>0</v>
      </c>
      <c r="AK221">
        <v>0</v>
      </c>
      <c r="AL221">
        <v>0</v>
      </c>
      <c r="AM221">
        <v>0</v>
      </c>
      <c r="AN221">
        <v>0</v>
      </c>
      <c r="AO221">
        <v>0</v>
      </c>
      <c r="AP221">
        <v>0</v>
      </c>
      <c r="AQ221">
        <v>0</v>
      </c>
      <c r="AR221">
        <v>0</v>
      </c>
      <c r="AS221">
        <v>0</v>
      </c>
      <c r="AT221">
        <v>10200</v>
      </c>
      <c r="AU221">
        <v>0</v>
      </c>
      <c r="AV221">
        <v>0</v>
      </c>
      <c r="AW221">
        <v>0</v>
      </c>
      <c r="AX221">
        <v>0</v>
      </c>
      <c r="AY221" s="142">
        <v>0</v>
      </c>
      <c r="AZ221" s="143">
        <v>0</v>
      </c>
      <c r="BA221" s="141">
        <v>0</v>
      </c>
      <c r="BB221" s="141">
        <v>0</v>
      </c>
      <c r="BC221" s="2">
        <v>0</v>
      </c>
      <c r="BD221" s="2">
        <v>0</v>
      </c>
      <c r="BE221" s="2">
        <v>0</v>
      </c>
      <c r="BF221" s="2">
        <v>0</v>
      </c>
      <c r="BG221" s="2">
        <v>0</v>
      </c>
      <c r="BH221" s="2">
        <v>0</v>
      </c>
      <c r="BI221" s="2">
        <v>0</v>
      </c>
      <c r="BJ221" s="2">
        <v>0</v>
      </c>
      <c r="BK221" s="2">
        <v>0</v>
      </c>
      <c r="BM221" s="24">
        <f t="shared" si="3"/>
        <v>0</v>
      </c>
      <c r="BN221" s="24">
        <v>27273.875</v>
      </c>
    </row>
    <row r="222" spans="1:66" ht="15">
      <c r="A222" s="139" t="s">
        <v>488</v>
      </c>
      <c r="B222" s="140" t="str">
        <f>VLOOKUP(A222,LA_info!$C$4:$D$344,2,FALSE)</f>
        <v>Dudley</v>
      </c>
      <c r="D222">
        <v>0</v>
      </c>
      <c r="E222">
        <v>0</v>
      </c>
      <c r="F222">
        <v>0</v>
      </c>
      <c r="G222">
        <v>0</v>
      </c>
      <c r="H222">
        <v>13567</v>
      </c>
      <c r="I222">
        <v>13567</v>
      </c>
      <c r="J222">
        <v>0</v>
      </c>
      <c r="K222">
        <v>0</v>
      </c>
      <c r="L222">
        <v>0</v>
      </c>
      <c r="M222">
        <v>0</v>
      </c>
      <c r="N222">
        <v>0</v>
      </c>
      <c r="O222">
        <v>0</v>
      </c>
      <c r="P222">
        <v>27000</v>
      </c>
      <c r="Q222">
        <v>35</v>
      </c>
      <c r="R222">
        <v>0</v>
      </c>
      <c r="S222">
        <v>0</v>
      </c>
      <c r="T222">
        <v>27035</v>
      </c>
      <c r="U222">
        <v>707622</v>
      </c>
      <c r="V222">
        <v>20000</v>
      </c>
      <c r="W222">
        <v>0</v>
      </c>
      <c r="X222">
        <v>50</v>
      </c>
      <c r="Y222">
        <v>0</v>
      </c>
      <c r="Z222">
        <v>0</v>
      </c>
      <c r="AA222">
        <v>0</v>
      </c>
      <c r="AB222">
        <v>0</v>
      </c>
      <c r="AC222">
        <v>4</v>
      </c>
      <c r="AD222">
        <v>0</v>
      </c>
      <c r="AE222">
        <v>0</v>
      </c>
      <c r="AF222">
        <v>727676</v>
      </c>
      <c r="AG222">
        <v>7975</v>
      </c>
      <c r="AH222">
        <v>0</v>
      </c>
      <c r="AI222">
        <v>0</v>
      </c>
      <c r="AJ222">
        <v>0</v>
      </c>
      <c r="AK222">
        <v>0</v>
      </c>
      <c r="AL222">
        <v>0</v>
      </c>
      <c r="AM222">
        <v>0</v>
      </c>
      <c r="AN222">
        <v>0</v>
      </c>
      <c r="AO222">
        <v>0</v>
      </c>
      <c r="AP222">
        <v>0</v>
      </c>
      <c r="AQ222">
        <v>0</v>
      </c>
      <c r="AR222">
        <v>3000</v>
      </c>
      <c r="AS222">
        <v>0</v>
      </c>
      <c r="AT222">
        <v>10975</v>
      </c>
      <c r="AU222">
        <v>0</v>
      </c>
      <c r="AV222">
        <v>0</v>
      </c>
      <c r="AW222">
        <v>0</v>
      </c>
      <c r="AX222">
        <v>0</v>
      </c>
      <c r="AY222" s="142">
        <v>0</v>
      </c>
      <c r="AZ222" s="143">
        <v>0</v>
      </c>
      <c r="BA222" s="141">
        <v>0</v>
      </c>
      <c r="BB222" s="141">
        <v>0</v>
      </c>
      <c r="BC222" s="2">
        <v>0</v>
      </c>
      <c r="BD222" s="2">
        <v>0</v>
      </c>
      <c r="BE222" s="2">
        <v>0</v>
      </c>
      <c r="BF222" s="2">
        <v>0</v>
      </c>
      <c r="BG222" s="2">
        <v>0</v>
      </c>
      <c r="BH222" s="2">
        <v>0</v>
      </c>
      <c r="BI222" s="2">
        <v>0</v>
      </c>
      <c r="BJ222" s="2">
        <v>0</v>
      </c>
      <c r="BK222" s="2">
        <v>0</v>
      </c>
      <c r="BM222" s="24">
        <f t="shared" si="3"/>
        <v>0</v>
      </c>
      <c r="BN222" s="24">
        <v>28267.75</v>
      </c>
    </row>
    <row r="223" spans="1:66" ht="15">
      <c r="A223" s="139" t="s">
        <v>810</v>
      </c>
      <c r="B223" s="140" t="str">
        <f>VLOOKUP(A223,LA_info!$C$4:$D$344,2,FALSE)</f>
        <v>Sandwell</v>
      </c>
      <c r="D223">
        <v>0</v>
      </c>
      <c r="E223">
        <v>0</v>
      </c>
      <c r="F223">
        <v>0</v>
      </c>
      <c r="G223">
        <v>0</v>
      </c>
      <c r="H223">
        <v>0</v>
      </c>
      <c r="I223">
        <v>0</v>
      </c>
      <c r="J223">
        <v>0</v>
      </c>
      <c r="K223">
        <v>0</v>
      </c>
      <c r="L223">
        <v>0</v>
      </c>
      <c r="M223">
        <v>0</v>
      </c>
      <c r="N223">
        <v>0</v>
      </c>
      <c r="O223">
        <v>0</v>
      </c>
      <c r="P223">
        <v>57312</v>
      </c>
      <c r="Q223">
        <v>0</v>
      </c>
      <c r="R223">
        <v>0</v>
      </c>
      <c r="S223">
        <v>0</v>
      </c>
      <c r="T223">
        <v>57312</v>
      </c>
      <c r="U223">
        <v>378821</v>
      </c>
      <c r="V223">
        <v>82000</v>
      </c>
      <c r="W223">
        <v>0</v>
      </c>
      <c r="X223">
        <v>142</v>
      </c>
      <c r="Y223">
        <v>0</v>
      </c>
      <c r="Z223">
        <v>0</v>
      </c>
      <c r="AA223">
        <v>0</v>
      </c>
      <c r="AB223">
        <v>0</v>
      </c>
      <c r="AC223">
        <v>0</v>
      </c>
      <c r="AD223">
        <v>10000</v>
      </c>
      <c r="AE223">
        <v>0</v>
      </c>
      <c r="AF223">
        <v>470963</v>
      </c>
      <c r="AG223">
        <v>11674</v>
      </c>
      <c r="AH223">
        <v>0</v>
      </c>
      <c r="AI223">
        <v>0</v>
      </c>
      <c r="AJ223">
        <v>10000</v>
      </c>
      <c r="AK223">
        <v>0</v>
      </c>
      <c r="AL223">
        <v>0</v>
      </c>
      <c r="AM223">
        <v>0</v>
      </c>
      <c r="AN223">
        <v>0</v>
      </c>
      <c r="AO223">
        <v>0</v>
      </c>
      <c r="AP223">
        <v>0</v>
      </c>
      <c r="AQ223">
        <v>0</v>
      </c>
      <c r="AR223">
        <v>0</v>
      </c>
      <c r="AS223">
        <v>0</v>
      </c>
      <c r="AT223">
        <v>21674</v>
      </c>
      <c r="AU223">
        <v>10000</v>
      </c>
      <c r="AV223">
        <v>0</v>
      </c>
      <c r="AW223">
        <v>0</v>
      </c>
      <c r="AX223">
        <v>0</v>
      </c>
      <c r="AY223" s="142">
        <v>0</v>
      </c>
      <c r="AZ223" s="143">
        <v>0</v>
      </c>
      <c r="BA223" s="141">
        <v>0</v>
      </c>
      <c r="BB223" s="141">
        <v>0</v>
      </c>
      <c r="BC223" s="2">
        <v>0</v>
      </c>
      <c r="BD223" s="2">
        <v>0</v>
      </c>
      <c r="BE223" s="2">
        <v>0</v>
      </c>
      <c r="BF223" s="2">
        <v>0</v>
      </c>
      <c r="BG223" s="2">
        <v>0</v>
      </c>
      <c r="BH223" s="2">
        <v>0</v>
      </c>
      <c r="BI223" s="2">
        <v>0</v>
      </c>
      <c r="BJ223" s="2">
        <v>0</v>
      </c>
      <c r="BK223" s="2">
        <v>0</v>
      </c>
      <c r="BM223" s="24">
        <f t="shared" si="3"/>
        <v>0</v>
      </c>
      <c r="BN223" s="24">
        <v>40664.625</v>
      </c>
    </row>
    <row r="224" spans="1:66" ht="15">
      <c r="A224" s="139" t="s">
        <v>988</v>
      </c>
      <c r="B224" s="140" t="str">
        <f>VLOOKUP(A224,LA_info!$C$4:$D$344,2,FALSE)</f>
        <v>Wolverhampton</v>
      </c>
      <c r="D224">
        <v>0</v>
      </c>
      <c r="E224">
        <v>0</v>
      </c>
      <c r="F224">
        <v>0</v>
      </c>
      <c r="G224">
        <v>0</v>
      </c>
      <c r="H224">
        <v>0</v>
      </c>
      <c r="I224">
        <v>0</v>
      </c>
      <c r="J224">
        <v>0</v>
      </c>
      <c r="K224">
        <v>0</v>
      </c>
      <c r="L224">
        <v>0</v>
      </c>
      <c r="M224">
        <v>0</v>
      </c>
      <c r="N224">
        <v>0</v>
      </c>
      <c r="O224">
        <v>0</v>
      </c>
      <c r="P224">
        <v>54000</v>
      </c>
      <c r="Q224">
        <v>0</v>
      </c>
      <c r="R224">
        <v>0</v>
      </c>
      <c r="S224">
        <v>0</v>
      </c>
      <c r="T224">
        <v>54000</v>
      </c>
      <c r="U224">
        <v>477752</v>
      </c>
      <c r="V224">
        <v>103800</v>
      </c>
      <c r="W224">
        <v>0</v>
      </c>
      <c r="X224">
        <v>0</v>
      </c>
      <c r="Y224">
        <v>0</v>
      </c>
      <c r="Z224">
        <v>0</v>
      </c>
      <c r="AA224">
        <v>0</v>
      </c>
      <c r="AB224">
        <v>14000</v>
      </c>
      <c r="AC224">
        <v>0</v>
      </c>
      <c r="AD224">
        <v>0</v>
      </c>
      <c r="AE224">
        <v>0</v>
      </c>
      <c r="AF224">
        <v>595552</v>
      </c>
      <c r="AG224">
        <v>10255</v>
      </c>
      <c r="AH224">
        <v>0</v>
      </c>
      <c r="AI224">
        <v>0</v>
      </c>
      <c r="AJ224">
        <v>0</v>
      </c>
      <c r="AK224">
        <v>0</v>
      </c>
      <c r="AL224">
        <v>0</v>
      </c>
      <c r="AM224">
        <v>0</v>
      </c>
      <c r="AN224">
        <v>0</v>
      </c>
      <c r="AO224">
        <v>6455</v>
      </c>
      <c r="AP224">
        <v>0</v>
      </c>
      <c r="AQ224">
        <v>0</v>
      </c>
      <c r="AR224">
        <v>0</v>
      </c>
      <c r="AS224">
        <v>0</v>
      </c>
      <c r="AT224">
        <v>16710</v>
      </c>
      <c r="AU224">
        <v>7920</v>
      </c>
      <c r="AV224">
        <v>0</v>
      </c>
      <c r="AW224">
        <v>0</v>
      </c>
      <c r="AX224">
        <v>0</v>
      </c>
      <c r="AY224" s="142">
        <v>0</v>
      </c>
      <c r="AZ224" s="143">
        <v>0</v>
      </c>
      <c r="BA224" s="141">
        <v>0</v>
      </c>
      <c r="BB224" s="141">
        <v>0</v>
      </c>
      <c r="BC224" s="2">
        <v>0</v>
      </c>
      <c r="BD224" s="2">
        <v>0</v>
      </c>
      <c r="BE224" s="2">
        <v>0</v>
      </c>
      <c r="BF224" s="2">
        <v>0</v>
      </c>
      <c r="BG224" s="2">
        <v>0</v>
      </c>
      <c r="BH224" s="2">
        <v>0</v>
      </c>
      <c r="BI224" s="2">
        <v>0</v>
      </c>
      <c r="BJ224" s="2">
        <v>0</v>
      </c>
      <c r="BK224" s="2">
        <v>0</v>
      </c>
      <c r="BM224" s="24">
        <f t="shared" si="3"/>
        <v>0</v>
      </c>
      <c r="BN224" s="24">
        <v>36958.5</v>
      </c>
    </row>
    <row r="225" spans="1:66" ht="15">
      <c r="A225" s="139" t="s">
        <v>628</v>
      </c>
      <c r="B225" s="140" t="str">
        <f>VLOOKUP(A225,LA_info!$C$4:$D$344,2,FALSE)</f>
        <v>Kirklees</v>
      </c>
      <c r="D225">
        <v>0</v>
      </c>
      <c r="E225">
        <v>0</v>
      </c>
      <c r="F225">
        <v>0</v>
      </c>
      <c r="G225">
        <v>0</v>
      </c>
      <c r="H225">
        <v>6983</v>
      </c>
      <c r="I225">
        <v>6983</v>
      </c>
      <c r="J225">
        <v>0</v>
      </c>
      <c r="K225">
        <v>0</v>
      </c>
      <c r="L225">
        <v>262</v>
      </c>
      <c r="M225">
        <v>0</v>
      </c>
      <c r="N225">
        <v>0</v>
      </c>
      <c r="O225">
        <v>0</v>
      </c>
      <c r="P225">
        <v>526</v>
      </c>
      <c r="Q225">
        <v>416</v>
      </c>
      <c r="R225">
        <v>0</v>
      </c>
      <c r="S225">
        <v>0</v>
      </c>
      <c r="T225">
        <v>1204</v>
      </c>
      <c r="U225">
        <v>309067</v>
      </c>
      <c r="V225">
        <v>50517</v>
      </c>
      <c r="W225">
        <v>0</v>
      </c>
      <c r="X225">
        <v>0</v>
      </c>
      <c r="Y225">
        <v>0</v>
      </c>
      <c r="Z225">
        <v>0</v>
      </c>
      <c r="AA225">
        <v>0</v>
      </c>
      <c r="AB225">
        <v>200</v>
      </c>
      <c r="AC225">
        <v>0</v>
      </c>
      <c r="AD225">
        <v>56079</v>
      </c>
      <c r="AE225">
        <v>0</v>
      </c>
      <c r="AF225">
        <v>415863</v>
      </c>
      <c r="AG225">
        <v>7926</v>
      </c>
      <c r="AH225">
        <v>0</v>
      </c>
      <c r="AI225">
        <v>0</v>
      </c>
      <c r="AJ225">
        <v>2388</v>
      </c>
      <c r="AK225">
        <v>0</v>
      </c>
      <c r="AL225">
        <v>0</v>
      </c>
      <c r="AM225">
        <v>0</v>
      </c>
      <c r="AN225">
        <v>0</v>
      </c>
      <c r="AO225">
        <v>0</v>
      </c>
      <c r="AP225">
        <v>0</v>
      </c>
      <c r="AQ225">
        <v>0</v>
      </c>
      <c r="AR225">
        <v>0</v>
      </c>
      <c r="AS225">
        <v>0</v>
      </c>
      <c r="AT225">
        <v>10314</v>
      </c>
      <c r="AU225">
        <v>36176</v>
      </c>
      <c r="AV225">
        <v>0</v>
      </c>
      <c r="AW225">
        <v>0</v>
      </c>
      <c r="AX225">
        <v>0</v>
      </c>
      <c r="AY225" s="142">
        <v>0</v>
      </c>
      <c r="AZ225" s="143">
        <v>0</v>
      </c>
      <c r="BA225" s="141">
        <v>0</v>
      </c>
      <c r="BB225" s="141">
        <v>0</v>
      </c>
      <c r="BC225" s="2">
        <v>0</v>
      </c>
      <c r="BD225" s="2">
        <v>0</v>
      </c>
      <c r="BE225" s="2">
        <v>0</v>
      </c>
      <c r="BF225" s="2">
        <v>0</v>
      </c>
      <c r="BG225" s="2">
        <v>0</v>
      </c>
      <c r="BH225" s="2">
        <v>0</v>
      </c>
      <c r="BI225" s="2">
        <v>0</v>
      </c>
      <c r="BJ225" s="2">
        <v>0</v>
      </c>
      <c r="BK225" s="2">
        <v>0</v>
      </c>
      <c r="BM225" s="24">
        <f t="shared" si="3"/>
        <v>0</v>
      </c>
      <c r="BN225" s="24">
        <v>28929.5</v>
      </c>
    </row>
    <row r="226" spans="1:66" ht="15">
      <c r="A226" s="139" t="s">
        <v>934</v>
      </c>
      <c r="B226" s="140" t="str">
        <f>VLOOKUP(A226,LA_info!$C$4:$D$344,2,FALSE)</f>
        <v>Wakefield</v>
      </c>
      <c r="D226">
        <v>0</v>
      </c>
      <c r="E226">
        <v>0</v>
      </c>
      <c r="F226">
        <v>0</v>
      </c>
      <c r="G226">
        <v>0</v>
      </c>
      <c r="H226">
        <v>0</v>
      </c>
      <c r="I226">
        <v>0</v>
      </c>
      <c r="J226">
        <v>0</v>
      </c>
      <c r="K226">
        <v>0</v>
      </c>
      <c r="L226">
        <v>0</v>
      </c>
      <c r="M226">
        <v>0</v>
      </c>
      <c r="N226">
        <v>0</v>
      </c>
      <c r="O226">
        <v>0</v>
      </c>
      <c r="P226">
        <v>12700</v>
      </c>
      <c r="Q226">
        <v>0</v>
      </c>
      <c r="R226">
        <v>0</v>
      </c>
      <c r="S226">
        <v>0</v>
      </c>
      <c r="T226">
        <v>12700</v>
      </c>
      <c r="U226">
        <v>118951</v>
      </c>
      <c r="V226">
        <v>45000</v>
      </c>
      <c r="W226">
        <v>0</v>
      </c>
      <c r="X226">
        <v>0</v>
      </c>
      <c r="Y226">
        <v>0</v>
      </c>
      <c r="Z226">
        <v>0</v>
      </c>
      <c r="AA226">
        <v>0</v>
      </c>
      <c r="AB226">
        <v>1481</v>
      </c>
      <c r="AC226">
        <v>0</v>
      </c>
      <c r="AD226">
        <v>5000</v>
      </c>
      <c r="AE226">
        <v>0</v>
      </c>
      <c r="AF226">
        <v>170432</v>
      </c>
      <c r="AG226">
        <v>1017</v>
      </c>
      <c r="AH226">
        <v>0</v>
      </c>
      <c r="AI226">
        <v>0</v>
      </c>
      <c r="AJ226">
        <v>0</v>
      </c>
      <c r="AK226">
        <v>0</v>
      </c>
      <c r="AL226">
        <v>0</v>
      </c>
      <c r="AM226">
        <v>0</v>
      </c>
      <c r="AN226">
        <v>0</v>
      </c>
      <c r="AO226">
        <v>0</v>
      </c>
      <c r="AP226">
        <v>0</v>
      </c>
      <c r="AQ226">
        <v>0</v>
      </c>
      <c r="AR226">
        <v>43170</v>
      </c>
      <c r="AS226">
        <v>0</v>
      </c>
      <c r="AT226">
        <v>44187</v>
      </c>
      <c r="AU226">
        <v>0</v>
      </c>
      <c r="AV226">
        <v>0</v>
      </c>
      <c r="AW226">
        <v>0</v>
      </c>
      <c r="AX226">
        <v>0</v>
      </c>
      <c r="AY226" s="142">
        <v>0</v>
      </c>
      <c r="AZ226" s="143">
        <v>0</v>
      </c>
      <c r="BA226" s="141">
        <v>0</v>
      </c>
      <c r="BB226" s="141">
        <v>0</v>
      </c>
      <c r="BC226" s="2">
        <v>0</v>
      </c>
      <c r="BD226" s="2">
        <v>0</v>
      </c>
      <c r="BE226" s="2">
        <v>0</v>
      </c>
      <c r="BF226" s="2">
        <v>0</v>
      </c>
      <c r="BG226" s="2">
        <v>0</v>
      </c>
      <c r="BH226" s="2">
        <v>0</v>
      </c>
      <c r="BI226" s="2">
        <v>0</v>
      </c>
      <c r="BJ226" s="2">
        <v>0</v>
      </c>
      <c r="BK226" s="2">
        <v>0</v>
      </c>
      <c r="BM226" s="24">
        <f t="shared" si="3"/>
        <v>0</v>
      </c>
      <c r="BN226" s="24">
        <v>37387.375</v>
      </c>
    </row>
    <row r="227" spans="1:66" ht="15">
      <c r="A227" s="139" t="s">
        <v>568</v>
      </c>
      <c r="B227" s="140" t="str">
        <f>VLOOKUP(A227,LA_info!$C$4:$D$344,2,FALSE)</f>
        <v>Hackney</v>
      </c>
      <c r="D227">
        <v>0</v>
      </c>
      <c r="E227">
        <v>0</v>
      </c>
      <c r="F227">
        <v>0</v>
      </c>
      <c r="G227">
        <v>0</v>
      </c>
      <c r="H227">
        <v>0</v>
      </c>
      <c r="I227">
        <v>0</v>
      </c>
      <c r="J227">
        <v>0</v>
      </c>
      <c r="K227">
        <v>0</v>
      </c>
      <c r="L227">
        <v>0</v>
      </c>
      <c r="M227">
        <v>0</v>
      </c>
      <c r="N227">
        <v>0</v>
      </c>
      <c r="O227">
        <v>0</v>
      </c>
      <c r="P227">
        <v>0</v>
      </c>
      <c r="Q227">
        <v>0</v>
      </c>
      <c r="R227">
        <v>400</v>
      </c>
      <c r="S227">
        <v>0</v>
      </c>
      <c r="T227">
        <v>400</v>
      </c>
      <c r="U227">
        <v>0</v>
      </c>
      <c r="V227">
        <v>0</v>
      </c>
      <c r="W227">
        <v>0</v>
      </c>
      <c r="X227">
        <v>0</v>
      </c>
      <c r="Y227">
        <v>0</v>
      </c>
      <c r="Z227">
        <v>0</v>
      </c>
      <c r="AA227">
        <v>0</v>
      </c>
      <c r="AB227">
        <v>0</v>
      </c>
      <c r="AC227">
        <v>0</v>
      </c>
      <c r="AD227">
        <v>3400</v>
      </c>
      <c r="AE227">
        <v>0</v>
      </c>
      <c r="AF227">
        <v>3400</v>
      </c>
      <c r="AG227">
        <v>16995</v>
      </c>
      <c r="AH227">
        <v>17000</v>
      </c>
      <c r="AI227">
        <v>0</v>
      </c>
      <c r="AJ227">
        <v>37000</v>
      </c>
      <c r="AK227">
        <v>0</v>
      </c>
      <c r="AL227">
        <v>2000</v>
      </c>
      <c r="AM227">
        <v>0</v>
      </c>
      <c r="AN227">
        <v>0</v>
      </c>
      <c r="AO227">
        <v>26542</v>
      </c>
      <c r="AP227">
        <v>0</v>
      </c>
      <c r="AQ227">
        <v>0</v>
      </c>
      <c r="AR227">
        <v>59500</v>
      </c>
      <c r="AS227">
        <v>10000</v>
      </c>
      <c r="AT227">
        <v>169037</v>
      </c>
      <c r="AU227">
        <v>52405</v>
      </c>
      <c r="AV227">
        <v>0</v>
      </c>
      <c r="AW227">
        <v>0</v>
      </c>
      <c r="AX227">
        <v>0</v>
      </c>
      <c r="AY227" s="142">
        <v>0</v>
      </c>
      <c r="AZ227" s="143">
        <v>0</v>
      </c>
      <c r="BA227" s="141">
        <v>0</v>
      </c>
      <c r="BB227" s="141">
        <v>0</v>
      </c>
      <c r="BC227" s="2">
        <v>0</v>
      </c>
      <c r="BD227" s="2">
        <v>0</v>
      </c>
      <c r="BE227" s="2">
        <v>0</v>
      </c>
      <c r="BF227" s="2">
        <v>0</v>
      </c>
      <c r="BG227" s="2">
        <v>0</v>
      </c>
      <c r="BH227" s="2">
        <v>0</v>
      </c>
      <c r="BI227" s="2">
        <v>0</v>
      </c>
      <c r="BJ227" s="2">
        <v>0</v>
      </c>
      <c r="BK227" s="2">
        <v>0</v>
      </c>
      <c r="BM227" s="24">
        <f t="shared" si="3"/>
        <v>0</v>
      </c>
      <c r="BN227" s="24">
        <v>29001.125</v>
      </c>
    </row>
    <row r="228" spans="1:66" ht="15">
      <c r="A228" s="139" t="s">
        <v>572</v>
      </c>
      <c r="B228" s="140" t="str">
        <f>VLOOKUP(A228,LA_info!$C$4:$D$344,2,FALSE)</f>
        <v>Hammersmith and Fulham</v>
      </c>
      <c r="D228">
        <v>0</v>
      </c>
      <c r="E228">
        <v>0</v>
      </c>
      <c r="F228">
        <v>0</v>
      </c>
      <c r="G228">
        <v>0</v>
      </c>
      <c r="H228">
        <v>0</v>
      </c>
      <c r="I228">
        <v>0</v>
      </c>
      <c r="J228">
        <v>0</v>
      </c>
      <c r="K228">
        <v>0</v>
      </c>
      <c r="L228">
        <v>0</v>
      </c>
      <c r="M228">
        <v>0</v>
      </c>
      <c r="N228">
        <v>0</v>
      </c>
      <c r="O228">
        <v>0</v>
      </c>
      <c r="P228">
        <v>0</v>
      </c>
      <c r="Q228">
        <v>0</v>
      </c>
      <c r="R228">
        <v>0</v>
      </c>
      <c r="S228">
        <v>0</v>
      </c>
      <c r="T228">
        <v>0</v>
      </c>
      <c r="U228">
        <v>229044</v>
      </c>
      <c r="V228">
        <v>0</v>
      </c>
      <c r="W228">
        <v>0</v>
      </c>
      <c r="X228">
        <v>0</v>
      </c>
      <c r="Y228">
        <v>0</v>
      </c>
      <c r="Z228">
        <v>0</v>
      </c>
      <c r="AA228">
        <v>0</v>
      </c>
      <c r="AB228">
        <v>0</v>
      </c>
      <c r="AC228">
        <v>0</v>
      </c>
      <c r="AD228">
        <v>0</v>
      </c>
      <c r="AE228">
        <v>0</v>
      </c>
      <c r="AF228">
        <v>229044</v>
      </c>
      <c r="AG228">
        <v>35350</v>
      </c>
      <c r="AH228">
        <v>0</v>
      </c>
      <c r="AI228">
        <v>0</v>
      </c>
      <c r="AJ228">
        <v>29900</v>
      </c>
      <c r="AK228">
        <v>56311</v>
      </c>
      <c r="AL228">
        <v>0</v>
      </c>
      <c r="AM228">
        <v>0</v>
      </c>
      <c r="AN228">
        <v>0</v>
      </c>
      <c r="AO228">
        <v>171589</v>
      </c>
      <c r="AP228">
        <v>0</v>
      </c>
      <c r="AQ228">
        <v>0</v>
      </c>
      <c r="AR228">
        <v>0</v>
      </c>
      <c r="AS228">
        <v>0</v>
      </c>
      <c r="AT228">
        <v>293150</v>
      </c>
      <c r="AU228">
        <v>20750</v>
      </c>
      <c r="AV228">
        <v>0</v>
      </c>
      <c r="AW228">
        <v>0</v>
      </c>
      <c r="AX228">
        <v>0</v>
      </c>
      <c r="AY228" s="142">
        <v>0</v>
      </c>
      <c r="AZ228" s="143">
        <v>0</v>
      </c>
      <c r="BA228" s="141">
        <v>0</v>
      </c>
      <c r="BB228" s="141">
        <v>0</v>
      </c>
      <c r="BC228" s="2">
        <v>0</v>
      </c>
      <c r="BD228" s="2">
        <v>0</v>
      </c>
      <c r="BE228" s="2">
        <v>0</v>
      </c>
      <c r="BF228" s="2">
        <v>0</v>
      </c>
      <c r="BG228" s="2">
        <v>0</v>
      </c>
      <c r="BH228" s="2">
        <v>0</v>
      </c>
      <c r="BI228" s="2">
        <v>0</v>
      </c>
      <c r="BJ228" s="2">
        <v>0</v>
      </c>
      <c r="BK228" s="2">
        <v>0</v>
      </c>
      <c r="BM228" s="24">
        <f t="shared" si="3"/>
        <v>0</v>
      </c>
      <c r="BN228" s="24">
        <v>23825</v>
      </c>
    </row>
    <row r="229" spans="1:66" ht="15">
      <c r="A229" s="139" t="s">
        <v>620</v>
      </c>
      <c r="B229" s="140" t="str">
        <f>VLOOKUP(A229,LA_info!$C$4:$D$344,2,FALSE)</f>
        <v>Kensington and Chelsea</v>
      </c>
      <c r="D229">
        <v>0</v>
      </c>
      <c r="E229">
        <v>0</v>
      </c>
      <c r="F229">
        <v>0</v>
      </c>
      <c r="G229">
        <v>0</v>
      </c>
      <c r="H229">
        <v>0</v>
      </c>
      <c r="I229">
        <v>0</v>
      </c>
      <c r="J229">
        <v>0</v>
      </c>
      <c r="K229">
        <v>0</v>
      </c>
      <c r="L229">
        <v>0</v>
      </c>
      <c r="M229">
        <v>0</v>
      </c>
      <c r="N229">
        <v>0</v>
      </c>
      <c r="O229">
        <v>0</v>
      </c>
      <c r="P229">
        <v>0</v>
      </c>
      <c r="Q229">
        <v>2</v>
      </c>
      <c r="R229">
        <v>0</v>
      </c>
      <c r="S229">
        <v>0</v>
      </c>
      <c r="T229">
        <v>2</v>
      </c>
      <c r="U229">
        <v>141370</v>
      </c>
      <c r="V229">
        <v>0</v>
      </c>
      <c r="W229">
        <v>0</v>
      </c>
      <c r="X229">
        <v>0</v>
      </c>
      <c r="Y229">
        <v>0</v>
      </c>
      <c r="Z229">
        <v>0</v>
      </c>
      <c r="AA229">
        <v>0</v>
      </c>
      <c r="AB229">
        <v>0</v>
      </c>
      <c r="AC229">
        <v>0</v>
      </c>
      <c r="AD229">
        <v>0</v>
      </c>
      <c r="AE229">
        <v>0</v>
      </c>
      <c r="AF229">
        <v>141370</v>
      </c>
      <c r="AG229">
        <v>7441</v>
      </c>
      <c r="AH229">
        <v>0</v>
      </c>
      <c r="AI229">
        <v>32700</v>
      </c>
      <c r="AJ229">
        <v>0</v>
      </c>
      <c r="AK229">
        <v>111407</v>
      </c>
      <c r="AL229">
        <v>0</v>
      </c>
      <c r="AM229">
        <v>0</v>
      </c>
      <c r="AN229">
        <v>0</v>
      </c>
      <c r="AO229">
        <v>68076</v>
      </c>
      <c r="AP229">
        <v>0</v>
      </c>
      <c r="AQ229">
        <v>0</v>
      </c>
      <c r="AR229">
        <v>88074</v>
      </c>
      <c r="AS229">
        <v>0</v>
      </c>
      <c r="AT229">
        <v>307698</v>
      </c>
      <c r="AU229">
        <v>0</v>
      </c>
      <c r="AV229">
        <v>0</v>
      </c>
      <c r="AW229">
        <v>0</v>
      </c>
      <c r="AX229">
        <v>0</v>
      </c>
      <c r="AY229" s="142">
        <v>0</v>
      </c>
      <c r="AZ229" s="143">
        <v>0</v>
      </c>
      <c r="BA229" s="141">
        <v>0</v>
      </c>
      <c r="BB229" s="141">
        <v>0</v>
      </c>
      <c r="BC229" s="2">
        <v>0</v>
      </c>
      <c r="BD229" s="2">
        <v>0</v>
      </c>
      <c r="BE229" s="2">
        <v>0</v>
      </c>
      <c r="BF229" s="2">
        <v>0</v>
      </c>
      <c r="BG229" s="2">
        <v>0</v>
      </c>
      <c r="BH229" s="2">
        <v>0</v>
      </c>
      <c r="BI229" s="2">
        <v>0</v>
      </c>
      <c r="BJ229" s="2">
        <v>0</v>
      </c>
      <c r="BK229" s="2">
        <v>0</v>
      </c>
      <c r="BM229" s="24">
        <f t="shared" si="3"/>
        <v>0</v>
      </c>
      <c r="BN229" s="24">
        <v>26585.125</v>
      </c>
    </row>
    <row r="230" spans="1:66" ht="15">
      <c r="A230" s="139" t="s">
        <v>634</v>
      </c>
      <c r="B230" s="140" t="str">
        <f>VLOOKUP(A230,LA_info!$C$4:$D$344,2,FALSE)</f>
        <v>Lambeth</v>
      </c>
      <c r="D230">
        <v>0</v>
      </c>
      <c r="E230">
        <v>0</v>
      </c>
      <c r="F230">
        <v>0</v>
      </c>
      <c r="G230">
        <v>0</v>
      </c>
      <c r="H230">
        <v>0</v>
      </c>
      <c r="I230">
        <v>0</v>
      </c>
      <c r="J230">
        <v>0</v>
      </c>
      <c r="K230">
        <v>0</v>
      </c>
      <c r="L230">
        <v>0</v>
      </c>
      <c r="M230">
        <v>0</v>
      </c>
      <c r="N230">
        <v>0</v>
      </c>
      <c r="O230">
        <v>0</v>
      </c>
      <c r="P230">
        <v>0</v>
      </c>
      <c r="Q230">
        <v>0</v>
      </c>
      <c r="R230">
        <v>0</v>
      </c>
      <c r="S230">
        <v>0</v>
      </c>
      <c r="T230">
        <v>0</v>
      </c>
      <c r="U230">
        <v>412717</v>
      </c>
      <c r="V230">
        <v>0</v>
      </c>
      <c r="W230">
        <v>0</v>
      </c>
      <c r="X230">
        <v>0</v>
      </c>
      <c r="Y230">
        <v>0</v>
      </c>
      <c r="Z230">
        <v>0</v>
      </c>
      <c r="AA230">
        <v>0</v>
      </c>
      <c r="AB230">
        <v>0</v>
      </c>
      <c r="AC230">
        <v>0</v>
      </c>
      <c r="AD230">
        <v>0</v>
      </c>
      <c r="AE230">
        <v>0</v>
      </c>
      <c r="AF230">
        <v>412717</v>
      </c>
      <c r="AG230">
        <v>48962</v>
      </c>
      <c r="AH230">
        <v>103000</v>
      </c>
      <c r="AI230">
        <v>0</v>
      </c>
      <c r="AJ230">
        <v>0</v>
      </c>
      <c r="AK230">
        <v>0</v>
      </c>
      <c r="AL230">
        <v>0</v>
      </c>
      <c r="AM230">
        <v>0</v>
      </c>
      <c r="AN230">
        <v>0</v>
      </c>
      <c r="AO230">
        <v>0</v>
      </c>
      <c r="AP230">
        <v>0</v>
      </c>
      <c r="AQ230">
        <v>0</v>
      </c>
      <c r="AR230">
        <v>0</v>
      </c>
      <c r="AS230">
        <v>0</v>
      </c>
      <c r="AT230">
        <v>151962</v>
      </c>
      <c r="AU230">
        <v>30000</v>
      </c>
      <c r="AV230">
        <v>0</v>
      </c>
      <c r="AW230">
        <v>0</v>
      </c>
      <c r="AX230">
        <v>0</v>
      </c>
      <c r="AY230" s="142">
        <v>0</v>
      </c>
      <c r="AZ230" s="143">
        <v>0</v>
      </c>
      <c r="BA230" s="141">
        <v>0</v>
      </c>
      <c r="BB230" s="141">
        <v>0</v>
      </c>
      <c r="BC230" s="2">
        <v>0</v>
      </c>
      <c r="BD230" s="2">
        <v>0</v>
      </c>
      <c r="BE230" s="2">
        <v>0</v>
      </c>
      <c r="BF230" s="2">
        <v>0</v>
      </c>
      <c r="BG230" s="2">
        <v>0</v>
      </c>
      <c r="BH230" s="2">
        <v>0</v>
      </c>
      <c r="BI230" s="2">
        <v>0</v>
      </c>
      <c r="BJ230" s="2">
        <v>0</v>
      </c>
      <c r="BK230" s="2">
        <v>0</v>
      </c>
      <c r="BM230" s="24">
        <f t="shared" si="3"/>
        <v>0</v>
      </c>
      <c r="BN230" s="24">
        <v>32723.25</v>
      </c>
    </row>
    <row r="231" spans="1:66" ht="15">
      <c r="A231" s="139" t="s">
        <v>936</v>
      </c>
      <c r="B231" s="140" t="str">
        <f>VLOOKUP(A231,LA_info!$C$4:$D$344,2,FALSE)</f>
        <v>Wandsworth</v>
      </c>
      <c r="D231">
        <v>0</v>
      </c>
      <c r="E231">
        <v>0</v>
      </c>
      <c r="F231">
        <v>0</v>
      </c>
      <c r="G231">
        <v>0</v>
      </c>
      <c r="H231">
        <v>0</v>
      </c>
      <c r="I231">
        <v>0</v>
      </c>
      <c r="J231">
        <v>0</v>
      </c>
      <c r="K231">
        <v>0</v>
      </c>
      <c r="L231">
        <v>0</v>
      </c>
      <c r="M231">
        <v>0</v>
      </c>
      <c r="N231">
        <v>0</v>
      </c>
      <c r="O231">
        <v>0</v>
      </c>
      <c r="P231">
        <v>0</v>
      </c>
      <c r="Q231">
        <v>968</v>
      </c>
      <c r="R231">
        <v>0</v>
      </c>
      <c r="S231">
        <v>0</v>
      </c>
      <c r="T231">
        <v>968</v>
      </c>
      <c r="U231">
        <v>154816</v>
      </c>
      <c r="V231">
        <v>0</v>
      </c>
      <c r="W231">
        <v>0</v>
      </c>
      <c r="X231">
        <v>0</v>
      </c>
      <c r="Y231">
        <v>0</v>
      </c>
      <c r="Z231">
        <v>0</v>
      </c>
      <c r="AA231">
        <v>0</v>
      </c>
      <c r="AB231">
        <v>0</v>
      </c>
      <c r="AC231">
        <v>0</v>
      </c>
      <c r="AD231">
        <v>0</v>
      </c>
      <c r="AE231">
        <v>0</v>
      </c>
      <c r="AF231">
        <v>154816</v>
      </c>
      <c r="AG231">
        <v>355063</v>
      </c>
      <c r="AH231">
        <v>5000</v>
      </c>
      <c r="AI231">
        <v>0</v>
      </c>
      <c r="AJ231">
        <v>0</v>
      </c>
      <c r="AK231">
        <v>0</v>
      </c>
      <c r="AL231">
        <v>30000</v>
      </c>
      <c r="AM231">
        <v>0</v>
      </c>
      <c r="AN231">
        <v>0</v>
      </c>
      <c r="AO231">
        <v>0</v>
      </c>
      <c r="AP231">
        <v>0</v>
      </c>
      <c r="AQ231">
        <v>0</v>
      </c>
      <c r="AR231">
        <v>83000</v>
      </c>
      <c r="AS231">
        <v>0</v>
      </c>
      <c r="AT231">
        <v>473063</v>
      </c>
      <c r="AU231">
        <v>129000</v>
      </c>
      <c r="AV231">
        <v>0</v>
      </c>
      <c r="AW231">
        <v>0</v>
      </c>
      <c r="AX231">
        <v>0</v>
      </c>
      <c r="AY231" s="142">
        <v>0</v>
      </c>
      <c r="AZ231" s="143">
        <v>0</v>
      </c>
      <c r="BA231" s="141">
        <v>0</v>
      </c>
      <c r="BB231" s="141">
        <v>0</v>
      </c>
      <c r="BC231" s="2">
        <v>0</v>
      </c>
      <c r="BD231" s="2">
        <v>0</v>
      </c>
      <c r="BE231" s="2">
        <v>0</v>
      </c>
      <c r="BF231" s="2">
        <v>0</v>
      </c>
      <c r="BG231" s="2">
        <v>0</v>
      </c>
      <c r="BH231" s="2">
        <v>0</v>
      </c>
      <c r="BI231" s="2">
        <v>0</v>
      </c>
      <c r="BJ231" s="2">
        <v>0</v>
      </c>
      <c r="BK231" s="2">
        <v>0</v>
      </c>
      <c r="BM231" s="24">
        <f t="shared" si="3"/>
        <v>0</v>
      </c>
      <c r="BN231" s="24">
        <v>26656</v>
      </c>
    </row>
    <row r="232" spans="1:66" ht="15">
      <c r="A232" s="139" t="s">
        <v>346</v>
      </c>
      <c r="B232" s="140" t="str">
        <f>VLOOKUP(A232,LA_info!$C$4:$D$344,2,FALSE)</f>
        <v>Barking and Dagenham</v>
      </c>
      <c r="D232">
        <v>0</v>
      </c>
      <c r="E232">
        <v>0</v>
      </c>
      <c r="F232">
        <v>0</v>
      </c>
      <c r="G232">
        <v>0</v>
      </c>
      <c r="H232">
        <v>0</v>
      </c>
      <c r="I232">
        <v>0</v>
      </c>
      <c r="J232">
        <v>0</v>
      </c>
      <c r="K232">
        <v>0</v>
      </c>
      <c r="L232">
        <v>0</v>
      </c>
      <c r="M232">
        <v>0</v>
      </c>
      <c r="N232">
        <v>0</v>
      </c>
      <c r="O232">
        <v>0</v>
      </c>
      <c r="P232">
        <v>83875</v>
      </c>
      <c r="Q232">
        <v>0</v>
      </c>
      <c r="R232">
        <v>0</v>
      </c>
      <c r="S232">
        <v>0</v>
      </c>
      <c r="T232">
        <v>83875</v>
      </c>
      <c r="U232">
        <v>315912</v>
      </c>
      <c r="V232">
        <v>129000</v>
      </c>
      <c r="W232">
        <v>0</v>
      </c>
      <c r="X232">
        <v>0</v>
      </c>
      <c r="Y232">
        <v>0</v>
      </c>
      <c r="Z232">
        <v>0</v>
      </c>
      <c r="AA232">
        <v>0</v>
      </c>
      <c r="AB232">
        <v>0</v>
      </c>
      <c r="AC232">
        <v>0</v>
      </c>
      <c r="AD232">
        <v>0</v>
      </c>
      <c r="AE232">
        <v>0</v>
      </c>
      <c r="AF232">
        <v>444912</v>
      </c>
      <c r="AG232">
        <v>169519</v>
      </c>
      <c r="AH232">
        <v>0</v>
      </c>
      <c r="AI232">
        <v>0</v>
      </c>
      <c r="AJ232">
        <v>0</v>
      </c>
      <c r="AK232">
        <v>0</v>
      </c>
      <c r="AL232">
        <v>0</v>
      </c>
      <c r="AM232">
        <v>0</v>
      </c>
      <c r="AN232">
        <v>0</v>
      </c>
      <c r="AO232">
        <v>0</v>
      </c>
      <c r="AP232">
        <v>0</v>
      </c>
      <c r="AQ232">
        <v>5308</v>
      </c>
      <c r="AR232">
        <v>71000</v>
      </c>
      <c r="AS232">
        <v>0</v>
      </c>
      <c r="AT232">
        <v>245827</v>
      </c>
      <c r="AU232">
        <v>29040</v>
      </c>
      <c r="AV232">
        <v>0</v>
      </c>
      <c r="AW232">
        <v>0</v>
      </c>
      <c r="AX232">
        <v>0</v>
      </c>
      <c r="AY232" s="142">
        <v>0</v>
      </c>
      <c r="AZ232" s="143">
        <v>0</v>
      </c>
      <c r="BA232" s="141">
        <v>0</v>
      </c>
      <c r="BB232" s="141">
        <v>0</v>
      </c>
      <c r="BC232" s="2">
        <v>0</v>
      </c>
      <c r="BD232" s="2">
        <v>0</v>
      </c>
      <c r="BE232" s="2">
        <v>0</v>
      </c>
      <c r="BF232" s="2">
        <v>0</v>
      </c>
      <c r="BG232" s="2">
        <v>0</v>
      </c>
      <c r="BH232" s="2">
        <v>0</v>
      </c>
      <c r="BI232" s="2">
        <v>0</v>
      </c>
      <c r="BJ232" s="2">
        <v>0</v>
      </c>
      <c r="BK232" s="2">
        <v>0</v>
      </c>
      <c r="BM232" s="24">
        <f t="shared" si="3"/>
        <v>0</v>
      </c>
      <c r="BN232" s="24">
        <v>27786.625</v>
      </c>
    </row>
    <row r="233" spans="1:66" ht="15">
      <c r="A233" s="139" t="s">
        <v>348</v>
      </c>
      <c r="B233" s="140" t="str">
        <f>VLOOKUP(A233,LA_info!$C$4:$D$344,2,FALSE)</f>
        <v>Barnet</v>
      </c>
      <c r="D233">
        <v>0</v>
      </c>
      <c r="E233">
        <v>0</v>
      </c>
      <c r="F233">
        <v>0</v>
      </c>
      <c r="G233">
        <v>0</v>
      </c>
      <c r="H233">
        <v>0</v>
      </c>
      <c r="I233">
        <v>0</v>
      </c>
      <c r="J233">
        <v>0</v>
      </c>
      <c r="K233">
        <v>0</v>
      </c>
      <c r="L233">
        <v>0</v>
      </c>
      <c r="M233">
        <v>0</v>
      </c>
      <c r="N233">
        <v>0</v>
      </c>
      <c r="O233">
        <v>0</v>
      </c>
      <c r="P233">
        <v>0</v>
      </c>
      <c r="Q233">
        <v>0</v>
      </c>
      <c r="R233">
        <v>0</v>
      </c>
      <c r="S233">
        <v>0</v>
      </c>
      <c r="T233">
        <v>0</v>
      </c>
      <c r="U233">
        <v>241580</v>
      </c>
      <c r="V233">
        <v>62500</v>
      </c>
      <c r="W233">
        <v>0</v>
      </c>
      <c r="X233">
        <v>0</v>
      </c>
      <c r="Y233">
        <v>0</v>
      </c>
      <c r="Z233">
        <v>0</v>
      </c>
      <c r="AA233">
        <v>0</v>
      </c>
      <c r="AB233">
        <v>0</v>
      </c>
      <c r="AC233">
        <v>0</v>
      </c>
      <c r="AD233">
        <v>0</v>
      </c>
      <c r="AE233">
        <v>0</v>
      </c>
      <c r="AF233">
        <v>304080</v>
      </c>
      <c r="AG233">
        <v>21000</v>
      </c>
      <c r="AH233">
        <v>25000</v>
      </c>
      <c r="AI233">
        <v>0</v>
      </c>
      <c r="AJ233">
        <v>23930</v>
      </c>
      <c r="AK233">
        <v>0</v>
      </c>
      <c r="AL233">
        <v>0</v>
      </c>
      <c r="AM233">
        <v>0</v>
      </c>
      <c r="AN233">
        <v>0</v>
      </c>
      <c r="AO233">
        <v>0</v>
      </c>
      <c r="AP233">
        <v>0</v>
      </c>
      <c r="AQ233">
        <v>0</v>
      </c>
      <c r="AR233">
        <v>13000</v>
      </c>
      <c r="AS233">
        <v>0</v>
      </c>
      <c r="AT233">
        <v>82930</v>
      </c>
      <c r="AU233">
        <v>54500</v>
      </c>
      <c r="AV233">
        <v>0</v>
      </c>
      <c r="AW233">
        <v>0</v>
      </c>
      <c r="AX233">
        <v>0</v>
      </c>
      <c r="AY233" s="142">
        <v>0</v>
      </c>
      <c r="AZ233" s="143">
        <v>0</v>
      </c>
      <c r="BA233" s="141">
        <v>0</v>
      </c>
      <c r="BB233" s="141">
        <v>0</v>
      </c>
      <c r="BC233" s="2">
        <v>0</v>
      </c>
      <c r="BD233" s="2">
        <v>0</v>
      </c>
      <c r="BE233" s="2">
        <v>0</v>
      </c>
      <c r="BF233" s="2">
        <v>0</v>
      </c>
      <c r="BG233" s="2">
        <v>0</v>
      </c>
      <c r="BH233" s="2">
        <v>0</v>
      </c>
      <c r="BI233" s="2">
        <v>0</v>
      </c>
      <c r="BJ233" s="2">
        <v>0</v>
      </c>
      <c r="BK233" s="2">
        <v>0</v>
      </c>
      <c r="BM233" s="24">
        <f t="shared" si="3"/>
        <v>0</v>
      </c>
      <c r="BN233" s="24">
        <v>36538.625</v>
      </c>
    </row>
    <row r="234" spans="1:66" ht="15">
      <c r="A234" s="139" t="s">
        <v>384</v>
      </c>
      <c r="B234" s="140" t="str">
        <f>VLOOKUP(A234,LA_info!$C$4:$D$344,2,FALSE)</f>
        <v>Bromley</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112600</v>
      </c>
      <c r="AH234">
        <v>0</v>
      </c>
      <c r="AI234">
        <v>0</v>
      </c>
      <c r="AJ234">
        <v>0</v>
      </c>
      <c r="AK234">
        <v>0</v>
      </c>
      <c r="AL234">
        <v>50000</v>
      </c>
      <c r="AM234">
        <v>0</v>
      </c>
      <c r="AN234">
        <v>0</v>
      </c>
      <c r="AO234">
        <v>10000</v>
      </c>
      <c r="AP234">
        <v>0</v>
      </c>
      <c r="AQ234">
        <v>0</v>
      </c>
      <c r="AR234">
        <v>43000</v>
      </c>
      <c r="AS234">
        <v>0</v>
      </c>
      <c r="AT234">
        <v>215600</v>
      </c>
      <c r="AU234">
        <v>49700</v>
      </c>
      <c r="AV234">
        <v>20000</v>
      </c>
      <c r="AW234">
        <v>0</v>
      </c>
      <c r="AX234">
        <v>0</v>
      </c>
      <c r="AY234" s="142">
        <v>12500</v>
      </c>
      <c r="AZ234" s="143">
        <v>0</v>
      </c>
      <c r="BA234" s="141">
        <v>0</v>
      </c>
      <c r="BB234" s="141">
        <v>0</v>
      </c>
      <c r="BC234" s="2">
        <v>0</v>
      </c>
      <c r="BD234" s="2">
        <v>0</v>
      </c>
      <c r="BE234" s="2">
        <v>0</v>
      </c>
      <c r="BF234" s="2">
        <v>0</v>
      </c>
      <c r="BG234" s="2">
        <v>0</v>
      </c>
      <c r="BH234" s="2">
        <v>0</v>
      </c>
      <c r="BI234" s="2">
        <v>7500</v>
      </c>
      <c r="BJ234" s="2">
        <v>0</v>
      </c>
      <c r="BK234" s="2">
        <v>20000</v>
      </c>
      <c r="BM234" s="24">
        <f t="shared" si="3"/>
        <v>400</v>
      </c>
      <c r="BN234" s="24">
        <v>29187.5</v>
      </c>
    </row>
    <row r="235" spans="1:66" ht="15">
      <c r="A235" s="139" t="s">
        <v>578</v>
      </c>
      <c r="B235" s="140" t="str">
        <f>VLOOKUP(A235,LA_info!$C$4:$D$344,2,FALSE)</f>
        <v>Harrow</v>
      </c>
      <c r="D235">
        <v>0</v>
      </c>
      <c r="E235">
        <v>0</v>
      </c>
      <c r="F235">
        <v>0</v>
      </c>
      <c r="G235">
        <v>0</v>
      </c>
      <c r="H235">
        <v>0</v>
      </c>
      <c r="I235">
        <v>0</v>
      </c>
      <c r="J235">
        <v>0</v>
      </c>
      <c r="K235">
        <v>0</v>
      </c>
      <c r="L235">
        <v>0</v>
      </c>
      <c r="M235">
        <v>0</v>
      </c>
      <c r="N235">
        <v>0</v>
      </c>
      <c r="O235">
        <v>0</v>
      </c>
      <c r="P235">
        <v>0</v>
      </c>
      <c r="Q235">
        <v>0</v>
      </c>
      <c r="R235">
        <v>0</v>
      </c>
      <c r="S235">
        <v>0</v>
      </c>
      <c r="T235">
        <v>0</v>
      </c>
      <c r="U235">
        <v>218461</v>
      </c>
      <c r="V235">
        <v>63000</v>
      </c>
      <c r="W235">
        <v>0</v>
      </c>
      <c r="X235">
        <v>0</v>
      </c>
      <c r="Y235">
        <v>0</v>
      </c>
      <c r="Z235">
        <v>0</v>
      </c>
      <c r="AA235">
        <v>0</v>
      </c>
      <c r="AB235">
        <v>0</v>
      </c>
      <c r="AC235">
        <v>0</v>
      </c>
      <c r="AD235">
        <v>52800</v>
      </c>
      <c r="AE235">
        <v>0</v>
      </c>
      <c r="AF235">
        <v>334261</v>
      </c>
      <c r="AG235">
        <v>70611</v>
      </c>
      <c r="AH235">
        <v>0</v>
      </c>
      <c r="AI235">
        <v>0</v>
      </c>
      <c r="AJ235">
        <v>19758</v>
      </c>
      <c r="AK235">
        <v>0</v>
      </c>
      <c r="AL235">
        <v>0</v>
      </c>
      <c r="AM235">
        <v>0</v>
      </c>
      <c r="AN235">
        <v>0</v>
      </c>
      <c r="AO235">
        <v>0</v>
      </c>
      <c r="AP235">
        <v>0</v>
      </c>
      <c r="AQ235">
        <v>0</v>
      </c>
      <c r="AR235">
        <v>0</v>
      </c>
      <c r="AS235">
        <v>1739</v>
      </c>
      <c r="AT235">
        <v>92108</v>
      </c>
      <c r="AU235">
        <v>0</v>
      </c>
      <c r="AV235">
        <v>0</v>
      </c>
      <c r="AW235">
        <v>0</v>
      </c>
      <c r="AX235">
        <v>0</v>
      </c>
      <c r="AY235" s="142">
        <v>0</v>
      </c>
      <c r="AZ235" s="143">
        <v>0</v>
      </c>
      <c r="BA235" s="141">
        <v>0</v>
      </c>
      <c r="BB235" s="141">
        <v>0</v>
      </c>
      <c r="BC235" s="2">
        <v>0</v>
      </c>
      <c r="BD235" s="2">
        <v>0</v>
      </c>
      <c r="BE235" s="2">
        <v>0</v>
      </c>
      <c r="BF235" s="2">
        <v>0</v>
      </c>
      <c r="BG235" s="2">
        <v>0</v>
      </c>
      <c r="BH235" s="2">
        <v>0</v>
      </c>
      <c r="BI235" s="2">
        <v>0</v>
      </c>
      <c r="BJ235" s="2">
        <v>0</v>
      </c>
      <c r="BK235" s="2">
        <v>0</v>
      </c>
      <c r="BM235" s="24">
        <f t="shared" si="3"/>
        <v>0</v>
      </c>
      <c r="BN235" s="24">
        <v>22751.625</v>
      </c>
    </row>
    <row r="236" spans="1:66" ht="15">
      <c r="A236" s="139" t="s">
        <v>596</v>
      </c>
      <c r="B236" s="140" t="str">
        <f>VLOOKUP(A236,LA_info!$C$4:$D$344,2,FALSE)</f>
        <v>Hillingdon</v>
      </c>
      <c r="D236">
        <v>0</v>
      </c>
      <c r="E236">
        <v>0</v>
      </c>
      <c r="F236">
        <v>0</v>
      </c>
      <c r="G236">
        <v>0</v>
      </c>
      <c r="H236">
        <v>0</v>
      </c>
      <c r="I236">
        <v>0</v>
      </c>
      <c r="J236">
        <v>0</v>
      </c>
      <c r="K236">
        <v>0</v>
      </c>
      <c r="L236">
        <v>0</v>
      </c>
      <c r="M236">
        <v>0</v>
      </c>
      <c r="N236">
        <v>0</v>
      </c>
      <c r="O236">
        <v>0</v>
      </c>
      <c r="P236">
        <v>0</v>
      </c>
      <c r="Q236">
        <v>0</v>
      </c>
      <c r="R236">
        <v>0</v>
      </c>
      <c r="S236">
        <v>0</v>
      </c>
      <c r="T236">
        <v>0</v>
      </c>
      <c r="U236">
        <v>265532</v>
      </c>
      <c r="V236">
        <v>22000</v>
      </c>
      <c r="W236">
        <v>0</v>
      </c>
      <c r="X236">
        <v>0</v>
      </c>
      <c r="Y236">
        <v>0</v>
      </c>
      <c r="Z236">
        <v>0</v>
      </c>
      <c r="AA236">
        <v>0</v>
      </c>
      <c r="AB236">
        <v>0</v>
      </c>
      <c r="AC236">
        <v>0</v>
      </c>
      <c r="AD236">
        <v>26000</v>
      </c>
      <c r="AE236">
        <v>0</v>
      </c>
      <c r="AF236">
        <v>313532</v>
      </c>
      <c r="AG236">
        <v>16200</v>
      </c>
      <c r="AH236">
        <v>5000</v>
      </c>
      <c r="AI236">
        <v>0</v>
      </c>
      <c r="AJ236">
        <v>20000</v>
      </c>
      <c r="AK236">
        <v>0</v>
      </c>
      <c r="AL236">
        <v>0</v>
      </c>
      <c r="AM236">
        <v>0</v>
      </c>
      <c r="AN236">
        <v>0</v>
      </c>
      <c r="AO236">
        <v>2500</v>
      </c>
      <c r="AP236">
        <v>0</v>
      </c>
      <c r="AQ236">
        <v>0</v>
      </c>
      <c r="AR236">
        <v>58900</v>
      </c>
      <c r="AS236">
        <v>0</v>
      </c>
      <c r="AT236">
        <v>102600</v>
      </c>
      <c r="AU236">
        <v>36800</v>
      </c>
      <c r="AV236">
        <v>0</v>
      </c>
      <c r="AW236">
        <v>0</v>
      </c>
      <c r="AX236">
        <v>0</v>
      </c>
      <c r="AY236" s="142">
        <v>0</v>
      </c>
      <c r="AZ236" s="143">
        <v>0</v>
      </c>
      <c r="BA236" s="141">
        <v>0</v>
      </c>
      <c r="BB236" s="141">
        <v>0</v>
      </c>
      <c r="BC236" s="2">
        <v>0</v>
      </c>
      <c r="BD236" s="2">
        <v>0</v>
      </c>
      <c r="BE236" s="2">
        <v>0</v>
      </c>
      <c r="BF236" s="2">
        <v>0</v>
      </c>
      <c r="BG236" s="2">
        <v>0</v>
      </c>
      <c r="BH236" s="2">
        <v>0</v>
      </c>
      <c r="BI236" s="2">
        <v>0</v>
      </c>
      <c r="BJ236" s="2">
        <v>0</v>
      </c>
      <c r="BK236" s="2">
        <v>0</v>
      </c>
      <c r="BM236" s="24">
        <f t="shared" si="3"/>
        <v>0</v>
      </c>
      <c r="BN236" s="24">
        <v>29270.625</v>
      </c>
    </row>
    <row r="237" spans="1:66" ht="15">
      <c r="A237" s="139" t="s">
        <v>674</v>
      </c>
      <c r="B237" s="140" t="str">
        <f>VLOOKUP(A237,LA_info!$C$4:$D$344,2,FALSE)</f>
        <v>Merton</v>
      </c>
      <c r="D237">
        <v>0</v>
      </c>
      <c r="E237">
        <v>0</v>
      </c>
      <c r="F237">
        <v>0</v>
      </c>
      <c r="G237">
        <v>0</v>
      </c>
      <c r="H237">
        <v>0</v>
      </c>
      <c r="I237">
        <v>0</v>
      </c>
      <c r="J237">
        <v>0</v>
      </c>
      <c r="K237">
        <v>0</v>
      </c>
      <c r="L237">
        <v>0</v>
      </c>
      <c r="M237">
        <v>0</v>
      </c>
      <c r="N237">
        <v>0</v>
      </c>
      <c r="O237">
        <v>0</v>
      </c>
      <c r="P237">
        <v>10000</v>
      </c>
      <c r="Q237">
        <v>0</v>
      </c>
      <c r="R237">
        <v>0</v>
      </c>
      <c r="S237">
        <v>0</v>
      </c>
      <c r="T237">
        <v>10000</v>
      </c>
      <c r="U237">
        <v>52010</v>
      </c>
      <c r="V237">
        <v>47500</v>
      </c>
      <c r="W237">
        <v>500</v>
      </c>
      <c r="X237">
        <v>4000</v>
      </c>
      <c r="Y237">
        <v>0</v>
      </c>
      <c r="Z237">
        <v>0</v>
      </c>
      <c r="AA237">
        <v>0</v>
      </c>
      <c r="AB237">
        <v>11000</v>
      </c>
      <c r="AC237">
        <v>1966</v>
      </c>
      <c r="AD237">
        <v>0</v>
      </c>
      <c r="AE237">
        <v>0</v>
      </c>
      <c r="AF237">
        <v>116976</v>
      </c>
      <c r="AG237">
        <v>52350</v>
      </c>
      <c r="AH237">
        <v>22200</v>
      </c>
      <c r="AI237">
        <v>0</v>
      </c>
      <c r="AJ237">
        <v>5600</v>
      </c>
      <c r="AK237">
        <v>0</v>
      </c>
      <c r="AL237">
        <v>0</v>
      </c>
      <c r="AM237">
        <v>0</v>
      </c>
      <c r="AN237">
        <v>0</v>
      </c>
      <c r="AO237">
        <v>0</v>
      </c>
      <c r="AP237">
        <v>0</v>
      </c>
      <c r="AQ237">
        <v>0</v>
      </c>
      <c r="AR237">
        <v>8000</v>
      </c>
      <c r="AS237">
        <v>0</v>
      </c>
      <c r="AT237">
        <v>88150</v>
      </c>
      <c r="AU237">
        <v>13600</v>
      </c>
      <c r="AV237">
        <v>0</v>
      </c>
      <c r="AW237">
        <v>0</v>
      </c>
      <c r="AX237">
        <v>0</v>
      </c>
      <c r="AY237" s="142">
        <v>0</v>
      </c>
      <c r="AZ237" s="143">
        <v>0</v>
      </c>
      <c r="BA237" s="141">
        <v>0</v>
      </c>
      <c r="BB237" s="141">
        <v>0</v>
      </c>
      <c r="BC237" s="2">
        <v>0</v>
      </c>
      <c r="BD237" s="2">
        <v>0</v>
      </c>
      <c r="BE237" s="2">
        <v>0</v>
      </c>
      <c r="BF237" s="2">
        <v>0</v>
      </c>
      <c r="BG237" s="2">
        <v>0</v>
      </c>
      <c r="BH237" s="2">
        <v>0</v>
      </c>
      <c r="BI237" s="2">
        <v>0</v>
      </c>
      <c r="BJ237" s="2">
        <v>0</v>
      </c>
      <c r="BK237" s="2">
        <v>0</v>
      </c>
      <c r="BM237" s="24">
        <f t="shared" si="3"/>
        <v>0</v>
      </c>
      <c r="BN237" s="24">
        <v>23725.625</v>
      </c>
    </row>
    <row r="238" spans="1:66" ht="15">
      <c r="A238" s="139" t="s">
        <v>700</v>
      </c>
      <c r="B238" s="140" t="str">
        <f>VLOOKUP(A238,LA_info!$C$4:$D$344,2,FALSE)</f>
        <v>Newham</v>
      </c>
      <c r="D238">
        <v>0</v>
      </c>
      <c r="E238">
        <v>0</v>
      </c>
      <c r="F238">
        <v>0</v>
      </c>
      <c r="G238">
        <v>0</v>
      </c>
      <c r="H238">
        <v>0</v>
      </c>
      <c r="I238">
        <v>0</v>
      </c>
      <c r="J238">
        <v>0</v>
      </c>
      <c r="K238">
        <v>0</v>
      </c>
      <c r="L238">
        <v>0</v>
      </c>
      <c r="M238">
        <v>0</v>
      </c>
      <c r="N238">
        <v>0</v>
      </c>
      <c r="O238">
        <v>0</v>
      </c>
      <c r="P238">
        <v>24000</v>
      </c>
      <c r="Q238">
        <v>0</v>
      </c>
      <c r="R238">
        <v>0</v>
      </c>
      <c r="S238">
        <v>0</v>
      </c>
      <c r="T238">
        <v>24000</v>
      </c>
      <c r="U238">
        <v>138236</v>
      </c>
      <c r="V238">
        <v>398500</v>
      </c>
      <c r="W238">
        <v>0</v>
      </c>
      <c r="X238">
        <v>0</v>
      </c>
      <c r="Y238">
        <v>0</v>
      </c>
      <c r="Z238">
        <v>0</v>
      </c>
      <c r="AA238">
        <v>0</v>
      </c>
      <c r="AB238">
        <v>0</v>
      </c>
      <c r="AC238">
        <v>0</v>
      </c>
      <c r="AD238">
        <v>207245</v>
      </c>
      <c r="AE238">
        <v>0</v>
      </c>
      <c r="AF238">
        <v>743981</v>
      </c>
      <c r="AG238">
        <v>283298</v>
      </c>
      <c r="AH238">
        <v>24000</v>
      </c>
      <c r="AI238">
        <v>0</v>
      </c>
      <c r="AJ238">
        <v>0</v>
      </c>
      <c r="AK238">
        <v>0</v>
      </c>
      <c r="AL238">
        <v>15000</v>
      </c>
      <c r="AM238">
        <v>0</v>
      </c>
      <c r="AN238">
        <v>0</v>
      </c>
      <c r="AO238">
        <v>24500</v>
      </c>
      <c r="AP238">
        <v>0</v>
      </c>
      <c r="AQ238">
        <v>5000</v>
      </c>
      <c r="AR238">
        <v>171500</v>
      </c>
      <c r="AS238">
        <v>0</v>
      </c>
      <c r="AT238">
        <v>523298</v>
      </c>
      <c r="AU238">
        <v>41800</v>
      </c>
      <c r="AV238">
        <v>0</v>
      </c>
      <c r="AW238">
        <v>0</v>
      </c>
      <c r="AX238">
        <v>0</v>
      </c>
      <c r="AY238" s="142">
        <v>0</v>
      </c>
      <c r="AZ238" s="143">
        <v>0</v>
      </c>
      <c r="BA238" s="141">
        <v>0</v>
      </c>
      <c r="BB238" s="141">
        <v>0</v>
      </c>
      <c r="BC238" s="2">
        <v>0</v>
      </c>
      <c r="BD238" s="2">
        <v>0</v>
      </c>
      <c r="BE238" s="2">
        <v>0</v>
      </c>
      <c r="BF238" s="2">
        <v>0</v>
      </c>
      <c r="BG238" s="2">
        <v>0</v>
      </c>
      <c r="BH238" s="2">
        <v>0</v>
      </c>
      <c r="BI238" s="2">
        <v>0</v>
      </c>
      <c r="BJ238" s="2">
        <v>0</v>
      </c>
      <c r="BK238" s="2">
        <v>0</v>
      </c>
      <c r="BM238" s="24">
        <f t="shared" si="3"/>
        <v>0</v>
      </c>
      <c r="BN238" s="24">
        <v>59761.875</v>
      </c>
    </row>
    <row r="239" spans="1:66" ht="15">
      <c r="A239" s="139" t="s">
        <v>774</v>
      </c>
      <c r="B239" s="140" t="str">
        <f>VLOOKUP(A239,LA_info!$C$4:$D$344,2,FALSE)</f>
        <v>Redbridge</v>
      </c>
      <c r="D239">
        <v>0</v>
      </c>
      <c r="E239">
        <v>0</v>
      </c>
      <c r="F239">
        <v>0</v>
      </c>
      <c r="G239">
        <v>0</v>
      </c>
      <c r="H239">
        <v>0</v>
      </c>
      <c r="I239">
        <v>0</v>
      </c>
      <c r="J239">
        <v>0</v>
      </c>
      <c r="K239">
        <v>0</v>
      </c>
      <c r="L239">
        <v>0</v>
      </c>
      <c r="M239">
        <v>0</v>
      </c>
      <c r="N239">
        <v>0</v>
      </c>
      <c r="O239">
        <v>0</v>
      </c>
      <c r="P239">
        <v>0</v>
      </c>
      <c r="Q239">
        <v>0</v>
      </c>
      <c r="R239">
        <v>0</v>
      </c>
      <c r="S239">
        <v>0</v>
      </c>
      <c r="T239">
        <v>0</v>
      </c>
      <c r="U239">
        <v>158796</v>
      </c>
      <c r="V239">
        <v>35000</v>
      </c>
      <c r="W239">
        <v>0</v>
      </c>
      <c r="X239">
        <v>0</v>
      </c>
      <c r="Y239">
        <v>0</v>
      </c>
      <c r="Z239">
        <v>0</v>
      </c>
      <c r="AA239">
        <v>0</v>
      </c>
      <c r="AB239">
        <v>0</v>
      </c>
      <c r="AC239">
        <v>0</v>
      </c>
      <c r="AD239">
        <v>0</v>
      </c>
      <c r="AE239">
        <v>0</v>
      </c>
      <c r="AF239">
        <v>193796</v>
      </c>
      <c r="AG239">
        <v>75000</v>
      </c>
      <c r="AH239">
        <v>35000</v>
      </c>
      <c r="AI239">
        <v>0</v>
      </c>
      <c r="AJ239">
        <v>0</v>
      </c>
      <c r="AK239">
        <v>0</v>
      </c>
      <c r="AL239">
        <v>35000</v>
      </c>
      <c r="AM239">
        <v>0</v>
      </c>
      <c r="AN239">
        <v>0</v>
      </c>
      <c r="AO239">
        <v>0</v>
      </c>
      <c r="AP239">
        <v>0</v>
      </c>
      <c r="AQ239">
        <v>0</v>
      </c>
      <c r="AR239">
        <v>0</v>
      </c>
      <c r="AS239">
        <v>0</v>
      </c>
      <c r="AT239">
        <v>145000</v>
      </c>
      <c r="AU239">
        <v>34900</v>
      </c>
      <c r="AV239">
        <v>0</v>
      </c>
      <c r="AW239">
        <v>0</v>
      </c>
      <c r="AX239">
        <v>0</v>
      </c>
      <c r="AY239" s="142">
        <v>0</v>
      </c>
      <c r="AZ239" s="143">
        <v>0</v>
      </c>
      <c r="BA239" s="141">
        <v>0</v>
      </c>
      <c r="BB239" s="141">
        <v>0</v>
      </c>
      <c r="BC239" s="2">
        <v>0</v>
      </c>
      <c r="BD239" s="2">
        <v>0</v>
      </c>
      <c r="BE239" s="2">
        <v>0</v>
      </c>
      <c r="BF239" s="2">
        <v>0</v>
      </c>
      <c r="BG239" s="2">
        <v>0</v>
      </c>
      <c r="BH239" s="2">
        <v>0</v>
      </c>
      <c r="BI239" s="2">
        <v>0</v>
      </c>
      <c r="BJ239" s="2">
        <v>0</v>
      </c>
      <c r="BK239" s="2">
        <v>0</v>
      </c>
      <c r="BM239" s="24">
        <f t="shared" si="3"/>
        <v>0</v>
      </c>
      <c r="BN239" s="24">
        <v>26372.5</v>
      </c>
    </row>
    <row r="240" spans="1:66" ht="15">
      <c r="A240" s="139" t="s">
        <v>360</v>
      </c>
      <c r="B240" s="140" t="str">
        <f>VLOOKUP(A240,LA_info!$C$4:$D$344,2,FALSE)</f>
        <v>Bedfordshire Combined Fire and Rescue Authority</v>
      </c>
      <c r="D240">
        <v>0</v>
      </c>
      <c r="E240">
        <v>0</v>
      </c>
      <c r="F240">
        <v>0</v>
      </c>
      <c r="G240">
        <v>0</v>
      </c>
      <c r="H240">
        <v>0</v>
      </c>
      <c r="I240">
        <v>0</v>
      </c>
      <c r="J240">
        <v>0</v>
      </c>
      <c r="K240">
        <v>0</v>
      </c>
      <c r="L240">
        <v>0</v>
      </c>
      <c r="M240">
        <v>0</v>
      </c>
      <c r="N240">
        <v>0</v>
      </c>
      <c r="O240">
        <v>0</v>
      </c>
      <c r="P240">
        <v>0</v>
      </c>
      <c r="Q240">
        <v>0</v>
      </c>
      <c r="R240">
        <v>0</v>
      </c>
      <c r="S240">
        <v>0</v>
      </c>
      <c r="T240">
        <v>0</v>
      </c>
      <c r="U240">
        <v>10087</v>
      </c>
      <c r="V240">
        <v>0</v>
      </c>
      <c r="W240">
        <v>0</v>
      </c>
      <c r="X240">
        <v>0</v>
      </c>
      <c r="Y240">
        <v>0</v>
      </c>
      <c r="Z240">
        <v>0</v>
      </c>
      <c r="AA240">
        <v>0</v>
      </c>
      <c r="AB240">
        <v>0</v>
      </c>
      <c r="AC240">
        <v>0</v>
      </c>
      <c r="AD240">
        <v>0</v>
      </c>
      <c r="AE240">
        <v>0</v>
      </c>
      <c r="AF240">
        <v>10087</v>
      </c>
      <c r="AG240">
        <v>15262</v>
      </c>
      <c r="AH240">
        <v>0</v>
      </c>
      <c r="AI240">
        <v>0</v>
      </c>
      <c r="AJ240">
        <v>0</v>
      </c>
      <c r="AK240">
        <v>0</v>
      </c>
      <c r="AL240">
        <v>0</v>
      </c>
      <c r="AM240">
        <v>0</v>
      </c>
      <c r="AN240">
        <v>0</v>
      </c>
      <c r="AO240">
        <v>0</v>
      </c>
      <c r="AP240">
        <v>0</v>
      </c>
      <c r="AQ240">
        <v>0</v>
      </c>
      <c r="AR240">
        <v>0</v>
      </c>
      <c r="AS240">
        <v>0</v>
      </c>
      <c r="AT240">
        <v>15262</v>
      </c>
      <c r="AU240">
        <v>0</v>
      </c>
      <c r="AV240">
        <v>0</v>
      </c>
      <c r="AW240">
        <v>0</v>
      </c>
      <c r="AX240">
        <v>0</v>
      </c>
      <c r="AY240" s="142">
        <v>0</v>
      </c>
      <c r="AZ240" s="143">
        <v>0</v>
      </c>
      <c r="BA240" s="141">
        <v>0</v>
      </c>
      <c r="BB240" s="141">
        <v>0</v>
      </c>
      <c r="BC240" s="2">
        <v>0</v>
      </c>
      <c r="BD240" s="2">
        <v>0</v>
      </c>
      <c r="BE240" s="2">
        <v>0</v>
      </c>
      <c r="BF240" s="2">
        <v>0</v>
      </c>
      <c r="BG240" s="2">
        <v>0</v>
      </c>
      <c r="BH240" s="2">
        <v>0</v>
      </c>
      <c r="BI240" s="2">
        <v>0</v>
      </c>
      <c r="BJ240" s="2">
        <v>0</v>
      </c>
      <c r="BK240" s="2">
        <v>0</v>
      </c>
      <c r="BM240" s="24">
        <f t="shared" si="3"/>
        <v>0</v>
      </c>
      <c r="BN240" s="24">
        <v>11011.875</v>
      </c>
    </row>
    <row r="241" spans="1:66" ht="15">
      <c r="A241" s="139" t="s">
        <v>796</v>
      </c>
      <c r="B241" s="140" t="str">
        <f>VLOOKUP(A241,LA_info!$C$4:$D$344,2,FALSE)</f>
        <v>Royal Berkshire Combined Fire and Rescue Authority</v>
      </c>
      <c r="D241">
        <v>0</v>
      </c>
      <c r="E241">
        <v>0</v>
      </c>
      <c r="F241">
        <v>0</v>
      </c>
      <c r="G241">
        <v>0</v>
      </c>
      <c r="H241">
        <v>0</v>
      </c>
      <c r="I241">
        <v>0</v>
      </c>
      <c r="J241">
        <v>0</v>
      </c>
      <c r="K241">
        <v>0</v>
      </c>
      <c r="L241">
        <v>0</v>
      </c>
      <c r="M241">
        <v>0</v>
      </c>
      <c r="N241">
        <v>0</v>
      </c>
      <c r="O241">
        <v>0</v>
      </c>
      <c r="P241">
        <v>0</v>
      </c>
      <c r="Q241">
        <v>0</v>
      </c>
      <c r="R241">
        <v>0</v>
      </c>
      <c r="S241">
        <v>0</v>
      </c>
      <c r="T241">
        <v>0</v>
      </c>
      <c r="U241">
        <v>8842</v>
      </c>
      <c r="V241">
        <v>0</v>
      </c>
      <c r="W241">
        <v>0</v>
      </c>
      <c r="X241">
        <v>0</v>
      </c>
      <c r="Y241">
        <v>0</v>
      </c>
      <c r="Z241">
        <v>0</v>
      </c>
      <c r="AA241">
        <v>0</v>
      </c>
      <c r="AB241">
        <v>0</v>
      </c>
      <c r="AC241">
        <v>0</v>
      </c>
      <c r="AD241">
        <v>0</v>
      </c>
      <c r="AE241">
        <v>0</v>
      </c>
      <c r="AF241">
        <v>8842</v>
      </c>
      <c r="AG241">
        <v>13792</v>
      </c>
      <c r="AH241">
        <v>0</v>
      </c>
      <c r="AI241">
        <v>0</v>
      </c>
      <c r="AJ241">
        <v>0</v>
      </c>
      <c r="AK241">
        <v>0</v>
      </c>
      <c r="AL241">
        <v>0</v>
      </c>
      <c r="AM241">
        <v>0</v>
      </c>
      <c r="AN241">
        <v>0</v>
      </c>
      <c r="AO241">
        <v>0</v>
      </c>
      <c r="AP241">
        <v>0</v>
      </c>
      <c r="AQ241">
        <v>0</v>
      </c>
      <c r="AR241">
        <v>0</v>
      </c>
      <c r="AS241">
        <v>0</v>
      </c>
      <c r="AT241">
        <v>13792</v>
      </c>
      <c r="AU241">
        <v>0</v>
      </c>
      <c r="AV241">
        <v>0</v>
      </c>
      <c r="AW241">
        <v>0</v>
      </c>
      <c r="AX241">
        <v>0</v>
      </c>
      <c r="AY241" s="142">
        <v>0</v>
      </c>
      <c r="AZ241" s="143">
        <v>0</v>
      </c>
      <c r="BA241" s="141">
        <v>0</v>
      </c>
      <c r="BB241" s="141">
        <v>0</v>
      </c>
      <c r="BC241" s="2">
        <v>0</v>
      </c>
      <c r="BD241" s="2">
        <v>0</v>
      </c>
      <c r="BE241" s="2">
        <v>0</v>
      </c>
      <c r="BF241" s="2">
        <v>0</v>
      </c>
      <c r="BG241" s="2">
        <v>0</v>
      </c>
      <c r="BH241" s="2">
        <v>0</v>
      </c>
      <c r="BI241" s="2">
        <v>0</v>
      </c>
      <c r="BJ241" s="2">
        <v>0</v>
      </c>
      <c r="BK241" s="2">
        <v>0</v>
      </c>
      <c r="BM241" s="24">
        <f t="shared" si="3"/>
        <v>0</v>
      </c>
      <c r="BN241" s="24">
        <v>10942.625</v>
      </c>
    </row>
    <row r="242" spans="1:66" ht="15">
      <c r="A242" s="139" t="s">
        <v>394</v>
      </c>
      <c r="B242" s="140" t="str">
        <f>VLOOKUP(A242,LA_info!$C$4:$D$344,2,FALSE)</f>
        <v>Buckinghamshire Combined Fire and Rescue Authority</v>
      </c>
      <c r="D242">
        <v>0</v>
      </c>
      <c r="E242">
        <v>0</v>
      </c>
      <c r="F242">
        <v>0</v>
      </c>
      <c r="G242">
        <v>0</v>
      </c>
      <c r="H242">
        <v>0</v>
      </c>
      <c r="I242">
        <v>0</v>
      </c>
      <c r="J242">
        <v>0</v>
      </c>
      <c r="K242">
        <v>0</v>
      </c>
      <c r="L242">
        <v>0</v>
      </c>
      <c r="M242">
        <v>0</v>
      </c>
      <c r="N242">
        <v>0</v>
      </c>
      <c r="O242">
        <v>0</v>
      </c>
      <c r="P242">
        <v>0</v>
      </c>
      <c r="Q242">
        <v>0</v>
      </c>
      <c r="R242">
        <v>0</v>
      </c>
      <c r="S242">
        <v>0</v>
      </c>
      <c r="T242">
        <v>0</v>
      </c>
      <c r="U242">
        <v>7382</v>
      </c>
      <c r="V242">
        <v>0</v>
      </c>
      <c r="W242">
        <v>0</v>
      </c>
      <c r="X242">
        <v>0</v>
      </c>
      <c r="Y242">
        <v>0</v>
      </c>
      <c r="Z242">
        <v>0</v>
      </c>
      <c r="AA242">
        <v>0</v>
      </c>
      <c r="AB242">
        <v>0</v>
      </c>
      <c r="AC242">
        <v>0</v>
      </c>
      <c r="AD242">
        <v>0</v>
      </c>
      <c r="AE242">
        <v>0</v>
      </c>
      <c r="AF242">
        <v>7382</v>
      </c>
      <c r="AG242">
        <v>8735</v>
      </c>
      <c r="AH242">
        <v>7000</v>
      </c>
      <c r="AI242">
        <v>0</v>
      </c>
      <c r="AJ242">
        <v>0</v>
      </c>
      <c r="AK242">
        <v>0</v>
      </c>
      <c r="AL242">
        <v>4000</v>
      </c>
      <c r="AM242">
        <v>0</v>
      </c>
      <c r="AN242">
        <v>0</v>
      </c>
      <c r="AO242">
        <v>0</v>
      </c>
      <c r="AP242">
        <v>0</v>
      </c>
      <c r="AQ242">
        <v>0</v>
      </c>
      <c r="AR242">
        <v>0</v>
      </c>
      <c r="AS242">
        <v>0</v>
      </c>
      <c r="AT242">
        <v>19735</v>
      </c>
      <c r="AU242">
        <v>1000</v>
      </c>
      <c r="AV242">
        <v>0</v>
      </c>
      <c r="AW242">
        <v>0</v>
      </c>
      <c r="AX242">
        <v>0</v>
      </c>
      <c r="AY242" s="142">
        <v>0</v>
      </c>
      <c r="AZ242" s="143">
        <v>0</v>
      </c>
      <c r="BA242" s="141">
        <v>0</v>
      </c>
      <c r="BB242" s="141">
        <v>0</v>
      </c>
      <c r="BC242" s="2">
        <v>0</v>
      </c>
      <c r="BD242" s="2">
        <v>0</v>
      </c>
      <c r="BE242" s="2">
        <v>0</v>
      </c>
      <c r="BF242" s="2">
        <v>0</v>
      </c>
      <c r="BG242" s="2">
        <v>0</v>
      </c>
      <c r="BH242" s="2">
        <v>0</v>
      </c>
      <c r="BI242" s="2">
        <v>0</v>
      </c>
      <c r="BJ242" s="2">
        <v>0</v>
      </c>
      <c r="BK242" s="2">
        <v>0</v>
      </c>
      <c r="BM242" s="24">
        <f t="shared" si="3"/>
        <v>0</v>
      </c>
      <c r="BN242" s="24">
        <v>10783.75</v>
      </c>
    </row>
    <row r="243" spans="1:66" ht="15">
      <c r="A243" s="139" t="s">
        <v>400</v>
      </c>
      <c r="B243" s="140" t="str">
        <f>VLOOKUP(A243,LA_info!$C$4:$D$344,2,FALSE)</f>
        <v>Cambridgeshire Combined Fire and Rescue Authority</v>
      </c>
      <c r="D243">
        <v>0</v>
      </c>
      <c r="E243">
        <v>0</v>
      </c>
      <c r="F243">
        <v>0</v>
      </c>
      <c r="G243">
        <v>0</v>
      </c>
      <c r="H243">
        <v>0</v>
      </c>
      <c r="I243">
        <v>0</v>
      </c>
      <c r="J243">
        <v>0</v>
      </c>
      <c r="K243">
        <v>0</v>
      </c>
      <c r="L243">
        <v>0</v>
      </c>
      <c r="M243">
        <v>0</v>
      </c>
      <c r="N243">
        <v>0</v>
      </c>
      <c r="O243">
        <v>0</v>
      </c>
      <c r="P243">
        <v>0</v>
      </c>
      <c r="Q243">
        <v>0</v>
      </c>
      <c r="R243">
        <v>0</v>
      </c>
      <c r="S243">
        <v>0</v>
      </c>
      <c r="T243">
        <v>0</v>
      </c>
      <c r="U243">
        <v>3200</v>
      </c>
      <c r="V243">
        <v>0</v>
      </c>
      <c r="W243">
        <v>0</v>
      </c>
      <c r="X243">
        <v>0</v>
      </c>
      <c r="Y243">
        <v>0</v>
      </c>
      <c r="Z243">
        <v>0</v>
      </c>
      <c r="AA243">
        <v>0</v>
      </c>
      <c r="AB243">
        <v>0</v>
      </c>
      <c r="AC243">
        <v>0</v>
      </c>
      <c r="AD243">
        <v>0</v>
      </c>
      <c r="AE243">
        <v>0</v>
      </c>
      <c r="AF243">
        <v>3200</v>
      </c>
      <c r="AG243">
        <v>12910</v>
      </c>
      <c r="AH243">
        <v>3500</v>
      </c>
      <c r="AI243">
        <v>0</v>
      </c>
      <c r="AJ243">
        <v>0</v>
      </c>
      <c r="AK243">
        <v>0</v>
      </c>
      <c r="AL243">
        <v>0</v>
      </c>
      <c r="AM243">
        <v>0</v>
      </c>
      <c r="AN243">
        <v>0</v>
      </c>
      <c r="AO243">
        <v>0</v>
      </c>
      <c r="AP243">
        <v>0</v>
      </c>
      <c r="AQ243">
        <v>0</v>
      </c>
      <c r="AR243">
        <v>0</v>
      </c>
      <c r="AS243">
        <v>0</v>
      </c>
      <c r="AT243">
        <v>16410</v>
      </c>
      <c r="AU243">
        <v>0</v>
      </c>
      <c r="AV243">
        <v>0</v>
      </c>
      <c r="AW243">
        <v>0</v>
      </c>
      <c r="AX243">
        <v>0</v>
      </c>
      <c r="AY243" s="142">
        <v>0</v>
      </c>
      <c r="AZ243" s="143">
        <v>0</v>
      </c>
      <c r="BA243" s="141">
        <v>0</v>
      </c>
      <c r="BB243" s="141">
        <v>0</v>
      </c>
      <c r="BC243" s="2">
        <v>0</v>
      </c>
      <c r="BD243" s="2">
        <v>0</v>
      </c>
      <c r="BE243" s="2">
        <v>0</v>
      </c>
      <c r="BF243" s="2">
        <v>0</v>
      </c>
      <c r="BG243" s="2">
        <v>0</v>
      </c>
      <c r="BH243" s="2">
        <v>0</v>
      </c>
      <c r="BI243" s="2">
        <v>0</v>
      </c>
      <c r="BJ243" s="2">
        <v>0</v>
      </c>
      <c r="BK243" s="2">
        <v>0</v>
      </c>
      <c r="BM243" s="24">
        <f t="shared" si="3"/>
        <v>0</v>
      </c>
      <c r="BN243" s="24">
        <v>10675.375</v>
      </c>
    </row>
    <row r="244" spans="1:66" ht="15">
      <c r="A244" s="139" t="s">
        <v>422</v>
      </c>
      <c r="B244" s="140" t="str">
        <f>VLOOKUP(A244,LA_info!$C$4:$D$344,2,FALSE)</f>
        <v>Cheshire Combined Fire and Rescue Authority</v>
      </c>
      <c r="D244">
        <v>0</v>
      </c>
      <c r="E244">
        <v>0</v>
      </c>
      <c r="F244">
        <v>0</v>
      </c>
      <c r="G244">
        <v>0</v>
      </c>
      <c r="H244">
        <v>0</v>
      </c>
      <c r="I244">
        <v>0</v>
      </c>
      <c r="J244">
        <v>0</v>
      </c>
      <c r="K244">
        <v>0</v>
      </c>
      <c r="L244">
        <v>11</v>
      </c>
      <c r="M244">
        <v>0</v>
      </c>
      <c r="N244">
        <v>0</v>
      </c>
      <c r="O244">
        <v>0</v>
      </c>
      <c r="P244">
        <v>0</v>
      </c>
      <c r="Q244">
        <v>0</v>
      </c>
      <c r="R244">
        <v>0</v>
      </c>
      <c r="S244">
        <v>0</v>
      </c>
      <c r="T244">
        <v>11</v>
      </c>
      <c r="U244">
        <v>2214</v>
      </c>
      <c r="V244">
        <v>0</v>
      </c>
      <c r="W244">
        <v>0</v>
      </c>
      <c r="X244">
        <v>22</v>
      </c>
      <c r="Y244">
        <v>0</v>
      </c>
      <c r="Z244">
        <v>0</v>
      </c>
      <c r="AA244">
        <v>0</v>
      </c>
      <c r="AB244">
        <v>0</v>
      </c>
      <c r="AC244">
        <v>0</v>
      </c>
      <c r="AD244">
        <v>0</v>
      </c>
      <c r="AE244">
        <v>0</v>
      </c>
      <c r="AF244">
        <v>2236</v>
      </c>
      <c r="AG244">
        <v>13945</v>
      </c>
      <c r="AH244">
        <v>4500</v>
      </c>
      <c r="AI244">
        <v>0</v>
      </c>
      <c r="AJ244">
        <v>0</v>
      </c>
      <c r="AK244">
        <v>0</v>
      </c>
      <c r="AL244">
        <v>0</v>
      </c>
      <c r="AM244">
        <v>0</v>
      </c>
      <c r="AN244">
        <v>0</v>
      </c>
      <c r="AO244">
        <v>0</v>
      </c>
      <c r="AP244">
        <v>0</v>
      </c>
      <c r="AQ244">
        <v>0</v>
      </c>
      <c r="AR244">
        <v>0</v>
      </c>
      <c r="AS244">
        <v>0</v>
      </c>
      <c r="AT244">
        <v>18445</v>
      </c>
      <c r="AU244">
        <v>7100</v>
      </c>
      <c r="AV244">
        <v>0</v>
      </c>
      <c r="AW244">
        <v>0</v>
      </c>
      <c r="AX244">
        <v>0</v>
      </c>
      <c r="AY244" s="142">
        <v>0</v>
      </c>
      <c r="AZ244" s="143">
        <v>0</v>
      </c>
      <c r="BA244" s="141">
        <v>0</v>
      </c>
      <c r="BB244" s="141">
        <v>0</v>
      </c>
      <c r="BC244" s="2">
        <v>0</v>
      </c>
      <c r="BD244" s="2">
        <v>0</v>
      </c>
      <c r="BE244" s="2">
        <v>0</v>
      </c>
      <c r="BF244" s="2">
        <v>0</v>
      </c>
      <c r="BG244" s="2">
        <v>0</v>
      </c>
      <c r="BH244" s="2">
        <v>0</v>
      </c>
      <c r="BI244" s="2">
        <v>0</v>
      </c>
      <c r="BJ244" s="2">
        <v>0</v>
      </c>
      <c r="BK244" s="2">
        <v>0</v>
      </c>
      <c r="BM244" s="24">
        <f t="shared" si="3"/>
        <v>0</v>
      </c>
      <c r="BN244" s="24">
        <v>11622.125</v>
      </c>
    </row>
    <row r="245" spans="1:66" ht="15">
      <c r="A245" s="139" t="s">
        <v>436</v>
      </c>
      <c r="B245" s="140" t="str">
        <f>VLOOKUP(A245,LA_info!$C$4:$D$344,2,FALSE)</f>
        <v>Cleveland Combined Fire and Rescue Authority</v>
      </c>
      <c r="D245">
        <v>0</v>
      </c>
      <c r="E245">
        <v>0</v>
      </c>
      <c r="F245">
        <v>0</v>
      </c>
      <c r="G245">
        <v>0</v>
      </c>
      <c r="H245">
        <v>0</v>
      </c>
      <c r="I245">
        <v>0</v>
      </c>
      <c r="J245">
        <v>0</v>
      </c>
      <c r="K245">
        <v>0</v>
      </c>
      <c r="L245">
        <v>0</v>
      </c>
      <c r="M245">
        <v>0</v>
      </c>
      <c r="N245">
        <v>0</v>
      </c>
      <c r="O245">
        <v>0</v>
      </c>
      <c r="P245">
        <v>0</v>
      </c>
      <c r="Q245">
        <v>0</v>
      </c>
      <c r="R245">
        <v>0</v>
      </c>
      <c r="S245">
        <v>0</v>
      </c>
      <c r="T245">
        <v>0</v>
      </c>
      <c r="U245">
        <v>5206</v>
      </c>
      <c r="V245">
        <v>0</v>
      </c>
      <c r="W245">
        <v>0</v>
      </c>
      <c r="X245">
        <v>0</v>
      </c>
      <c r="Y245">
        <v>0</v>
      </c>
      <c r="Z245">
        <v>0</v>
      </c>
      <c r="AA245">
        <v>0</v>
      </c>
      <c r="AB245">
        <v>0</v>
      </c>
      <c r="AC245">
        <v>0</v>
      </c>
      <c r="AD245">
        <v>2000</v>
      </c>
      <c r="AE245">
        <v>0</v>
      </c>
      <c r="AF245">
        <v>7206</v>
      </c>
      <c r="AG245">
        <v>2682</v>
      </c>
      <c r="AH245">
        <v>0</v>
      </c>
      <c r="AI245">
        <v>1400</v>
      </c>
      <c r="AJ245">
        <v>0</v>
      </c>
      <c r="AK245">
        <v>0</v>
      </c>
      <c r="AL245">
        <v>0</v>
      </c>
      <c r="AM245">
        <v>0</v>
      </c>
      <c r="AN245">
        <v>0</v>
      </c>
      <c r="AO245">
        <v>0</v>
      </c>
      <c r="AP245">
        <v>0</v>
      </c>
      <c r="AQ245">
        <v>0</v>
      </c>
      <c r="AR245">
        <v>8000</v>
      </c>
      <c r="AS245">
        <v>113</v>
      </c>
      <c r="AT245">
        <v>12195</v>
      </c>
      <c r="AU245">
        <v>1500</v>
      </c>
      <c r="AV245">
        <v>0</v>
      </c>
      <c r="AW245">
        <v>0</v>
      </c>
      <c r="AX245">
        <v>0</v>
      </c>
      <c r="AY245" s="142">
        <v>0</v>
      </c>
      <c r="AZ245" s="143">
        <v>0</v>
      </c>
      <c r="BA245" s="141">
        <v>0</v>
      </c>
      <c r="BB245" s="141">
        <v>0</v>
      </c>
      <c r="BC245" s="2">
        <v>0</v>
      </c>
      <c r="BD245" s="2">
        <v>0</v>
      </c>
      <c r="BE245" s="2">
        <v>0</v>
      </c>
      <c r="BF245" s="2">
        <v>0</v>
      </c>
      <c r="BG245" s="2">
        <v>0</v>
      </c>
      <c r="BH245" s="2">
        <v>0</v>
      </c>
      <c r="BI245" s="2">
        <v>0</v>
      </c>
      <c r="BJ245" s="2">
        <v>0</v>
      </c>
      <c r="BK245" s="2">
        <v>0</v>
      </c>
      <c r="BM245" s="24">
        <f t="shared" si="3"/>
        <v>0</v>
      </c>
      <c r="BN245" s="24">
        <v>11801.625</v>
      </c>
    </row>
    <row r="246" spans="1:66" ht="15">
      <c r="A246" s="139" t="s">
        <v>468</v>
      </c>
      <c r="B246" s="140" t="str">
        <f>VLOOKUP(A246,LA_info!$C$4:$D$344,2,FALSE)</f>
        <v>Derbyshire Combined Fire and Rescue Authority</v>
      </c>
      <c r="D246">
        <v>0</v>
      </c>
      <c r="E246">
        <v>0</v>
      </c>
      <c r="F246">
        <v>0</v>
      </c>
      <c r="G246">
        <v>0</v>
      </c>
      <c r="H246">
        <v>0</v>
      </c>
      <c r="I246">
        <v>0</v>
      </c>
      <c r="J246">
        <v>0</v>
      </c>
      <c r="K246">
        <v>0</v>
      </c>
      <c r="L246">
        <v>0</v>
      </c>
      <c r="M246">
        <v>0</v>
      </c>
      <c r="N246">
        <v>0</v>
      </c>
      <c r="O246">
        <v>0</v>
      </c>
      <c r="P246">
        <v>0</v>
      </c>
      <c r="Q246">
        <v>0</v>
      </c>
      <c r="R246">
        <v>0</v>
      </c>
      <c r="S246">
        <v>0</v>
      </c>
      <c r="T246">
        <v>0</v>
      </c>
      <c r="U246">
        <v>11276</v>
      </c>
      <c r="V246">
        <v>0</v>
      </c>
      <c r="W246">
        <v>0</v>
      </c>
      <c r="X246">
        <v>0</v>
      </c>
      <c r="Y246">
        <v>0</v>
      </c>
      <c r="Z246">
        <v>0</v>
      </c>
      <c r="AA246">
        <v>0</v>
      </c>
      <c r="AB246">
        <v>0</v>
      </c>
      <c r="AC246">
        <v>0</v>
      </c>
      <c r="AD246">
        <v>0</v>
      </c>
      <c r="AE246">
        <v>0</v>
      </c>
      <c r="AF246">
        <v>11276</v>
      </c>
      <c r="AG246">
        <v>16263</v>
      </c>
      <c r="AH246">
        <v>0</v>
      </c>
      <c r="AI246">
        <v>0</v>
      </c>
      <c r="AJ246">
        <v>0</v>
      </c>
      <c r="AK246">
        <v>0</v>
      </c>
      <c r="AL246">
        <v>0</v>
      </c>
      <c r="AM246">
        <v>0</v>
      </c>
      <c r="AN246">
        <v>0</v>
      </c>
      <c r="AO246">
        <v>0</v>
      </c>
      <c r="AP246">
        <v>0</v>
      </c>
      <c r="AQ246">
        <v>0</v>
      </c>
      <c r="AR246">
        <v>0</v>
      </c>
      <c r="AS246">
        <v>0</v>
      </c>
      <c r="AT246">
        <v>16263</v>
      </c>
      <c r="AU246">
        <v>0</v>
      </c>
      <c r="AV246">
        <v>0</v>
      </c>
      <c r="AW246">
        <v>0</v>
      </c>
      <c r="AX246">
        <v>0</v>
      </c>
      <c r="AY246" s="142">
        <v>0</v>
      </c>
      <c r="AZ246" s="143">
        <v>0</v>
      </c>
      <c r="BA246" s="141">
        <v>0</v>
      </c>
      <c r="BB246" s="141">
        <v>0</v>
      </c>
      <c r="BC246" s="2">
        <v>0</v>
      </c>
      <c r="BD246" s="2">
        <v>0</v>
      </c>
      <c r="BE246" s="2">
        <v>0</v>
      </c>
      <c r="BF246" s="2">
        <v>0</v>
      </c>
      <c r="BG246" s="2">
        <v>0</v>
      </c>
      <c r="BH246" s="2">
        <v>0</v>
      </c>
      <c r="BI246" s="2">
        <v>0</v>
      </c>
      <c r="BJ246" s="2">
        <v>0</v>
      </c>
      <c r="BK246" s="2">
        <v>0</v>
      </c>
      <c r="BM246" s="24">
        <f t="shared" si="3"/>
        <v>0</v>
      </c>
      <c r="BN246" s="24">
        <v>11822.75</v>
      </c>
    </row>
    <row r="247" spans="1:66" ht="15">
      <c r="A247" s="139" t="s">
        <v>492</v>
      </c>
      <c r="B247" s="140" t="str">
        <f>VLOOKUP(A247,LA_info!$C$4:$D$344,2,FALSE)</f>
        <v>Durham Combined Fire and Rescue Authority</v>
      </c>
      <c r="D247">
        <v>0</v>
      </c>
      <c r="E247">
        <v>0</v>
      </c>
      <c r="F247">
        <v>0</v>
      </c>
      <c r="G247">
        <v>0</v>
      </c>
      <c r="H247">
        <v>0</v>
      </c>
      <c r="I247">
        <v>0</v>
      </c>
      <c r="J247">
        <v>0</v>
      </c>
      <c r="K247">
        <v>0</v>
      </c>
      <c r="L247">
        <v>0</v>
      </c>
      <c r="M247">
        <v>0</v>
      </c>
      <c r="N247">
        <v>0</v>
      </c>
      <c r="O247">
        <v>0</v>
      </c>
      <c r="P247">
        <v>0</v>
      </c>
      <c r="Q247">
        <v>0</v>
      </c>
      <c r="R247">
        <v>0</v>
      </c>
      <c r="S247">
        <v>0</v>
      </c>
      <c r="T247">
        <v>0</v>
      </c>
      <c r="U247">
        <v>812</v>
      </c>
      <c r="V247">
        <v>0</v>
      </c>
      <c r="W247">
        <v>0</v>
      </c>
      <c r="X247">
        <v>0</v>
      </c>
      <c r="Y247">
        <v>0</v>
      </c>
      <c r="Z247">
        <v>0</v>
      </c>
      <c r="AA247">
        <v>0</v>
      </c>
      <c r="AB247">
        <v>0</v>
      </c>
      <c r="AC247">
        <v>0</v>
      </c>
      <c r="AD247">
        <v>0</v>
      </c>
      <c r="AE247">
        <v>0</v>
      </c>
      <c r="AF247">
        <v>812</v>
      </c>
      <c r="AG247">
        <v>2528</v>
      </c>
      <c r="AH247">
        <v>0</v>
      </c>
      <c r="AI247">
        <v>7000</v>
      </c>
      <c r="AJ247">
        <v>0</v>
      </c>
      <c r="AK247">
        <v>0</v>
      </c>
      <c r="AL247">
        <v>0</v>
      </c>
      <c r="AM247">
        <v>0</v>
      </c>
      <c r="AN247">
        <v>0</v>
      </c>
      <c r="AO247">
        <v>0</v>
      </c>
      <c r="AP247">
        <v>0</v>
      </c>
      <c r="AQ247">
        <v>0</v>
      </c>
      <c r="AR247">
        <v>0</v>
      </c>
      <c r="AS247">
        <v>0</v>
      </c>
      <c r="AT247">
        <v>9528</v>
      </c>
      <c r="AU247">
        <v>0</v>
      </c>
      <c r="AV247">
        <v>0</v>
      </c>
      <c r="AW247">
        <v>0</v>
      </c>
      <c r="AX247">
        <v>0</v>
      </c>
      <c r="AY247" s="142">
        <v>0</v>
      </c>
      <c r="AZ247" s="143">
        <v>0</v>
      </c>
      <c r="BA247" s="141">
        <v>0</v>
      </c>
      <c r="BB247" s="141">
        <v>0</v>
      </c>
      <c r="BC247" s="2">
        <v>0</v>
      </c>
      <c r="BD247" s="2">
        <v>0</v>
      </c>
      <c r="BE247" s="2">
        <v>0</v>
      </c>
      <c r="BF247" s="2">
        <v>0</v>
      </c>
      <c r="BG247" s="2">
        <v>0</v>
      </c>
      <c r="BH247" s="2">
        <v>0</v>
      </c>
      <c r="BI247" s="2">
        <v>0</v>
      </c>
      <c r="BJ247" s="2">
        <v>0</v>
      </c>
      <c r="BK247" s="2">
        <v>0</v>
      </c>
      <c r="BM247" s="24">
        <f t="shared" si="3"/>
        <v>0</v>
      </c>
      <c r="BN247" s="24">
        <v>11415.375</v>
      </c>
    </row>
    <row r="248" spans="1:66" ht="15">
      <c r="A248" s="139" t="s">
        <v>524</v>
      </c>
      <c r="B248" s="140" t="str">
        <f>VLOOKUP(A248,LA_info!$C$4:$D$344,2,FALSE)</f>
        <v>East Sussex Combined Fire and Rescue Authority</v>
      </c>
      <c r="D248">
        <v>0</v>
      </c>
      <c r="E248">
        <v>0</v>
      </c>
      <c r="F248">
        <v>0</v>
      </c>
      <c r="G248">
        <v>0</v>
      </c>
      <c r="H248">
        <v>0</v>
      </c>
      <c r="I248">
        <v>0</v>
      </c>
      <c r="J248">
        <v>0</v>
      </c>
      <c r="K248">
        <v>0</v>
      </c>
      <c r="L248">
        <v>0</v>
      </c>
      <c r="M248">
        <v>0</v>
      </c>
      <c r="N248">
        <v>0</v>
      </c>
      <c r="O248">
        <v>0</v>
      </c>
      <c r="P248">
        <v>0</v>
      </c>
      <c r="Q248">
        <v>0</v>
      </c>
      <c r="R248">
        <v>0</v>
      </c>
      <c r="S248">
        <v>0</v>
      </c>
      <c r="T248">
        <v>0</v>
      </c>
      <c r="U248">
        <v>10973</v>
      </c>
      <c r="V248">
        <v>0</v>
      </c>
      <c r="W248">
        <v>0</v>
      </c>
      <c r="X248">
        <v>0</v>
      </c>
      <c r="Y248">
        <v>0</v>
      </c>
      <c r="Z248">
        <v>0</v>
      </c>
      <c r="AA248">
        <v>0</v>
      </c>
      <c r="AB248">
        <v>0</v>
      </c>
      <c r="AC248">
        <v>0</v>
      </c>
      <c r="AD248">
        <v>0</v>
      </c>
      <c r="AE248">
        <v>0</v>
      </c>
      <c r="AF248">
        <v>10973</v>
      </c>
      <c r="AG248">
        <v>11000</v>
      </c>
      <c r="AH248">
        <v>0</v>
      </c>
      <c r="AI248">
        <v>0</v>
      </c>
      <c r="AJ248">
        <v>0</v>
      </c>
      <c r="AK248">
        <v>0</v>
      </c>
      <c r="AL248">
        <v>0</v>
      </c>
      <c r="AM248">
        <v>0</v>
      </c>
      <c r="AN248">
        <v>0</v>
      </c>
      <c r="AO248">
        <v>0</v>
      </c>
      <c r="AP248">
        <v>3833</v>
      </c>
      <c r="AQ248">
        <v>0</v>
      </c>
      <c r="AR248">
        <v>0</v>
      </c>
      <c r="AS248">
        <v>0</v>
      </c>
      <c r="AT248">
        <v>14833</v>
      </c>
      <c r="AU248">
        <v>6490</v>
      </c>
      <c r="AV248">
        <v>0</v>
      </c>
      <c r="AW248">
        <v>0</v>
      </c>
      <c r="AX248">
        <v>0</v>
      </c>
      <c r="AY248" s="142">
        <v>0</v>
      </c>
      <c r="AZ248" s="143">
        <v>0</v>
      </c>
      <c r="BA248" s="141">
        <v>0</v>
      </c>
      <c r="BB248" s="141">
        <v>0</v>
      </c>
      <c r="BC248" s="2">
        <v>0</v>
      </c>
      <c r="BD248" s="2">
        <v>0</v>
      </c>
      <c r="BE248" s="2">
        <v>0</v>
      </c>
      <c r="BF248" s="2">
        <v>0</v>
      </c>
      <c r="BG248" s="2">
        <v>0</v>
      </c>
      <c r="BH248" s="2">
        <v>0</v>
      </c>
      <c r="BI248" s="2">
        <v>0</v>
      </c>
      <c r="BJ248" s="2">
        <v>0</v>
      </c>
      <c r="BK248" s="2">
        <v>0</v>
      </c>
      <c r="BM248" s="24">
        <f t="shared" si="3"/>
        <v>0</v>
      </c>
      <c r="BN248" s="24">
        <v>18000</v>
      </c>
    </row>
    <row r="249" spans="1:66" ht="15">
      <c r="A249" s="139" t="s">
        <v>584</v>
      </c>
      <c r="B249" s="140" t="str">
        <f>VLOOKUP(A249,LA_info!$C$4:$D$344,2,FALSE)</f>
        <v>Hereford &amp; Worcester Combined Fire and Rescue Authority</v>
      </c>
      <c r="D249">
        <v>0</v>
      </c>
      <c r="E249">
        <v>0</v>
      </c>
      <c r="F249">
        <v>0</v>
      </c>
      <c r="G249">
        <v>0</v>
      </c>
      <c r="H249">
        <v>0</v>
      </c>
      <c r="I249">
        <v>0</v>
      </c>
      <c r="J249">
        <v>0</v>
      </c>
      <c r="K249">
        <v>0</v>
      </c>
      <c r="L249">
        <v>0</v>
      </c>
      <c r="M249">
        <v>0</v>
      </c>
      <c r="N249">
        <v>0</v>
      </c>
      <c r="O249">
        <v>0</v>
      </c>
      <c r="P249">
        <v>0</v>
      </c>
      <c r="Q249">
        <v>0</v>
      </c>
      <c r="R249">
        <v>0</v>
      </c>
      <c r="S249">
        <v>0</v>
      </c>
      <c r="T249">
        <v>0</v>
      </c>
      <c r="U249">
        <v>13137</v>
      </c>
      <c r="V249">
        <v>0</v>
      </c>
      <c r="W249">
        <v>0</v>
      </c>
      <c r="X249">
        <v>0</v>
      </c>
      <c r="Y249">
        <v>0</v>
      </c>
      <c r="Z249">
        <v>0</v>
      </c>
      <c r="AA249">
        <v>0</v>
      </c>
      <c r="AB249">
        <v>0</v>
      </c>
      <c r="AC249">
        <v>0</v>
      </c>
      <c r="AD249">
        <v>0</v>
      </c>
      <c r="AE249">
        <v>0</v>
      </c>
      <c r="AF249">
        <v>13137</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s="142">
        <v>0</v>
      </c>
      <c r="AZ249" s="143">
        <v>0</v>
      </c>
      <c r="BA249" s="141">
        <v>0</v>
      </c>
      <c r="BB249" s="141">
        <v>0</v>
      </c>
      <c r="BC249" s="2">
        <v>0</v>
      </c>
      <c r="BD249" s="2">
        <v>0</v>
      </c>
      <c r="BE249" s="2">
        <v>0</v>
      </c>
      <c r="BF249" s="2">
        <v>0</v>
      </c>
      <c r="BG249" s="2">
        <v>0</v>
      </c>
      <c r="BH249" s="2">
        <v>0</v>
      </c>
      <c r="BI249" s="2">
        <v>0</v>
      </c>
      <c r="BJ249" s="2">
        <v>0</v>
      </c>
      <c r="BK249" s="2">
        <v>0</v>
      </c>
      <c r="BM249" s="24">
        <f t="shared" si="3"/>
        <v>0</v>
      </c>
      <c r="BN249" s="24">
        <v>18000</v>
      </c>
    </row>
    <row r="250" spans="1:66" ht="15">
      <c r="A250" s="139" t="s">
        <v>602</v>
      </c>
      <c r="B250" s="140" t="str">
        <f>VLOOKUP(A250,LA_info!$C$4:$D$344,2,FALSE)</f>
        <v>Humberside Combined Fire and Rescue Authority</v>
      </c>
      <c r="D250">
        <v>0</v>
      </c>
      <c r="E250">
        <v>0</v>
      </c>
      <c r="F250">
        <v>0</v>
      </c>
      <c r="G250">
        <v>0</v>
      </c>
      <c r="H250">
        <v>0</v>
      </c>
      <c r="I250">
        <v>0</v>
      </c>
      <c r="J250">
        <v>0</v>
      </c>
      <c r="K250">
        <v>0</v>
      </c>
      <c r="L250">
        <v>0</v>
      </c>
      <c r="M250">
        <v>0</v>
      </c>
      <c r="N250">
        <v>0</v>
      </c>
      <c r="O250">
        <v>0</v>
      </c>
      <c r="P250">
        <v>0</v>
      </c>
      <c r="Q250">
        <v>0</v>
      </c>
      <c r="R250">
        <v>0</v>
      </c>
      <c r="S250">
        <v>0</v>
      </c>
      <c r="T250">
        <v>0</v>
      </c>
      <c r="U250">
        <v>15302</v>
      </c>
      <c r="V250">
        <v>0</v>
      </c>
      <c r="W250">
        <v>0</v>
      </c>
      <c r="X250">
        <v>0</v>
      </c>
      <c r="Y250">
        <v>0</v>
      </c>
      <c r="Z250">
        <v>0</v>
      </c>
      <c r="AA250">
        <v>0</v>
      </c>
      <c r="AB250">
        <v>0</v>
      </c>
      <c r="AC250">
        <v>0</v>
      </c>
      <c r="AD250">
        <v>0</v>
      </c>
      <c r="AE250">
        <v>0</v>
      </c>
      <c r="AF250">
        <v>15302</v>
      </c>
      <c r="AG250">
        <v>4959</v>
      </c>
      <c r="AH250">
        <v>4000</v>
      </c>
      <c r="AI250">
        <v>3000</v>
      </c>
      <c r="AJ250">
        <v>0</v>
      </c>
      <c r="AK250">
        <v>0</v>
      </c>
      <c r="AL250">
        <v>0</v>
      </c>
      <c r="AM250">
        <v>0</v>
      </c>
      <c r="AN250">
        <v>0</v>
      </c>
      <c r="AO250">
        <v>0</v>
      </c>
      <c r="AP250">
        <v>0</v>
      </c>
      <c r="AQ250">
        <v>0</v>
      </c>
      <c r="AR250">
        <v>0</v>
      </c>
      <c r="AS250">
        <v>0</v>
      </c>
      <c r="AT250">
        <v>11959</v>
      </c>
      <c r="AU250">
        <v>2000</v>
      </c>
      <c r="AV250">
        <v>0</v>
      </c>
      <c r="AW250">
        <v>0</v>
      </c>
      <c r="AX250">
        <v>0</v>
      </c>
      <c r="AY250" s="142">
        <v>0</v>
      </c>
      <c r="AZ250" s="143">
        <v>0</v>
      </c>
      <c r="BA250" s="141">
        <v>0</v>
      </c>
      <c r="BB250" s="141">
        <v>0</v>
      </c>
      <c r="BC250" s="2">
        <v>0</v>
      </c>
      <c r="BD250" s="2">
        <v>0</v>
      </c>
      <c r="BE250" s="2">
        <v>0</v>
      </c>
      <c r="BF250" s="2">
        <v>0</v>
      </c>
      <c r="BG250" s="2">
        <v>0</v>
      </c>
      <c r="BH250" s="2">
        <v>0</v>
      </c>
      <c r="BI250" s="2">
        <v>0</v>
      </c>
      <c r="BJ250" s="2">
        <v>0</v>
      </c>
      <c r="BK250" s="2">
        <v>0</v>
      </c>
      <c r="BM250" s="24">
        <f t="shared" si="3"/>
        <v>0</v>
      </c>
      <c r="BN250" s="24">
        <v>11751.875</v>
      </c>
    </row>
    <row r="251" spans="1:66" ht="15">
      <c r="A251" s="139" t="s">
        <v>622</v>
      </c>
      <c r="B251" s="140" t="str">
        <f>VLOOKUP(A251,LA_info!$C$4:$D$344,2,FALSE)</f>
        <v>Kent Combined Fire and Rescue Authority</v>
      </c>
      <c r="D251">
        <v>0</v>
      </c>
      <c r="E251">
        <v>0</v>
      </c>
      <c r="F251">
        <v>0</v>
      </c>
      <c r="G251">
        <v>0</v>
      </c>
      <c r="H251">
        <v>0</v>
      </c>
      <c r="I251">
        <v>0</v>
      </c>
      <c r="J251">
        <v>0</v>
      </c>
      <c r="K251">
        <v>0</v>
      </c>
      <c r="L251">
        <v>0</v>
      </c>
      <c r="M251">
        <v>0</v>
      </c>
      <c r="N251">
        <v>0</v>
      </c>
      <c r="O251">
        <v>0</v>
      </c>
      <c r="P251">
        <v>0</v>
      </c>
      <c r="Q251">
        <v>0</v>
      </c>
      <c r="R251">
        <v>0</v>
      </c>
      <c r="S251">
        <v>0</v>
      </c>
      <c r="T251">
        <v>0</v>
      </c>
      <c r="U251">
        <v>3035.4</v>
      </c>
      <c r="V251">
        <v>0</v>
      </c>
      <c r="W251">
        <v>0</v>
      </c>
      <c r="X251">
        <v>0</v>
      </c>
      <c r="Y251">
        <v>0</v>
      </c>
      <c r="Z251">
        <v>0</v>
      </c>
      <c r="AA251">
        <v>0</v>
      </c>
      <c r="AB251">
        <v>0</v>
      </c>
      <c r="AC251">
        <v>0</v>
      </c>
      <c r="AD251">
        <v>0</v>
      </c>
      <c r="AE251">
        <v>0</v>
      </c>
      <c r="AF251">
        <v>3035.4</v>
      </c>
      <c r="AG251">
        <v>10892.08157</v>
      </c>
      <c r="AH251">
        <v>5000</v>
      </c>
      <c r="AI251">
        <v>2800</v>
      </c>
      <c r="AJ251">
        <v>0</v>
      </c>
      <c r="AK251">
        <v>12975.454609999999</v>
      </c>
      <c r="AL251">
        <v>0</v>
      </c>
      <c r="AM251">
        <v>0</v>
      </c>
      <c r="AN251">
        <v>0</v>
      </c>
      <c r="AO251">
        <v>5000</v>
      </c>
      <c r="AP251">
        <v>0</v>
      </c>
      <c r="AQ251">
        <v>0</v>
      </c>
      <c r="AR251">
        <v>0</v>
      </c>
      <c r="AS251">
        <v>0</v>
      </c>
      <c r="AT251">
        <v>36667.53618</v>
      </c>
      <c r="AU251">
        <v>0</v>
      </c>
      <c r="AV251">
        <v>0</v>
      </c>
      <c r="AW251">
        <v>0</v>
      </c>
      <c r="AX251">
        <v>0</v>
      </c>
      <c r="AY251" s="142">
        <v>0</v>
      </c>
      <c r="AZ251" s="143">
        <v>0</v>
      </c>
      <c r="BA251" s="141">
        <v>0</v>
      </c>
      <c r="BB251" s="141">
        <v>0</v>
      </c>
      <c r="BC251" s="2">
        <v>0</v>
      </c>
      <c r="BD251" s="2">
        <v>0</v>
      </c>
      <c r="BE251" s="2">
        <v>0</v>
      </c>
      <c r="BF251" s="2">
        <v>0</v>
      </c>
      <c r="BG251" s="2">
        <v>0</v>
      </c>
      <c r="BH251" s="2">
        <v>0</v>
      </c>
      <c r="BI251" s="2">
        <v>0</v>
      </c>
      <c r="BJ251" s="2">
        <v>0</v>
      </c>
      <c r="BK251" s="2">
        <v>0</v>
      </c>
      <c r="BM251" s="24">
        <f t="shared" si="3"/>
        <v>0</v>
      </c>
      <c r="BN251" s="24">
        <v>12530.75</v>
      </c>
    </row>
    <row r="252" spans="1:66" ht="15">
      <c r="A252" s="139" t="s">
        <v>636</v>
      </c>
      <c r="B252" s="140" t="str">
        <f>VLOOKUP(A252,LA_info!$C$4:$D$344,2,FALSE)</f>
        <v>Lancashire Combined Fire and Rescue Authority</v>
      </c>
      <c r="D252">
        <v>0</v>
      </c>
      <c r="E252">
        <v>0</v>
      </c>
      <c r="F252">
        <v>0</v>
      </c>
      <c r="G252">
        <v>0</v>
      </c>
      <c r="H252">
        <v>0</v>
      </c>
      <c r="I252">
        <v>0</v>
      </c>
      <c r="J252">
        <v>0</v>
      </c>
      <c r="K252">
        <v>0</v>
      </c>
      <c r="L252">
        <v>0</v>
      </c>
      <c r="M252">
        <v>0</v>
      </c>
      <c r="N252">
        <v>0</v>
      </c>
      <c r="O252">
        <v>0</v>
      </c>
      <c r="P252">
        <v>0</v>
      </c>
      <c r="Q252">
        <v>0</v>
      </c>
      <c r="R252">
        <v>0</v>
      </c>
      <c r="S252">
        <v>0</v>
      </c>
      <c r="T252">
        <v>0</v>
      </c>
      <c r="U252">
        <v>5764</v>
      </c>
      <c r="V252">
        <v>0</v>
      </c>
      <c r="W252">
        <v>0</v>
      </c>
      <c r="X252">
        <v>0</v>
      </c>
      <c r="Y252">
        <v>0</v>
      </c>
      <c r="Z252">
        <v>0</v>
      </c>
      <c r="AA252">
        <v>0</v>
      </c>
      <c r="AB252">
        <v>0</v>
      </c>
      <c r="AC252">
        <v>0</v>
      </c>
      <c r="AD252">
        <v>0</v>
      </c>
      <c r="AE252">
        <v>0</v>
      </c>
      <c r="AF252">
        <v>5764</v>
      </c>
      <c r="AG252">
        <v>4</v>
      </c>
      <c r="AH252">
        <v>0</v>
      </c>
      <c r="AI252">
        <v>0</v>
      </c>
      <c r="AJ252">
        <v>0</v>
      </c>
      <c r="AK252">
        <v>0</v>
      </c>
      <c r="AL252">
        <v>0</v>
      </c>
      <c r="AM252">
        <v>0</v>
      </c>
      <c r="AN252">
        <v>0</v>
      </c>
      <c r="AO252">
        <v>0</v>
      </c>
      <c r="AP252">
        <v>0</v>
      </c>
      <c r="AQ252">
        <v>0</v>
      </c>
      <c r="AR252">
        <v>23975</v>
      </c>
      <c r="AS252">
        <v>0</v>
      </c>
      <c r="AT252">
        <v>23979</v>
      </c>
      <c r="AU252">
        <v>0</v>
      </c>
      <c r="AV252">
        <v>0</v>
      </c>
      <c r="AW252">
        <v>0</v>
      </c>
      <c r="AX252">
        <v>0</v>
      </c>
      <c r="AY252" s="142">
        <v>0</v>
      </c>
      <c r="AZ252" s="143">
        <v>0</v>
      </c>
      <c r="BA252" s="141">
        <v>0</v>
      </c>
      <c r="BB252" s="141">
        <v>0</v>
      </c>
      <c r="BC252" s="2">
        <v>0</v>
      </c>
      <c r="BD252" s="2">
        <v>0</v>
      </c>
      <c r="BE252" s="2">
        <v>0</v>
      </c>
      <c r="BF252" s="2">
        <v>0</v>
      </c>
      <c r="BG252" s="2">
        <v>0</v>
      </c>
      <c r="BH252" s="2">
        <v>0</v>
      </c>
      <c r="BI252" s="2">
        <v>0</v>
      </c>
      <c r="BJ252" s="2">
        <v>0</v>
      </c>
      <c r="BK252" s="2">
        <v>0</v>
      </c>
      <c r="BM252" s="24">
        <f t="shared" si="3"/>
        <v>0</v>
      </c>
      <c r="BN252" s="24">
        <v>12004.25</v>
      </c>
    </row>
    <row r="253" spans="1:66" ht="15">
      <c r="A253" s="139" t="s">
        <v>644</v>
      </c>
      <c r="B253" s="140" t="str">
        <f>VLOOKUP(A253,LA_info!$C$4:$D$344,2,FALSE)</f>
        <v>Leicestershire Combined Fire and Rescue Authority</v>
      </c>
      <c r="D253">
        <v>0</v>
      </c>
      <c r="E253">
        <v>0</v>
      </c>
      <c r="F253">
        <v>0</v>
      </c>
      <c r="G253">
        <v>0</v>
      </c>
      <c r="H253">
        <v>0</v>
      </c>
      <c r="I253">
        <v>0</v>
      </c>
      <c r="J253">
        <v>0</v>
      </c>
      <c r="K253">
        <v>0</v>
      </c>
      <c r="L253">
        <v>0</v>
      </c>
      <c r="M253">
        <v>0</v>
      </c>
      <c r="N253">
        <v>0</v>
      </c>
      <c r="O253">
        <v>0</v>
      </c>
      <c r="P253">
        <v>0</v>
      </c>
      <c r="Q253">
        <v>0</v>
      </c>
      <c r="R253">
        <v>0</v>
      </c>
      <c r="S253">
        <v>0</v>
      </c>
      <c r="T253">
        <v>0</v>
      </c>
      <c r="U253">
        <v>14478</v>
      </c>
      <c r="V253">
        <v>4890</v>
      </c>
      <c r="W253">
        <v>0</v>
      </c>
      <c r="X253">
        <v>0</v>
      </c>
      <c r="Y253">
        <v>0</v>
      </c>
      <c r="Z253">
        <v>0</v>
      </c>
      <c r="AA253">
        <v>0</v>
      </c>
      <c r="AB253">
        <v>0</v>
      </c>
      <c r="AC253">
        <v>0</v>
      </c>
      <c r="AD253">
        <v>0</v>
      </c>
      <c r="AE253">
        <v>0</v>
      </c>
      <c r="AF253">
        <v>19368</v>
      </c>
      <c r="AG253">
        <v>3247</v>
      </c>
      <c r="AH253">
        <v>0</v>
      </c>
      <c r="AI253">
        <v>0</v>
      </c>
      <c r="AJ253">
        <v>0</v>
      </c>
      <c r="AK253">
        <v>0</v>
      </c>
      <c r="AL253">
        <v>0</v>
      </c>
      <c r="AM253">
        <v>0</v>
      </c>
      <c r="AN253">
        <v>0</v>
      </c>
      <c r="AO253">
        <v>0</v>
      </c>
      <c r="AP253">
        <v>0</v>
      </c>
      <c r="AQ253">
        <v>0</v>
      </c>
      <c r="AR253">
        <v>0</v>
      </c>
      <c r="AS253">
        <v>0</v>
      </c>
      <c r="AT253">
        <v>3247</v>
      </c>
      <c r="AU253">
        <v>0</v>
      </c>
      <c r="AV253">
        <v>0</v>
      </c>
      <c r="AW253">
        <v>0</v>
      </c>
      <c r="AX253">
        <v>0</v>
      </c>
      <c r="AY253" s="142">
        <v>0</v>
      </c>
      <c r="AZ253" s="143">
        <v>0</v>
      </c>
      <c r="BA253" s="141">
        <v>0</v>
      </c>
      <c r="BB253" s="141">
        <v>0</v>
      </c>
      <c r="BC253" s="2">
        <v>0</v>
      </c>
      <c r="BD253" s="2">
        <v>0</v>
      </c>
      <c r="BE253" s="2">
        <v>0</v>
      </c>
      <c r="BF253" s="2">
        <v>0</v>
      </c>
      <c r="BG253" s="2">
        <v>0</v>
      </c>
      <c r="BH253" s="2">
        <v>0</v>
      </c>
      <c r="BI253" s="2">
        <v>0</v>
      </c>
      <c r="BJ253" s="2">
        <v>0</v>
      </c>
      <c r="BK253" s="2">
        <v>0</v>
      </c>
      <c r="BM253" s="24">
        <f t="shared" si="3"/>
        <v>0</v>
      </c>
      <c r="BN253" s="24">
        <v>12010.625</v>
      </c>
    </row>
    <row r="254" spans="1:66" ht="15">
      <c r="A254" s="139" t="s">
        <v>734</v>
      </c>
      <c r="B254" s="140" t="str">
        <f>VLOOKUP(A254,LA_info!$C$4:$D$344,2,FALSE)</f>
        <v>North Yorkshire Combined Fire and Rescue Authority</v>
      </c>
      <c r="D254">
        <v>0</v>
      </c>
      <c r="E254">
        <v>0</v>
      </c>
      <c r="F254">
        <v>0</v>
      </c>
      <c r="G254">
        <v>0</v>
      </c>
      <c r="H254">
        <v>0</v>
      </c>
      <c r="I254">
        <v>0</v>
      </c>
      <c r="J254">
        <v>0</v>
      </c>
      <c r="K254">
        <v>0</v>
      </c>
      <c r="L254">
        <v>0</v>
      </c>
      <c r="M254">
        <v>0</v>
      </c>
      <c r="N254">
        <v>0</v>
      </c>
      <c r="O254">
        <v>0</v>
      </c>
      <c r="P254">
        <v>0</v>
      </c>
      <c r="Q254">
        <v>0</v>
      </c>
      <c r="R254">
        <v>0</v>
      </c>
      <c r="S254">
        <v>0</v>
      </c>
      <c r="T254">
        <v>0</v>
      </c>
      <c r="U254">
        <v>15580</v>
      </c>
      <c r="V254">
        <v>0</v>
      </c>
      <c r="W254">
        <v>0</v>
      </c>
      <c r="X254">
        <v>0</v>
      </c>
      <c r="Y254">
        <v>0</v>
      </c>
      <c r="Z254">
        <v>0</v>
      </c>
      <c r="AA254">
        <v>0</v>
      </c>
      <c r="AB254">
        <v>0</v>
      </c>
      <c r="AC254">
        <v>0</v>
      </c>
      <c r="AD254">
        <v>0</v>
      </c>
      <c r="AE254">
        <v>0</v>
      </c>
      <c r="AF254">
        <v>15580</v>
      </c>
      <c r="AG254">
        <v>0</v>
      </c>
      <c r="AH254">
        <v>0</v>
      </c>
      <c r="AI254">
        <v>0</v>
      </c>
      <c r="AJ254">
        <v>0</v>
      </c>
      <c r="AK254">
        <v>0</v>
      </c>
      <c r="AL254">
        <v>0</v>
      </c>
      <c r="AM254">
        <v>0</v>
      </c>
      <c r="AN254">
        <v>0</v>
      </c>
      <c r="AO254">
        <v>0</v>
      </c>
      <c r="AP254">
        <v>0</v>
      </c>
      <c r="AQ254">
        <v>0</v>
      </c>
      <c r="AR254">
        <v>9032</v>
      </c>
      <c r="AS254">
        <v>0</v>
      </c>
      <c r="AT254">
        <v>9032</v>
      </c>
      <c r="AU254">
        <v>0</v>
      </c>
      <c r="AV254">
        <v>0</v>
      </c>
      <c r="AW254">
        <v>0</v>
      </c>
      <c r="AX254">
        <v>0</v>
      </c>
      <c r="AY254" s="142">
        <v>0</v>
      </c>
      <c r="AZ254" s="143">
        <v>0</v>
      </c>
      <c r="BA254" s="141">
        <v>0</v>
      </c>
      <c r="BB254" s="141">
        <v>0</v>
      </c>
      <c r="BC254" s="2">
        <v>0</v>
      </c>
      <c r="BD254" s="2">
        <v>0</v>
      </c>
      <c r="BE254" s="2">
        <v>0</v>
      </c>
      <c r="BF254" s="2">
        <v>0</v>
      </c>
      <c r="BG254" s="2">
        <v>0</v>
      </c>
      <c r="BH254" s="2">
        <v>0</v>
      </c>
      <c r="BI254" s="2">
        <v>0</v>
      </c>
      <c r="BJ254" s="2">
        <v>0</v>
      </c>
      <c r="BK254" s="2">
        <v>0</v>
      </c>
      <c r="BM254" s="24">
        <f t="shared" si="3"/>
        <v>0</v>
      </c>
      <c r="BN254" s="24">
        <v>11318.75</v>
      </c>
    </row>
    <row r="255" spans="1:66" ht="15">
      <c r="A255" s="139" t="s">
        <v>744</v>
      </c>
      <c r="B255" s="140" t="str">
        <f>VLOOKUP(A255,LA_info!$C$4:$D$344,2,FALSE)</f>
        <v>Nottinghamshire Combined Fire and Rescue Authority</v>
      </c>
      <c r="D255">
        <v>0</v>
      </c>
      <c r="E255">
        <v>0</v>
      </c>
      <c r="F255">
        <v>0</v>
      </c>
      <c r="G255">
        <v>0</v>
      </c>
      <c r="H255">
        <v>0</v>
      </c>
      <c r="I255">
        <v>0</v>
      </c>
      <c r="J255">
        <v>0</v>
      </c>
      <c r="K255">
        <v>0</v>
      </c>
      <c r="L255">
        <v>0</v>
      </c>
      <c r="M255">
        <v>0</v>
      </c>
      <c r="N255">
        <v>0</v>
      </c>
      <c r="O255">
        <v>0</v>
      </c>
      <c r="P255">
        <v>4000</v>
      </c>
      <c r="Q255">
        <v>0</v>
      </c>
      <c r="R255">
        <v>0</v>
      </c>
      <c r="S255">
        <v>0</v>
      </c>
      <c r="T255">
        <v>4000</v>
      </c>
      <c r="U255">
        <v>16337</v>
      </c>
      <c r="V255">
        <v>0</v>
      </c>
      <c r="W255">
        <v>0</v>
      </c>
      <c r="X255">
        <v>0</v>
      </c>
      <c r="Y255">
        <v>0</v>
      </c>
      <c r="Z255">
        <v>0</v>
      </c>
      <c r="AA255">
        <v>0</v>
      </c>
      <c r="AB255">
        <v>0</v>
      </c>
      <c r="AC255">
        <v>0</v>
      </c>
      <c r="AD255">
        <v>4000</v>
      </c>
      <c r="AE255">
        <v>0</v>
      </c>
      <c r="AF255">
        <v>20337</v>
      </c>
      <c r="AG255">
        <v>4353</v>
      </c>
      <c r="AH255">
        <v>2000</v>
      </c>
      <c r="AI255">
        <v>0</v>
      </c>
      <c r="AJ255">
        <v>0</v>
      </c>
      <c r="AK255">
        <v>0</v>
      </c>
      <c r="AL255">
        <v>0</v>
      </c>
      <c r="AM255">
        <v>0</v>
      </c>
      <c r="AN255">
        <v>0</v>
      </c>
      <c r="AO255">
        <v>0</v>
      </c>
      <c r="AP255">
        <v>0</v>
      </c>
      <c r="AQ255">
        <v>0</v>
      </c>
      <c r="AR255">
        <v>0</v>
      </c>
      <c r="AS255">
        <v>0</v>
      </c>
      <c r="AT255">
        <v>6353</v>
      </c>
      <c r="AU255">
        <v>0</v>
      </c>
      <c r="AV255">
        <v>0</v>
      </c>
      <c r="AW255">
        <v>0</v>
      </c>
      <c r="AX255">
        <v>0</v>
      </c>
      <c r="AY255" s="142">
        <v>0</v>
      </c>
      <c r="AZ255" s="143">
        <v>0</v>
      </c>
      <c r="BA255" s="141">
        <v>0</v>
      </c>
      <c r="BB255" s="141">
        <v>0</v>
      </c>
      <c r="BC255" s="2">
        <v>0</v>
      </c>
      <c r="BD255" s="2">
        <v>0</v>
      </c>
      <c r="BE255" s="2">
        <v>0</v>
      </c>
      <c r="BF255" s="2">
        <v>0</v>
      </c>
      <c r="BG255" s="2">
        <v>0</v>
      </c>
      <c r="BH255" s="2">
        <v>0</v>
      </c>
      <c r="BI255" s="2">
        <v>0</v>
      </c>
      <c r="BJ255" s="2">
        <v>0</v>
      </c>
      <c r="BK255" s="2">
        <v>0</v>
      </c>
      <c r="BM255" s="24">
        <f t="shared" si="3"/>
        <v>0</v>
      </c>
      <c r="BN255" s="24">
        <v>12508.375</v>
      </c>
    </row>
    <row r="256" spans="1:66" ht="15">
      <c r="A256" s="139" t="s">
        <v>818</v>
      </c>
      <c r="B256" s="140" t="str">
        <f>VLOOKUP(A256,LA_info!$C$4:$D$344,2,FALSE)</f>
        <v>Shropshire Combined Fire and Rescue Authority</v>
      </c>
      <c r="D256">
        <v>0</v>
      </c>
      <c r="E256">
        <v>0</v>
      </c>
      <c r="F256">
        <v>0</v>
      </c>
      <c r="G256">
        <v>0</v>
      </c>
      <c r="H256">
        <v>0</v>
      </c>
      <c r="I256">
        <v>0</v>
      </c>
      <c r="J256">
        <v>0</v>
      </c>
      <c r="K256">
        <v>0</v>
      </c>
      <c r="L256">
        <v>0</v>
      </c>
      <c r="M256">
        <v>0</v>
      </c>
      <c r="N256">
        <v>0</v>
      </c>
      <c r="O256">
        <v>0</v>
      </c>
      <c r="P256">
        <v>0</v>
      </c>
      <c r="Q256">
        <v>0</v>
      </c>
      <c r="R256">
        <v>0</v>
      </c>
      <c r="S256">
        <v>0</v>
      </c>
      <c r="T256">
        <v>0</v>
      </c>
      <c r="U256">
        <v>5698</v>
      </c>
      <c r="V256">
        <v>0</v>
      </c>
      <c r="W256">
        <v>0</v>
      </c>
      <c r="X256">
        <v>0</v>
      </c>
      <c r="Y256">
        <v>0</v>
      </c>
      <c r="Z256">
        <v>0</v>
      </c>
      <c r="AA256">
        <v>0</v>
      </c>
      <c r="AB256">
        <v>0</v>
      </c>
      <c r="AC256">
        <v>0</v>
      </c>
      <c r="AD256">
        <v>0</v>
      </c>
      <c r="AE256">
        <v>0</v>
      </c>
      <c r="AF256">
        <v>5698</v>
      </c>
      <c r="AG256">
        <v>8670</v>
      </c>
      <c r="AH256">
        <v>3000</v>
      </c>
      <c r="AI256">
        <v>0</v>
      </c>
      <c r="AJ256">
        <v>0</v>
      </c>
      <c r="AK256">
        <v>0</v>
      </c>
      <c r="AL256">
        <v>0</v>
      </c>
      <c r="AM256">
        <v>0</v>
      </c>
      <c r="AN256">
        <v>0</v>
      </c>
      <c r="AO256">
        <v>0</v>
      </c>
      <c r="AP256">
        <v>0</v>
      </c>
      <c r="AQ256">
        <v>0</v>
      </c>
      <c r="AR256">
        <v>7600</v>
      </c>
      <c r="AS256">
        <v>0</v>
      </c>
      <c r="AT256">
        <v>19270</v>
      </c>
      <c r="AU256">
        <v>0</v>
      </c>
      <c r="AV256">
        <v>0</v>
      </c>
      <c r="AW256">
        <v>0</v>
      </c>
      <c r="AX256">
        <v>0</v>
      </c>
      <c r="AY256" s="142">
        <v>0</v>
      </c>
      <c r="AZ256" s="143">
        <v>0</v>
      </c>
      <c r="BA256" s="141">
        <v>0</v>
      </c>
      <c r="BB256" s="141">
        <v>0</v>
      </c>
      <c r="BC256" s="2">
        <v>0</v>
      </c>
      <c r="BD256" s="2">
        <v>0</v>
      </c>
      <c r="BE256" s="2">
        <v>0</v>
      </c>
      <c r="BF256" s="2">
        <v>0</v>
      </c>
      <c r="BG256" s="2">
        <v>0</v>
      </c>
      <c r="BH256" s="2">
        <v>0</v>
      </c>
      <c r="BI256" s="2">
        <v>0</v>
      </c>
      <c r="BJ256" s="2">
        <v>0</v>
      </c>
      <c r="BK256" s="2">
        <v>0</v>
      </c>
      <c r="BM256" s="24">
        <f t="shared" si="3"/>
        <v>0</v>
      </c>
      <c r="BN256" s="24">
        <v>10770</v>
      </c>
    </row>
    <row r="257" spans="1:66" ht="15">
      <c r="A257" s="139" t="s">
        <v>868</v>
      </c>
      <c r="B257" s="140" t="str">
        <f>VLOOKUP(A257,LA_info!$C$4:$D$344,2,FALSE)</f>
        <v>Staffordshire Combined Fire and Rescue Authority</v>
      </c>
      <c r="D257">
        <v>0</v>
      </c>
      <c r="E257">
        <v>0</v>
      </c>
      <c r="F257">
        <v>0</v>
      </c>
      <c r="G257">
        <v>0</v>
      </c>
      <c r="H257">
        <v>0</v>
      </c>
      <c r="I257">
        <v>0</v>
      </c>
      <c r="J257">
        <v>0</v>
      </c>
      <c r="K257">
        <v>0</v>
      </c>
      <c r="L257">
        <v>0</v>
      </c>
      <c r="M257">
        <v>0</v>
      </c>
      <c r="N257">
        <v>0</v>
      </c>
      <c r="O257">
        <v>0</v>
      </c>
      <c r="P257">
        <v>0</v>
      </c>
      <c r="Q257">
        <v>0</v>
      </c>
      <c r="R257">
        <v>0</v>
      </c>
      <c r="S257">
        <v>0</v>
      </c>
      <c r="T257">
        <v>0</v>
      </c>
      <c r="U257">
        <v>19550</v>
      </c>
      <c r="V257">
        <v>0</v>
      </c>
      <c r="W257">
        <v>0</v>
      </c>
      <c r="X257">
        <v>0</v>
      </c>
      <c r="Y257">
        <v>0</v>
      </c>
      <c r="Z257">
        <v>0</v>
      </c>
      <c r="AA257">
        <v>0</v>
      </c>
      <c r="AB257">
        <v>0</v>
      </c>
      <c r="AC257">
        <v>0</v>
      </c>
      <c r="AD257">
        <v>1000</v>
      </c>
      <c r="AE257">
        <v>0</v>
      </c>
      <c r="AF257">
        <v>20550</v>
      </c>
      <c r="AG257">
        <v>195</v>
      </c>
      <c r="AH257">
        <v>0</v>
      </c>
      <c r="AI257">
        <v>1000</v>
      </c>
      <c r="AJ257">
        <v>0</v>
      </c>
      <c r="AK257">
        <v>0</v>
      </c>
      <c r="AL257">
        <v>0</v>
      </c>
      <c r="AM257">
        <v>0</v>
      </c>
      <c r="AN257">
        <v>0</v>
      </c>
      <c r="AO257">
        <v>0</v>
      </c>
      <c r="AP257">
        <v>0</v>
      </c>
      <c r="AQ257">
        <v>0</v>
      </c>
      <c r="AR257">
        <v>9000</v>
      </c>
      <c r="AS257">
        <v>0</v>
      </c>
      <c r="AT257">
        <v>10195</v>
      </c>
      <c r="AU257">
        <v>4400</v>
      </c>
      <c r="AV257">
        <v>0</v>
      </c>
      <c r="AW257">
        <v>0</v>
      </c>
      <c r="AX257">
        <v>0</v>
      </c>
      <c r="AY257" s="142">
        <v>0</v>
      </c>
      <c r="AZ257" s="143">
        <v>0</v>
      </c>
      <c r="BA257" s="141">
        <v>0</v>
      </c>
      <c r="BB257" s="141">
        <v>0</v>
      </c>
      <c r="BC257" s="2">
        <v>0</v>
      </c>
      <c r="BD257" s="2">
        <v>0</v>
      </c>
      <c r="BE257" s="2">
        <v>0</v>
      </c>
      <c r="BF257" s="2">
        <v>0</v>
      </c>
      <c r="BG257" s="2">
        <v>0</v>
      </c>
      <c r="BH257" s="2">
        <v>0</v>
      </c>
      <c r="BI257" s="2">
        <v>0</v>
      </c>
      <c r="BJ257" s="2">
        <v>0</v>
      </c>
      <c r="BK257" s="2">
        <v>0</v>
      </c>
      <c r="BM257" s="24">
        <f t="shared" si="3"/>
        <v>0</v>
      </c>
      <c r="BN257" s="24">
        <v>12111.125</v>
      </c>
    </row>
    <row r="258" spans="1:66" ht="15">
      <c r="A258" s="139" t="s">
        <v>668</v>
      </c>
      <c r="B258" s="140" t="str">
        <f>VLOOKUP(A258,LA_info!$C$4:$D$344,2,FALSE)</f>
        <v>Merseyside Fire and Rescue Authority</v>
      </c>
      <c r="D258">
        <v>0</v>
      </c>
      <c r="E258">
        <v>0</v>
      </c>
      <c r="F258">
        <v>0</v>
      </c>
      <c r="G258">
        <v>0</v>
      </c>
      <c r="H258">
        <v>0</v>
      </c>
      <c r="I258">
        <v>0</v>
      </c>
      <c r="J258">
        <v>0</v>
      </c>
      <c r="K258">
        <v>0</v>
      </c>
      <c r="L258">
        <v>0</v>
      </c>
      <c r="M258">
        <v>0</v>
      </c>
      <c r="N258">
        <v>0</v>
      </c>
      <c r="O258">
        <v>0</v>
      </c>
      <c r="P258">
        <v>0</v>
      </c>
      <c r="Q258">
        <v>0</v>
      </c>
      <c r="R258">
        <v>0</v>
      </c>
      <c r="S258">
        <v>0</v>
      </c>
      <c r="T258">
        <v>0</v>
      </c>
      <c r="U258">
        <v>41100</v>
      </c>
      <c r="V258">
        <v>0</v>
      </c>
      <c r="W258">
        <v>0</v>
      </c>
      <c r="X258">
        <v>0</v>
      </c>
      <c r="Y258">
        <v>0</v>
      </c>
      <c r="Z258">
        <v>0</v>
      </c>
      <c r="AA258">
        <v>0</v>
      </c>
      <c r="AB258">
        <v>0</v>
      </c>
      <c r="AC258">
        <v>0</v>
      </c>
      <c r="AD258">
        <v>0</v>
      </c>
      <c r="AE258">
        <v>0</v>
      </c>
      <c r="AF258">
        <v>41100</v>
      </c>
      <c r="AG258">
        <v>7000</v>
      </c>
      <c r="AH258">
        <v>8000</v>
      </c>
      <c r="AI258">
        <v>0</v>
      </c>
      <c r="AJ258">
        <v>0</v>
      </c>
      <c r="AK258">
        <v>0</v>
      </c>
      <c r="AL258">
        <v>0</v>
      </c>
      <c r="AM258">
        <v>0</v>
      </c>
      <c r="AN258">
        <v>0</v>
      </c>
      <c r="AO258">
        <v>0</v>
      </c>
      <c r="AP258">
        <v>0</v>
      </c>
      <c r="AQ258">
        <v>0</v>
      </c>
      <c r="AR258">
        <v>0</v>
      </c>
      <c r="AS258">
        <v>0</v>
      </c>
      <c r="AT258">
        <v>15000</v>
      </c>
      <c r="AU258">
        <v>5000</v>
      </c>
      <c r="AV258">
        <v>0</v>
      </c>
      <c r="AW258">
        <v>0</v>
      </c>
      <c r="AX258">
        <v>0</v>
      </c>
      <c r="AY258" s="142">
        <v>0</v>
      </c>
      <c r="AZ258" s="143">
        <v>0</v>
      </c>
      <c r="BA258" s="141">
        <v>0</v>
      </c>
      <c r="BB258" s="141">
        <v>0</v>
      </c>
      <c r="BC258" s="2">
        <v>0</v>
      </c>
      <c r="BD258" s="2">
        <v>0</v>
      </c>
      <c r="BE258" s="2">
        <v>0</v>
      </c>
      <c r="BF258" s="2">
        <v>0</v>
      </c>
      <c r="BG258" s="2">
        <v>0</v>
      </c>
      <c r="BH258" s="2">
        <v>0</v>
      </c>
      <c r="BI258" s="2">
        <v>0</v>
      </c>
      <c r="BJ258" s="2">
        <v>0</v>
      </c>
      <c r="BK258" s="2">
        <v>0</v>
      </c>
      <c r="BM258" s="24">
        <f t="shared" si="3"/>
        <v>0</v>
      </c>
      <c r="BN258" s="24">
        <v>15381.25</v>
      </c>
    </row>
    <row r="259" spans="1:66" ht="15">
      <c r="A259" s="139" t="s">
        <v>852</v>
      </c>
      <c r="B259" s="140" t="str">
        <f>VLOOKUP(A259,LA_info!$C$4:$D$344,2,FALSE)</f>
        <v>South Yorkshire Fire and Rescue Authority</v>
      </c>
      <c r="D259">
        <v>0</v>
      </c>
      <c r="E259">
        <v>0</v>
      </c>
      <c r="F259">
        <v>0</v>
      </c>
      <c r="G259">
        <v>0</v>
      </c>
      <c r="H259">
        <v>0</v>
      </c>
      <c r="I259">
        <v>0</v>
      </c>
      <c r="J259">
        <v>0</v>
      </c>
      <c r="K259">
        <v>0</v>
      </c>
      <c r="L259">
        <v>0</v>
      </c>
      <c r="M259">
        <v>0</v>
      </c>
      <c r="N259">
        <v>0</v>
      </c>
      <c r="O259">
        <v>0</v>
      </c>
      <c r="P259">
        <v>0</v>
      </c>
      <c r="Q259">
        <v>0</v>
      </c>
      <c r="R259">
        <v>0</v>
      </c>
      <c r="S259">
        <v>0</v>
      </c>
      <c r="T259">
        <v>0</v>
      </c>
      <c r="U259">
        <v>22548</v>
      </c>
      <c r="V259">
        <v>0</v>
      </c>
      <c r="W259">
        <v>0</v>
      </c>
      <c r="X259">
        <v>0</v>
      </c>
      <c r="Y259">
        <v>0</v>
      </c>
      <c r="Z259">
        <v>0</v>
      </c>
      <c r="AA259">
        <v>0</v>
      </c>
      <c r="AB259">
        <v>0</v>
      </c>
      <c r="AC259">
        <v>0</v>
      </c>
      <c r="AD259">
        <v>0</v>
      </c>
      <c r="AE259">
        <v>0</v>
      </c>
      <c r="AF259">
        <v>22548</v>
      </c>
      <c r="AG259">
        <v>2000</v>
      </c>
      <c r="AH259">
        <v>0</v>
      </c>
      <c r="AI259">
        <v>0</v>
      </c>
      <c r="AJ259">
        <v>2000</v>
      </c>
      <c r="AK259">
        <v>0</v>
      </c>
      <c r="AL259">
        <v>0</v>
      </c>
      <c r="AM259">
        <v>0</v>
      </c>
      <c r="AN259">
        <v>0</v>
      </c>
      <c r="AO259">
        <v>0</v>
      </c>
      <c r="AP259">
        <v>0</v>
      </c>
      <c r="AQ259">
        <v>0</v>
      </c>
      <c r="AR259">
        <v>0</v>
      </c>
      <c r="AS259">
        <v>0</v>
      </c>
      <c r="AT259">
        <v>4000</v>
      </c>
      <c r="AU259">
        <v>3000</v>
      </c>
      <c r="AV259">
        <v>0</v>
      </c>
      <c r="AW259">
        <v>0</v>
      </c>
      <c r="AX259">
        <v>0</v>
      </c>
      <c r="AY259" s="142">
        <v>0</v>
      </c>
      <c r="AZ259" s="143">
        <v>0</v>
      </c>
      <c r="BA259" s="141">
        <v>0</v>
      </c>
      <c r="BB259" s="141">
        <v>0</v>
      </c>
      <c r="BC259" s="2">
        <v>0</v>
      </c>
      <c r="BD259" s="2">
        <v>0</v>
      </c>
      <c r="BE259" s="2">
        <v>0</v>
      </c>
      <c r="BF259" s="2">
        <v>0</v>
      </c>
      <c r="BG259" s="2">
        <v>0</v>
      </c>
      <c r="BH259" s="2">
        <v>0</v>
      </c>
      <c r="BI259" s="2">
        <v>0</v>
      </c>
      <c r="BJ259" s="2">
        <v>0</v>
      </c>
      <c r="BK259" s="2">
        <v>0</v>
      </c>
      <c r="BM259" s="24">
        <f aca="true" t="shared" si="4" ref="BM259:BM322">AV259*0.02</f>
        <v>0</v>
      </c>
      <c r="BN259" s="24">
        <v>18787.5</v>
      </c>
    </row>
    <row r="260" spans="1:66" ht="15">
      <c r="A260" s="139" t="s">
        <v>970</v>
      </c>
      <c r="B260" s="140" t="str">
        <f>VLOOKUP(A260,LA_info!$C$4:$D$344,2,FALSE)</f>
        <v>West Yorkshire Fire and Rescue Authority</v>
      </c>
      <c r="D260">
        <v>0</v>
      </c>
      <c r="E260">
        <v>0</v>
      </c>
      <c r="F260">
        <v>0</v>
      </c>
      <c r="G260">
        <v>0</v>
      </c>
      <c r="H260">
        <v>0</v>
      </c>
      <c r="I260">
        <v>0</v>
      </c>
      <c r="J260">
        <v>0</v>
      </c>
      <c r="K260">
        <v>0</v>
      </c>
      <c r="L260">
        <v>0</v>
      </c>
      <c r="M260">
        <v>0</v>
      </c>
      <c r="N260">
        <v>0</v>
      </c>
      <c r="O260">
        <v>0</v>
      </c>
      <c r="P260">
        <v>0</v>
      </c>
      <c r="Q260">
        <v>0</v>
      </c>
      <c r="R260">
        <v>0</v>
      </c>
      <c r="S260">
        <v>0</v>
      </c>
      <c r="T260">
        <v>0</v>
      </c>
      <c r="U260">
        <v>44231</v>
      </c>
      <c r="V260">
        <v>0</v>
      </c>
      <c r="W260">
        <v>0</v>
      </c>
      <c r="X260">
        <v>0</v>
      </c>
      <c r="Y260">
        <v>0</v>
      </c>
      <c r="Z260">
        <v>0</v>
      </c>
      <c r="AA260">
        <v>0</v>
      </c>
      <c r="AB260">
        <v>0</v>
      </c>
      <c r="AC260">
        <v>0</v>
      </c>
      <c r="AD260">
        <v>2000</v>
      </c>
      <c r="AE260">
        <v>0</v>
      </c>
      <c r="AF260">
        <v>46231</v>
      </c>
      <c r="AG260">
        <v>1936</v>
      </c>
      <c r="AH260">
        <v>0</v>
      </c>
      <c r="AI260">
        <v>299</v>
      </c>
      <c r="AJ260">
        <v>40</v>
      </c>
      <c r="AK260">
        <v>0</v>
      </c>
      <c r="AL260">
        <v>0</v>
      </c>
      <c r="AM260">
        <v>0</v>
      </c>
      <c r="AN260">
        <v>0</v>
      </c>
      <c r="AO260">
        <v>0</v>
      </c>
      <c r="AP260">
        <v>0</v>
      </c>
      <c r="AQ260">
        <v>0</v>
      </c>
      <c r="AR260">
        <v>0</v>
      </c>
      <c r="AS260">
        <v>0</v>
      </c>
      <c r="AT260">
        <v>2275</v>
      </c>
      <c r="AU260">
        <v>4899</v>
      </c>
      <c r="AV260">
        <v>0</v>
      </c>
      <c r="AW260">
        <v>0</v>
      </c>
      <c r="AX260">
        <v>0</v>
      </c>
      <c r="AY260" s="142">
        <v>0</v>
      </c>
      <c r="AZ260" s="143">
        <v>0</v>
      </c>
      <c r="BA260" s="141">
        <v>0</v>
      </c>
      <c r="BB260" s="141">
        <v>0</v>
      </c>
      <c r="BC260" s="2">
        <v>0</v>
      </c>
      <c r="BD260" s="2">
        <v>0</v>
      </c>
      <c r="BE260" s="2">
        <v>0</v>
      </c>
      <c r="BF260" s="2">
        <v>0</v>
      </c>
      <c r="BG260" s="2">
        <v>0</v>
      </c>
      <c r="BH260" s="2">
        <v>0</v>
      </c>
      <c r="BI260" s="2">
        <v>0</v>
      </c>
      <c r="BJ260" s="2">
        <v>0</v>
      </c>
      <c r="BK260" s="2">
        <v>0</v>
      </c>
      <c r="BM260" s="24">
        <f t="shared" si="4"/>
        <v>0</v>
      </c>
      <c r="BN260" s="24">
        <v>15024.25</v>
      </c>
    </row>
    <row r="261" spans="1:66" ht="15">
      <c r="A261" s="139" t="s">
        <v>478</v>
      </c>
      <c r="B261" s="140" t="str">
        <f>VLOOKUP(A261,LA_info!$C$4:$D$344,2,FALSE)</f>
        <v>Devon and Somerset Combined Fire and Rescue Authority</v>
      </c>
      <c r="D261">
        <v>0</v>
      </c>
      <c r="E261">
        <v>0</v>
      </c>
      <c r="F261">
        <v>0</v>
      </c>
      <c r="G261">
        <v>0</v>
      </c>
      <c r="H261">
        <v>0</v>
      </c>
      <c r="I261">
        <v>0</v>
      </c>
      <c r="J261">
        <v>0</v>
      </c>
      <c r="K261">
        <v>0</v>
      </c>
      <c r="L261">
        <v>0</v>
      </c>
      <c r="M261">
        <v>0</v>
      </c>
      <c r="N261">
        <v>0</v>
      </c>
      <c r="O261">
        <v>0</v>
      </c>
      <c r="P261">
        <v>0</v>
      </c>
      <c r="Q261">
        <v>0</v>
      </c>
      <c r="R261">
        <v>0</v>
      </c>
      <c r="S261">
        <v>0</v>
      </c>
      <c r="T261">
        <v>0</v>
      </c>
      <c r="U261">
        <v>25817</v>
      </c>
      <c r="V261">
        <v>0</v>
      </c>
      <c r="W261">
        <v>0</v>
      </c>
      <c r="X261">
        <v>0</v>
      </c>
      <c r="Y261">
        <v>0</v>
      </c>
      <c r="Z261">
        <v>0</v>
      </c>
      <c r="AA261">
        <v>0</v>
      </c>
      <c r="AB261">
        <v>0</v>
      </c>
      <c r="AC261">
        <v>0</v>
      </c>
      <c r="AD261">
        <v>0</v>
      </c>
      <c r="AE261">
        <v>0</v>
      </c>
      <c r="AF261">
        <v>25817</v>
      </c>
      <c r="AG261">
        <v>16000</v>
      </c>
      <c r="AH261">
        <v>5000</v>
      </c>
      <c r="AI261">
        <v>0</v>
      </c>
      <c r="AJ261">
        <v>1000</v>
      </c>
      <c r="AK261">
        <v>0</v>
      </c>
      <c r="AL261">
        <v>0</v>
      </c>
      <c r="AM261">
        <v>0</v>
      </c>
      <c r="AN261">
        <v>0</v>
      </c>
      <c r="AO261">
        <v>0</v>
      </c>
      <c r="AP261">
        <v>0</v>
      </c>
      <c r="AQ261">
        <v>0</v>
      </c>
      <c r="AR261">
        <v>0</v>
      </c>
      <c r="AS261">
        <v>0</v>
      </c>
      <c r="AT261">
        <v>22000</v>
      </c>
      <c r="AU261">
        <v>0</v>
      </c>
      <c r="AV261">
        <v>0</v>
      </c>
      <c r="AW261">
        <v>0</v>
      </c>
      <c r="AX261">
        <v>0</v>
      </c>
      <c r="AY261" s="142">
        <v>0</v>
      </c>
      <c r="AZ261" s="143">
        <v>0</v>
      </c>
      <c r="BA261" s="141">
        <v>0</v>
      </c>
      <c r="BB261" s="141">
        <v>0</v>
      </c>
      <c r="BC261" s="2">
        <v>0</v>
      </c>
      <c r="BD261" s="2">
        <v>0</v>
      </c>
      <c r="BE261" s="2">
        <v>0</v>
      </c>
      <c r="BF261" s="2">
        <v>0</v>
      </c>
      <c r="BG261" s="2">
        <v>0</v>
      </c>
      <c r="BH261" s="2">
        <v>0</v>
      </c>
      <c r="BI261" s="2">
        <v>0</v>
      </c>
      <c r="BJ261" s="2">
        <v>0</v>
      </c>
      <c r="BK261" s="2">
        <v>0</v>
      </c>
      <c r="BM261" s="24">
        <f t="shared" si="4"/>
        <v>0</v>
      </c>
      <c r="BN261" s="24">
        <v>14769.5</v>
      </c>
    </row>
    <row r="262" spans="1:66" ht="15">
      <c r="A262" s="139" t="s">
        <v>1100</v>
      </c>
      <c r="B262" s="140" t="str">
        <f>VLOOKUP(A262,LA_info!$C$4:$D$344,2,FALSE)</f>
        <v>Dorset and Wiltshire Combined Fire and Rescue Authority</v>
      </c>
      <c r="D262">
        <v>0</v>
      </c>
      <c r="E262">
        <v>0</v>
      </c>
      <c r="F262">
        <v>0</v>
      </c>
      <c r="G262">
        <v>0</v>
      </c>
      <c r="H262">
        <v>0</v>
      </c>
      <c r="I262">
        <v>0</v>
      </c>
      <c r="J262">
        <v>0</v>
      </c>
      <c r="K262">
        <v>0</v>
      </c>
      <c r="L262">
        <v>0</v>
      </c>
      <c r="M262">
        <v>0</v>
      </c>
      <c r="N262">
        <v>0</v>
      </c>
      <c r="O262">
        <v>0</v>
      </c>
      <c r="P262">
        <v>0</v>
      </c>
      <c r="Q262">
        <v>0</v>
      </c>
      <c r="R262">
        <v>0</v>
      </c>
      <c r="S262">
        <v>0</v>
      </c>
      <c r="T262">
        <v>0</v>
      </c>
      <c r="U262">
        <v>12472</v>
      </c>
      <c r="V262">
        <v>0</v>
      </c>
      <c r="W262">
        <v>0</v>
      </c>
      <c r="X262">
        <v>0</v>
      </c>
      <c r="Y262">
        <v>0</v>
      </c>
      <c r="Z262">
        <v>0</v>
      </c>
      <c r="AA262">
        <v>0</v>
      </c>
      <c r="AB262">
        <v>0</v>
      </c>
      <c r="AC262">
        <v>0</v>
      </c>
      <c r="AD262">
        <v>0</v>
      </c>
      <c r="AE262">
        <v>0</v>
      </c>
      <c r="AF262">
        <v>12472</v>
      </c>
      <c r="AG262">
        <v>12623</v>
      </c>
      <c r="AH262">
        <v>0</v>
      </c>
      <c r="AI262">
        <v>0</v>
      </c>
      <c r="AJ262">
        <v>16</v>
      </c>
      <c r="AK262">
        <v>0</v>
      </c>
      <c r="AL262">
        <v>0</v>
      </c>
      <c r="AM262">
        <v>0</v>
      </c>
      <c r="AN262">
        <v>0</v>
      </c>
      <c r="AO262">
        <v>0</v>
      </c>
      <c r="AP262">
        <v>0</v>
      </c>
      <c r="AQ262">
        <v>0</v>
      </c>
      <c r="AR262">
        <v>0</v>
      </c>
      <c r="AS262">
        <v>0</v>
      </c>
      <c r="AT262">
        <v>12639</v>
      </c>
      <c r="AU262">
        <v>0</v>
      </c>
      <c r="AV262">
        <v>0</v>
      </c>
      <c r="AW262">
        <v>0</v>
      </c>
      <c r="AX262">
        <v>0</v>
      </c>
      <c r="AY262" s="142">
        <v>0</v>
      </c>
      <c r="AZ262" s="143">
        <v>0</v>
      </c>
      <c r="BA262" s="141">
        <v>0</v>
      </c>
      <c r="BB262" s="141">
        <v>0</v>
      </c>
      <c r="BC262" s="2">
        <v>0</v>
      </c>
      <c r="BD262" s="2">
        <v>0</v>
      </c>
      <c r="BE262" s="2">
        <v>0</v>
      </c>
      <c r="BF262" s="2">
        <v>0</v>
      </c>
      <c r="BG262" s="2">
        <v>0</v>
      </c>
      <c r="BH262" s="2">
        <v>0</v>
      </c>
      <c r="BI262" s="2">
        <v>0</v>
      </c>
      <c r="BJ262" s="2">
        <v>0</v>
      </c>
      <c r="BK262" s="2">
        <v>0</v>
      </c>
      <c r="BM262" s="24">
        <f t="shared" si="4"/>
        <v>0</v>
      </c>
      <c r="BN262" s="24">
        <v>11196</v>
      </c>
    </row>
    <row r="263" spans="1:66" ht="15">
      <c r="A263" s="139" t="s">
        <v>516</v>
      </c>
      <c r="B263" s="140" t="str">
        <f>VLOOKUP(A263,LA_info!$C$4:$D$344,2,FALSE)</f>
        <v>East London Waste</v>
      </c>
      <c r="D263">
        <v>0</v>
      </c>
      <c r="E263">
        <v>0</v>
      </c>
      <c r="F263">
        <v>0</v>
      </c>
      <c r="G263">
        <v>0</v>
      </c>
      <c r="H263">
        <v>0</v>
      </c>
      <c r="I263">
        <v>0</v>
      </c>
      <c r="J263">
        <v>0</v>
      </c>
      <c r="K263">
        <v>0</v>
      </c>
      <c r="L263">
        <v>0</v>
      </c>
      <c r="M263">
        <v>0</v>
      </c>
      <c r="N263">
        <v>0</v>
      </c>
      <c r="O263">
        <v>0</v>
      </c>
      <c r="P263">
        <v>0</v>
      </c>
      <c r="Q263">
        <v>0</v>
      </c>
      <c r="R263">
        <v>0</v>
      </c>
      <c r="S263">
        <v>0</v>
      </c>
      <c r="T263">
        <v>0</v>
      </c>
      <c r="U263">
        <v>1250</v>
      </c>
      <c r="V263">
        <v>0</v>
      </c>
      <c r="W263">
        <v>0</v>
      </c>
      <c r="X263">
        <v>0</v>
      </c>
      <c r="Y263">
        <v>0</v>
      </c>
      <c r="Z263">
        <v>0</v>
      </c>
      <c r="AA263">
        <v>0</v>
      </c>
      <c r="AB263">
        <v>0</v>
      </c>
      <c r="AC263">
        <v>0</v>
      </c>
      <c r="AD263">
        <v>0</v>
      </c>
      <c r="AE263">
        <v>0</v>
      </c>
      <c r="AF263">
        <v>1250</v>
      </c>
      <c r="AG263">
        <v>3000</v>
      </c>
      <c r="AH263">
        <v>2000</v>
      </c>
      <c r="AI263">
        <v>0</v>
      </c>
      <c r="AJ263">
        <v>0</v>
      </c>
      <c r="AK263">
        <v>0</v>
      </c>
      <c r="AL263">
        <v>0</v>
      </c>
      <c r="AM263">
        <v>0</v>
      </c>
      <c r="AN263">
        <v>0</v>
      </c>
      <c r="AO263">
        <v>0</v>
      </c>
      <c r="AP263">
        <v>0</v>
      </c>
      <c r="AQ263">
        <v>0</v>
      </c>
      <c r="AR263">
        <v>0</v>
      </c>
      <c r="AS263">
        <v>0</v>
      </c>
      <c r="AT263">
        <v>5000</v>
      </c>
      <c r="AU263">
        <v>4200</v>
      </c>
      <c r="AV263">
        <v>0</v>
      </c>
      <c r="AW263">
        <v>0</v>
      </c>
      <c r="AX263">
        <v>0</v>
      </c>
      <c r="AY263" s="142">
        <v>0</v>
      </c>
      <c r="AZ263" s="143">
        <v>0</v>
      </c>
      <c r="BA263" s="141">
        <v>0</v>
      </c>
      <c r="BB263" s="141">
        <v>0</v>
      </c>
      <c r="BC263" s="2">
        <v>0</v>
      </c>
      <c r="BD263" s="2">
        <v>0</v>
      </c>
      <c r="BE263" s="2">
        <v>0</v>
      </c>
      <c r="BF263" s="2">
        <v>0</v>
      </c>
      <c r="BG263" s="2">
        <v>0</v>
      </c>
      <c r="BH263" s="2">
        <v>0</v>
      </c>
      <c r="BI263" s="2">
        <v>0</v>
      </c>
      <c r="BJ263" s="2">
        <v>0</v>
      </c>
      <c r="BK263" s="2">
        <v>0</v>
      </c>
      <c r="BM263" s="24">
        <f t="shared" si="4"/>
        <v>0</v>
      </c>
      <c r="BN263" s="24">
        <v>13067.875</v>
      </c>
    </row>
    <row r="264" spans="1:66" ht="15">
      <c r="A264" s="139" t="s">
        <v>672</v>
      </c>
      <c r="B264" s="140" t="str">
        <f>VLOOKUP(A264,LA_info!$C$4:$D$344,2,FALSE)</f>
        <v>Merseyside Waste Disposal Authority</v>
      </c>
      <c r="D264">
        <v>0</v>
      </c>
      <c r="E264">
        <v>0</v>
      </c>
      <c r="F264">
        <v>0</v>
      </c>
      <c r="G264">
        <v>0</v>
      </c>
      <c r="H264">
        <v>0</v>
      </c>
      <c r="I264">
        <v>0</v>
      </c>
      <c r="J264">
        <v>0</v>
      </c>
      <c r="K264">
        <v>0</v>
      </c>
      <c r="L264">
        <v>0</v>
      </c>
      <c r="M264">
        <v>0</v>
      </c>
      <c r="N264">
        <v>0</v>
      </c>
      <c r="O264">
        <v>0</v>
      </c>
      <c r="P264">
        <v>0</v>
      </c>
      <c r="Q264">
        <v>0</v>
      </c>
      <c r="R264">
        <v>0</v>
      </c>
      <c r="S264">
        <v>0</v>
      </c>
      <c r="T264">
        <v>0</v>
      </c>
      <c r="U264">
        <v>14660</v>
      </c>
      <c r="V264">
        <v>2000</v>
      </c>
      <c r="W264">
        <v>0</v>
      </c>
      <c r="X264">
        <v>0</v>
      </c>
      <c r="Y264">
        <v>0</v>
      </c>
      <c r="Z264">
        <v>0</v>
      </c>
      <c r="AA264">
        <v>0</v>
      </c>
      <c r="AB264">
        <v>2182</v>
      </c>
      <c r="AC264">
        <v>0</v>
      </c>
      <c r="AD264">
        <v>0</v>
      </c>
      <c r="AE264">
        <v>0</v>
      </c>
      <c r="AF264">
        <v>18842</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s="142">
        <v>0</v>
      </c>
      <c r="AZ264" s="143">
        <v>0</v>
      </c>
      <c r="BA264" s="141">
        <v>0</v>
      </c>
      <c r="BB264" s="141">
        <v>0</v>
      </c>
      <c r="BC264" s="2">
        <v>0</v>
      </c>
      <c r="BD264" s="2">
        <v>0</v>
      </c>
      <c r="BE264" s="2">
        <v>0</v>
      </c>
      <c r="BF264" s="2">
        <v>0</v>
      </c>
      <c r="BG264" s="2">
        <v>0</v>
      </c>
      <c r="BH264" s="2">
        <v>0</v>
      </c>
      <c r="BI264" s="2">
        <v>0</v>
      </c>
      <c r="BJ264" s="2">
        <v>0</v>
      </c>
      <c r="BK264" s="2">
        <v>0</v>
      </c>
      <c r="BM264" s="24">
        <f t="shared" si="4"/>
        <v>0</v>
      </c>
      <c r="BN264" s="24">
        <v>18000</v>
      </c>
    </row>
    <row r="265" spans="1:66" ht="15">
      <c r="A265" s="139" t="s">
        <v>972</v>
      </c>
      <c r="B265" s="140" t="str">
        <f>VLOOKUP(A265,LA_info!$C$4:$D$344,2,FALSE)</f>
        <v>Western Riverside Waste</v>
      </c>
      <c r="D265">
        <v>0</v>
      </c>
      <c r="E265">
        <v>0</v>
      </c>
      <c r="F265">
        <v>0</v>
      </c>
      <c r="G265">
        <v>0</v>
      </c>
      <c r="H265">
        <v>0</v>
      </c>
      <c r="I265">
        <v>0</v>
      </c>
      <c r="J265">
        <v>0</v>
      </c>
      <c r="K265">
        <v>0</v>
      </c>
      <c r="L265">
        <v>0</v>
      </c>
      <c r="M265">
        <v>0</v>
      </c>
      <c r="N265">
        <v>0</v>
      </c>
      <c r="O265">
        <v>0</v>
      </c>
      <c r="P265">
        <v>0</v>
      </c>
      <c r="Q265">
        <v>0</v>
      </c>
      <c r="R265">
        <v>0</v>
      </c>
      <c r="S265">
        <v>0</v>
      </c>
      <c r="T265">
        <v>0</v>
      </c>
      <c r="U265">
        <v>14000</v>
      </c>
      <c r="V265">
        <v>0</v>
      </c>
      <c r="W265">
        <v>0</v>
      </c>
      <c r="X265">
        <v>0</v>
      </c>
      <c r="Y265">
        <v>0</v>
      </c>
      <c r="Z265">
        <v>0</v>
      </c>
      <c r="AA265">
        <v>0</v>
      </c>
      <c r="AB265">
        <v>0</v>
      </c>
      <c r="AC265">
        <v>0</v>
      </c>
      <c r="AD265">
        <v>0</v>
      </c>
      <c r="AE265">
        <v>0</v>
      </c>
      <c r="AF265">
        <v>14000</v>
      </c>
      <c r="AG265">
        <v>1767</v>
      </c>
      <c r="AH265">
        <v>0</v>
      </c>
      <c r="AI265">
        <v>0</v>
      </c>
      <c r="AJ265">
        <v>0</v>
      </c>
      <c r="AK265">
        <v>0</v>
      </c>
      <c r="AL265">
        <v>0</v>
      </c>
      <c r="AM265">
        <v>0</v>
      </c>
      <c r="AN265">
        <v>0</v>
      </c>
      <c r="AO265">
        <v>0</v>
      </c>
      <c r="AP265">
        <v>0</v>
      </c>
      <c r="AQ265">
        <v>0</v>
      </c>
      <c r="AR265">
        <v>0</v>
      </c>
      <c r="AS265">
        <v>0</v>
      </c>
      <c r="AT265">
        <v>1767</v>
      </c>
      <c r="AU265">
        <v>15282</v>
      </c>
      <c r="AV265">
        <v>0</v>
      </c>
      <c r="AW265">
        <v>0</v>
      </c>
      <c r="AX265">
        <v>0</v>
      </c>
      <c r="AY265" s="142">
        <v>0</v>
      </c>
      <c r="AZ265" s="143">
        <v>0</v>
      </c>
      <c r="BA265" s="141">
        <v>0</v>
      </c>
      <c r="BB265" s="141">
        <v>0</v>
      </c>
      <c r="BC265" s="2">
        <v>0</v>
      </c>
      <c r="BD265" s="2">
        <v>0</v>
      </c>
      <c r="BE265" s="2">
        <v>0</v>
      </c>
      <c r="BF265" s="2">
        <v>0</v>
      </c>
      <c r="BG265" s="2">
        <v>0</v>
      </c>
      <c r="BH265" s="2">
        <v>0</v>
      </c>
      <c r="BI265" s="2">
        <v>0</v>
      </c>
      <c r="BJ265" s="2">
        <v>0</v>
      </c>
      <c r="BK265" s="2">
        <v>0</v>
      </c>
      <c r="BM265" s="24">
        <f t="shared" si="4"/>
        <v>0</v>
      </c>
      <c r="BN265" s="24">
        <v>11504.5</v>
      </c>
    </row>
    <row r="266" spans="1:66" ht="15">
      <c r="A266" s="139" t="s">
        <v>564</v>
      </c>
      <c r="B266" s="140" t="str">
        <f>VLOOKUP(A266,LA_info!$C$4:$D$344,2,FALSE)</f>
        <v>Greater Manchester Combined Authority</v>
      </c>
      <c r="D266">
        <v>0</v>
      </c>
      <c r="E266">
        <v>0</v>
      </c>
      <c r="F266">
        <v>0</v>
      </c>
      <c r="G266">
        <v>0</v>
      </c>
      <c r="H266">
        <v>0</v>
      </c>
      <c r="I266">
        <v>0</v>
      </c>
      <c r="J266">
        <v>0</v>
      </c>
      <c r="K266">
        <v>0</v>
      </c>
      <c r="L266">
        <v>0</v>
      </c>
      <c r="M266">
        <v>0</v>
      </c>
      <c r="N266">
        <v>0</v>
      </c>
      <c r="O266">
        <v>0</v>
      </c>
      <c r="P266">
        <v>0</v>
      </c>
      <c r="Q266">
        <v>0</v>
      </c>
      <c r="R266">
        <v>0</v>
      </c>
      <c r="S266">
        <v>0</v>
      </c>
      <c r="T266">
        <v>0</v>
      </c>
      <c r="U266">
        <v>389906</v>
      </c>
      <c r="V266">
        <v>55000</v>
      </c>
      <c r="W266">
        <v>0</v>
      </c>
      <c r="X266">
        <v>0</v>
      </c>
      <c r="Y266">
        <v>0</v>
      </c>
      <c r="Z266">
        <v>0</v>
      </c>
      <c r="AA266">
        <v>0</v>
      </c>
      <c r="AB266">
        <v>0</v>
      </c>
      <c r="AC266">
        <v>0</v>
      </c>
      <c r="AD266">
        <v>500000</v>
      </c>
      <c r="AE266">
        <v>0</v>
      </c>
      <c r="AF266">
        <v>944906</v>
      </c>
      <c r="AG266">
        <v>8254</v>
      </c>
      <c r="AH266">
        <v>0</v>
      </c>
      <c r="AI266">
        <v>0</v>
      </c>
      <c r="AJ266">
        <v>0</v>
      </c>
      <c r="AK266">
        <v>0</v>
      </c>
      <c r="AL266">
        <v>0</v>
      </c>
      <c r="AM266">
        <v>0</v>
      </c>
      <c r="AN266">
        <v>0</v>
      </c>
      <c r="AO266">
        <v>0</v>
      </c>
      <c r="AP266">
        <v>0</v>
      </c>
      <c r="AQ266">
        <v>0</v>
      </c>
      <c r="AR266">
        <v>236000</v>
      </c>
      <c r="AS266">
        <v>0</v>
      </c>
      <c r="AT266">
        <v>244254</v>
      </c>
      <c r="AU266">
        <v>0</v>
      </c>
      <c r="AV266">
        <v>0</v>
      </c>
      <c r="AW266">
        <v>0</v>
      </c>
      <c r="AX266">
        <v>0</v>
      </c>
      <c r="AY266" s="142">
        <v>0</v>
      </c>
      <c r="AZ266" s="143">
        <v>0</v>
      </c>
      <c r="BA266" s="141">
        <v>0</v>
      </c>
      <c r="BB266" s="141">
        <v>0</v>
      </c>
      <c r="BC266" s="2">
        <v>0</v>
      </c>
      <c r="BD266" s="2">
        <v>0</v>
      </c>
      <c r="BE266" s="2">
        <v>0</v>
      </c>
      <c r="BF266" s="2">
        <v>0</v>
      </c>
      <c r="BG266" s="2">
        <v>0</v>
      </c>
      <c r="BH266" s="2">
        <v>0</v>
      </c>
      <c r="BI266" s="2">
        <v>0</v>
      </c>
      <c r="BJ266" s="2">
        <v>0</v>
      </c>
      <c r="BK266" s="2">
        <v>0</v>
      </c>
      <c r="BM266" s="24">
        <f t="shared" si="4"/>
        <v>0</v>
      </c>
      <c r="BN266" s="24">
        <v>18000</v>
      </c>
    </row>
    <row r="267" spans="1:66" ht="15">
      <c r="A267" s="139" t="s">
        <v>912</v>
      </c>
      <c r="B267" s="140" t="str">
        <f>VLOOKUP(A267,LA_info!$C$4:$D$344,2,FALSE)</f>
        <v>The Durham, Gateshead, Newcastle Upon Tyne,</v>
      </c>
      <c r="D267">
        <v>0</v>
      </c>
      <c r="E267">
        <v>0</v>
      </c>
      <c r="F267">
        <v>0</v>
      </c>
      <c r="G267">
        <v>0</v>
      </c>
      <c r="H267">
        <v>0</v>
      </c>
      <c r="I267">
        <v>0</v>
      </c>
      <c r="J267">
        <v>0</v>
      </c>
      <c r="K267">
        <v>0</v>
      </c>
      <c r="L267">
        <v>0</v>
      </c>
      <c r="M267">
        <v>0</v>
      </c>
      <c r="N267">
        <v>0</v>
      </c>
      <c r="O267">
        <v>0</v>
      </c>
      <c r="P267">
        <v>32380</v>
      </c>
      <c r="Q267">
        <v>0</v>
      </c>
      <c r="R267">
        <v>0</v>
      </c>
      <c r="S267">
        <v>0</v>
      </c>
      <c r="T267">
        <v>32380</v>
      </c>
      <c r="U267">
        <v>81000</v>
      </c>
      <c r="V267">
        <v>38000</v>
      </c>
      <c r="W267">
        <v>0</v>
      </c>
      <c r="X267">
        <v>0</v>
      </c>
      <c r="Y267">
        <v>0</v>
      </c>
      <c r="Z267">
        <v>0</v>
      </c>
      <c r="AA267">
        <v>0</v>
      </c>
      <c r="AB267">
        <v>0</v>
      </c>
      <c r="AC267">
        <v>0</v>
      </c>
      <c r="AD267">
        <v>51000</v>
      </c>
      <c r="AE267">
        <v>0</v>
      </c>
      <c r="AF267">
        <v>170000</v>
      </c>
      <c r="AG267">
        <v>20000</v>
      </c>
      <c r="AH267">
        <v>16000</v>
      </c>
      <c r="AI267">
        <v>0</v>
      </c>
      <c r="AJ267">
        <v>0</v>
      </c>
      <c r="AK267">
        <v>0</v>
      </c>
      <c r="AL267">
        <v>0</v>
      </c>
      <c r="AM267">
        <v>0</v>
      </c>
      <c r="AN267">
        <v>0</v>
      </c>
      <c r="AO267">
        <v>0</v>
      </c>
      <c r="AP267">
        <v>0</v>
      </c>
      <c r="AQ267">
        <v>0</v>
      </c>
      <c r="AR267">
        <v>25000</v>
      </c>
      <c r="AS267">
        <v>0</v>
      </c>
      <c r="AT267">
        <v>61000</v>
      </c>
      <c r="AU267">
        <v>20000</v>
      </c>
      <c r="AV267">
        <v>0</v>
      </c>
      <c r="AW267">
        <v>0</v>
      </c>
      <c r="AX267">
        <v>0</v>
      </c>
      <c r="AY267" s="142">
        <v>0</v>
      </c>
      <c r="AZ267" s="143">
        <v>0</v>
      </c>
      <c r="BA267" s="141">
        <v>0</v>
      </c>
      <c r="BB267" s="141">
        <v>0</v>
      </c>
      <c r="BC267" s="2">
        <v>0</v>
      </c>
      <c r="BD267" s="2">
        <v>0</v>
      </c>
      <c r="BE267" s="2">
        <v>0</v>
      </c>
      <c r="BF267" s="2">
        <v>0</v>
      </c>
      <c r="BG267" s="2">
        <v>0</v>
      </c>
      <c r="BH267" s="2">
        <v>0</v>
      </c>
      <c r="BI267" s="2">
        <v>0</v>
      </c>
      <c r="BJ267" s="2">
        <v>0</v>
      </c>
      <c r="BK267" s="2">
        <v>0</v>
      </c>
      <c r="BM267" s="24">
        <f t="shared" si="4"/>
        <v>0</v>
      </c>
      <c r="BN267" s="24">
        <v>13772.125</v>
      </c>
    </row>
    <row r="268" spans="1:66" ht="15">
      <c r="A268" s="139" t="s">
        <v>462</v>
      </c>
      <c r="B268" s="140" t="str">
        <f>VLOOKUP(A268,LA_info!$C$4:$D$344,2,FALSE)</f>
        <v>Dartmoor National Park Authority</v>
      </c>
      <c r="D268">
        <v>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3511</v>
      </c>
      <c r="AH268">
        <v>0</v>
      </c>
      <c r="AI268">
        <v>0</v>
      </c>
      <c r="AJ268">
        <v>0</v>
      </c>
      <c r="AK268">
        <v>0</v>
      </c>
      <c r="AL268">
        <v>0</v>
      </c>
      <c r="AM268">
        <v>0</v>
      </c>
      <c r="AN268">
        <v>0</v>
      </c>
      <c r="AO268">
        <v>0</v>
      </c>
      <c r="AP268">
        <v>0</v>
      </c>
      <c r="AQ268">
        <v>0</v>
      </c>
      <c r="AR268">
        <v>0</v>
      </c>
      <c r="AS268">
        <v>0</v>
      </c>
      <c r="AT268">
        <v>3511</v>
      </c>
      <c r="AU268">
        <v>0</v>
      </c>
      <c r="AV268">
        <v>0</v>
      </c>
      <c r="AW268">
        <v>0</v>
      </c>
      <c r="AX268">
        <v>0</v>
      </c>
      <c r="AY268" s="142">
        <v>0</v>
      </c>
      <c r="AZ268" s="143">
        <v>0</v>
      </c>
      <c r="BA268" s="141">
        <v>0</v>
      </c>
      <c r="BB268" s="141">
        <v>0</v>
      </c>
      <c r="BC268" s="2">
        <v>0</v>
      </c>
      <c r="BD268" s="2">
        <v>0</v>
      </c>
      <c r="BE268" s="2">
        <v>0</v>
      </c>
      <c r="BF268" s="2">
        <v>0</v>
      </c>
      <c r="BG268" s="2">
        <v>0</v>
      </c>
      <c r="BH268" s="2">
        <v>0</v>
      </c>
      <c r="BI268" s="2">
        <v>0</v>
      </c>
      <c r="BJ268" s="2">
        <v>0</v>
      </c>
      <c r="BK268" s="2">
        <v>0</v>
      </c>
      <c r="BM268" s="24">
        <f t="shared" si="4"/>
        <v>0</v>
      </c>
      <c r="BN268" s="24">
        <v>18000</v>
      </c>
    </row>
    <row r="269" spans="1:66" ht="15">
      <c r="A269" s="139" t="s">
        <v>540</v>
      </c>
      <c r="B269" s="140" t="str">
        <f>VLOOKUP(A269,LA_info!$C$4:$D$344,2,FALSE)</f>
        <v>Exmoor National Park Authority</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3300</v>
      </c>
      <c r="AS269">
        <v>0</v>
      </c>
      <c r="AT269">
        <v>3300</v>
      </c>
      <c r="AU269">
        <v>0</v>
      </c>
      <c r="AV269">
        <v>0</v>
      </c>
      <c r="AW269">
        <v>0</v>
      </c>
      <c r="AX269">
        <v>0</v>
      </c>
      <c r="AY269" s="142">
        <v>0</v>
      </c>
      <c r="AZ269" s="143">
        <v>0</v>
      </c>
      <c r="BA269" s="141">
        <v>0</v>
      </c>
      <c r="BB269" s="141">
        <v>0</v>
      </c>
      <c r="BC269" s="2">
        <v>0</v>
      </c>
      <c r="BD269" s="2">
        <v>0</v>
      </c>
      <c r="BE269" s="2">
        <v>0</v>
      </c>
      <c r="BF269" s="2">
        <v>0</v>
      </c>
      <c r="BG269" s="2">
        <v>0</v>
      </c>
      <c r="BH269" s="2">
        <v>0</v>
      </c>
      <c r="BI269" s="2">
        <v>0</v>
      </c>
      <c r="BJ269" s="2">
        <v>0</v>
      </c>
      <c r="BK269" s="2">
        <v>0</v>
      </c>
      <c r="BM269" s="24">
        <f t="shared" si="4"/>
        <v>0</v>
      </c>
      <c r="BN269" s="24">
        <v>18000</v>
      </c>
    </row>
    <row r="270" spans="1:66" ht="15">
      <c r="A270" s="139" t="s">
        <v>632</v>
      </c>
      <c r="B270" s="140" t="str">
        <f>VLOOKUP(A270,LA_info!$C$4:$D$344,2,FALSE)</f>
        <v>Lake District National Park</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2896</v>
      </c>
      <c r="AH270">
        <v>0</v>
      </c>
      <c r="AI270">
        <v>0</v>
      </c>
      <c r="AJ270">
        <v>0</v>
      </c>
      <c r="AK270">
        <v>0</v>
      </c>
      <c r="AL270">
        <v>0</v>
      </c>
      <c r="AM270">
        <v>0</v>
      </c>
      <c r="AN270">
        <v>0</v>
      </c>
      <c r="AO270">
        <v>0</v>
      </c>
      <c r="AP270">
        <v>0</v>
      </c>
      <c r="AQ270">
        <v>0</v>
      </c>
      <c r="AR270">
        <v>0</v>
      </c>
      <c r="AS270">
        <v>0</v>
      </c>
      <c r="AT270">
        <v>2896</v>
      </c>
      <c r="AU270">
        <v>0</v>
      </c>
      <c r="AV270">
        <v>0</v>
      </c>
      <c r="AW270">
        <v>0</v>
      </c>
      <c r="AX270">
        <v>0</v>
      </c>
      <c r="AY270" s="142">
        <v>0</v>
      </c>
      <c r="AZ270" s="143">
        <v>0</v>
      </c>
      <c r="BA270" s="141">
        <v>0</v>
      </c>
      <c r="BB270" s="141">
        <v>0</v>
      </c>
      <c r="BC270" s="2">
        <v>0</v>
      </c>
      <c r="BD270" s="2">
        <v>0</v>
      </c>
      <c r="BE270" s="2">
        <v>0</v>
      </c>
      <c r="BF270" s="2">
        <v>0</v>
      </c>
      <c r="BG270" s="2">
        <v>0</v>
      </c>
      <c r="BH270" s="2">
        <v>0</v>
      </c>
      <c r="BI270" s="2">
        <v>0</v>
      </c>
      <c r="BJ270" s="2">
        <v>0</v>
      </c>
      <c r="BK270" s="2">
        <v>0</v>
      </c>
      <c r="BM270" s="24">
        <f t="shared" si="4"/>
        <v>0</v>
      </c>
      <c r="BN270" s="24">
        <v>18000</v>
      </c>
    </row>
    <row r="271" spans="1:66" ht="15">
      <c r="A271" s="139" t="s">
        <v>694</v>
      </c>
      <c r="B271" s="140" t="str">
        <f>VLOOKUP(A271,LA_info!$C$4:$D$344,2,FALSE)</f>
        <v>New Forest National Park</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586</v>
      </c>
      <c r="AH271">
        <v>0</v>
      </c>
      <c r="AI271">
        <v>1000</v>
      </c>
      <c r="AJ271">
        <v>0</v>
      </c>
      <c r="AK271">
        <v>0</v>
      </c>
      <c r="AL271">
        <v>0</v>
      </c>
      <c r="AM271">
        <v>0</v>
      </c>
      <c r="AN271">
        <v>0</v>
      </c>
      <c r="AO271">
        <v>0</v>
      </c>
      <c r="AP271">
        <v>0</v>
      </c>
      <c r="AQ271">
        <v>0</v>
      </c>
      <c r="AR271">
        <v>0</v>
      </c>
      <c r="AS271">
        <v>0</v>
      </c>
      <c r="AT271">
        <v>1586</v>
      </c>
      <c r="AU271">
        <v>1228</v>
      </c>
      <c r="AV271">
        <v>0</v>
      </c>
      <c r="AW271">
        <v>0</v>
      </c>
      <c r="AX271">
        <v>0</v>
      </c>
      <c r="AY271" s="142">
        <v>0</v>
      </c>
      <c r="AZ271" s="143">
        <v>0</v>
      </c>
      <c r="BA271" s="141">
        <v>0</v>
      </c>
      <c r="BB271" s="141">
        <v>0</v>
      </c>
      <c r="BC271" s="2">
        <v>0</v>
      </c>
      <c r="BD271" s="2">
        <v>0</v>
      </c>
      <c r="BE271" s="2">
        <v>0</v>
      </c>
      <c r="BF271" s="2">
        <v>0</v>
      </c>
      <c r="BG271" s="2">
        <v>0</v>
      </c>
      <c r="BH271" s="2">
        <v>0</v>
      </c>
      <c r="BI271" s="2">
        <v>0</v>
      </c>
      <c r="BJ271" s="2">
        <v>0</v>
      </c>
      <c r="BK271" s="2">
        <v>0</v>
      </c>
      <c r="BM271" s="24">
        <f t="shared" si="4"/>
        <v>0</v>
      </c>
      <c r="BN271" s="24">
        <v>18000</v>
      </c>
    </row>
    <row r="272" spans="1:66" ht="15">
      <c r="A272" s="139" t="s">
        <v>830</v>
      </c>
      <c r="B272" s="140" t="str">
        <f>VLOOKUP(A272,LA_info!$C$4:$D$344,2,FALSE)</f>
        <v>South Downs</v>
      </c>
      <c r="D272">
        <v>0</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5929</v>
      </c>
      <c r="AW272">
        <v>0</v>
      </c>
      <c r="AX272">
        <v>1131</v>
      </c>
      <c r="AY272" s="142">
        <v>4057</v>
      </c>
      <c r="AZ272" s="143">
        <v>1000</v>
      </c>
      <c r="BA272" s="141">
        <v>0</v>
      </c>
      <c r="BB272" s="141">
        <v>0</v>
      </c>
      <c r="BC272" s="2">
        <v>0</v>
      </c>
      <c r="BD272" s="2">
        <v>0</v>
      </c>
      <c r="BE272" s="2">
        <v>0</v>
      </c>
      <c r="BF272" s="2">
        <v>0</v>
      </c>
      <c r="BG272" s="2">
        <v>0</v>
      </c>
      <c r="BH272" s="2">
        <v>0</v>
      </c>
      <c r="BI272" s="2">
        <v>872</v>
      </c>
      <c r="BJ272" s="2">
        <v>0</v>
      </c>
      <c r="BK272" s="2">
        <v>5929</v>
      </c>
      <c r="BM272" s="24">
        <f t="shared" si="4"/>
        <v>118.58</v>
      </c>
      <c r="BN272" s="24">
        <v>18000</v>
      </c>
    </row>
    <row r="273" spans="1:66" ht="15">
      <c r="A273" s="139" t="s">
        <v>642</v>
      </c>
      <c r="B273" s="140" t="s">
        <v>641</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1662</v>
      </c>
      <c r="AH273">
        <v>13098</v>
      </c>
      <c r="AI273">
        <v>0</v>
      </c>
      <c r="AJ273">
        <v>0</v>
      </c>
      <c r="AK273">
        <v>0</v>
      </c>
      <c r="AL273">
        <v>0</v>
      </c>
      <c r="AM273">
        <v>0</v>
      </c>
      <c r="AN273">
        <v>0</v>
      </c>
      <c r="AO273">
        <v>0</v>
      </c>
      <c r="AP273">
        <v>0</v>
      </c>
      <c r="AQ273">
        <v>0</v>
      </c>
      <c r="AR273">
        <v>0</v>
      </c>
      <c r="AS273">
        <v>0</v>
      </c>
      <c r="AT273">
        <v>14760</v>
      </c>
      <c r="AU273">
        <v>0</v>
      </c>
      <c r="AV273">
        <v>0</v>
      </c>
      <c r="AW273">
        <v>0</v>
      </c>
      <c r="AX273">
        <v>0</v>
      </c>
      <c r="AY273" s="142">
        <v>0</v>
      </c>
      <c r="AZ273" s="143">
        <v>0</v>
      </c>
      <c r="BA273" s="141">
        <v>0</v>
      </c>
      <c r="BB273" s="141">
        <v>0</v>
      </c>
      <c r="BC273" s="2">
        <v>0</v>
      </c>
      <c r="BD273" s="2">
        <v>0</v>
      </c>
      <c r="BE273" s="2">
        <v>0</v>
      </c>
      <c r="BF273" s="2">
        <v>0</v>
      </c>
      <c r="BG273" s="2">
        <v>0</v>
      </c>
      <c r="BH273" s="2">
        <v>0</v>
      </c>
      <c r="BI273" s="2">
        <v>0</v>
      </c>
      <c r="BJ273" s="2">
        <v>0</v>
      </c>
      <c r="BK273" s="2">
        <v>0</v>
      </c>
      <c r="BM273" s="24">
        <f t="shared" si="4"/>
        <v>0</v>
      </c>
      <c r="BN273" s="24">
        <v>18000</v>
      </c>
    </row>
    <row r="274" spans="1:66" ht="15">
      <c r="A274" s="139" t="s">
        <v>362</v>
      </c>
      <c r="B274" s="140" t="str">
        <f>VLOOKUP(A274,LA_info!$C$4:$D$344,2,FALSE)</f>
        <v>Bedfordshire Police and Crime Commissioner</v>
      </c>
      <c r="D274">
        <v>0</v>
      </c>
      <c r="E274">
        <v>0</v>
      </c>
      <c r="F274">
        <v>0</v>
      </c>
      <c r="G274">
        <v>0</v>
      </c>
      <c r="H274">
        <v>0</v>
      </c>
      <c r="I274">
        <v>0</v>
      </c>
      <c r="J274">
        <v>0</v>
      </c>
      <c r="K274">
        <v>0</v>
      </c>
      <c r="L274">
        <v>0</v>
      </c>
      <c r="M274">
        <v>0</v>
      </c>
      <c r="N274">
        <v>0</v>
      </c>
      <c r="O274">
        <v>0</v>
      </c>
      <c r="P274">
        <v>0</v>
      </c>
      <c r="Q274">
        <v>0</v>
      </c>
      <c r="R274">
        <v>0</v>
      </c>
      <c r="S274">
        <v>0</v>
      </c>
      <c r="T274">
        <v>0</v>
      </c>
      <c r="U274">
        <v>7720</v>
      </c>
      <c r="V274">
        <v>0</v>
      </c>
      <c r="W274">
        <v>0</v>
      </c>
      <c r="X274">
        <v>0</v>
      </c>
      <c r="Y274">
        <v>0</v>
      </c>
      <c r="Z274">
        <v>0</v>
      </c>
      <c r="AA274">
        <v>0</v>
      </c>
      <c r="AB274">
        <v>0</v>
      </c>
      <c r="AC274">
        <v>0</v>
      </c>
      <c r="AD274">
        <v>0</v>
      </c>
      <c r="AE274">
        <v>0</v>
      </c>
      <c r="AF274">
        <v>7720</v>
      </c>
      <c r="AG274">
        <v>13411</v>
      </c>
      <c r="AH274">
        <v>0</v>
      </c>
      <c r="AI274">
        <v>0</v>
      </c>
      <c r="AJ274">
        <v>0</v>
      </c>
      <c r="AK274">
        <v>0</v>
      </c>
      <c r="AL274">
        <v>0</v>
      </c>
      <c r="AM274">
        <v>0</v>
      </c>
      <c r="AN274">
        <v>0</v>
      </c>
      <c r="AO274">
        <v>0</v>
      </c>
      <c r="AP274">
        <v>0</v>
      </c>
      <c r="AQ274">
        <v>0</v>
      </c>
      <c r="AR274">
        <v>0</v>
      </c>
      <c r="AS274">
        <v>0</v>
      </c>
      <c r="AT274">
        <v>13411</v>
      </c>
      <c r="AU274">
        <v>0</v>
      </c>
      <c r="AV274">
        <v>0</v>
      </c>
      <c r="AW274">
        <v>0</v>
      </c>
      <c r="AX274">
        <v>0</v>
      </c>
      <c r="AY274" s="142">
        <v>0</v>
      </c>
      <c r="AZ274" s="143">
        <v>0</v>
      </c>
      <c r="BA274" s="141">
        <v>0</v>
      </c>
      <c r="BB274" s="141">
        <v>0</v>
      </c>
      <c r="BC274" s="2">
        <v>0</v>
      </c>
      <c r="BD274" s="2">
        <v>0</v>
      </c>
      <c r="BE274" s="2">
        <v>0</v>
      </c>
      <c r="BF274" s="2">
        <v>0</v>
      </c>
      <c r="BG274" s="2">
        <v>0</v>
      </c>
      <c r="BH274" s="2">
        <v>0</v>
      </c>
      <c r="BI274" s="2">
        <v>0</v>
      </c>
      <c r="BJ274" s="2">
        <v>0</v>
      </c>
      <c r="BK274" s="2">
        <v>0</v>
      </c>
      <c r="BM274" s="24">
        <f t="shared" si="4"/>
        <v>0</v>
      </c>
      <c r="BN274" s="24">
        <v>11859</v>
      </c>
    </row>
    <row r="275" spans="1:66" ht="15">
      <c r="A275" s="139" t="s">
        <v>402</v>
      </c>
      <c r="B275" s="140" t="str">
        <f>VLOOKUP(A275,LA_info!$C$4:$D$344,2,FALSE)</f>
        <v>Cambridgeshire Police and Crime Commissioner</v>
      </c>
      <c r="D275">
        <v>0</v>
      </c>
      <c r="E275">
        <v>0</v>
      </c>
      <c r="F275">
        <v>0</v>
      </c>
      <c r="G275">
        <v>0</v>
      </c>
      <c r="H275">
        <v>0</v>
      </c>
      <c r="I275">
        <v>0</v>
      </c>
      <c r="J275">
        <v>0</v>
      </c>
      <c r="K275">
        <v>0</v>
      </c>
      <c r="L275">
        <v>0</v>
      </c>
      <c r="M275">
        <v>0</v>
      </c>
      <c r="N275">
        <v>0</v>
      </c>
      <c r="O275">
        <v>0</v>
      </c>
      <c r="P275">
        <v>0</v>
      </c>
      <c r="Q275">
        <v>0</v>
      </c>
      <c r="R275">
        <v>0</v>
      </c>
      <c r="S275">
        <v>0</v>
      </c>
      <c r="T275">
        <v>0</v>
      </c>
      <c r="U275">
        <v>9731</v>
      </c>
      <c r="V275">
        <v>0</v>
      </c>
      <c r="W275">
        <v>0</v>
      </c>
      <c r="X275">
        <v>0</v>
      </c>
      <c r="Y275">
        <v>0</v>
      </c>
      <c r="Z275">
        <v>0</v>
      </c>
      <c r="AA275">
        <v>0</v>
      </c>
      <c r="AB275">
        <v>0</v>
      </c>
      <c r="AC275">
        <v>0</v>
      </c>
      <c r="AD275">
        <v>0</v>
      </c>
      <c r="AE275">
        <v>0</v>
      </c>
      <c r="AF275">
        <v>9731</v>
      </c>
      <c r="AG275">
        <v>16385</v>
      </c>
      <c r="AH275">
        <v>0</v>
      </c>
      <c r="AI275">
        <v>0</v>
      </c>
      <c r="AJ275">
        <v>0</v>
      </c>
      <c r="AK275">
        <v>0</v>
      </c>
      <c r="AL275">
        <v>0</v>
      </c>
      <c r="AM275">
        <v>0</v>
      </c>
      <c r="AN275">
        <v>0</v>
      </c>
      <c r="AO275">
        <v>0</v>
      </c>
      <c r="AP275">
        <v>0</v>
      </c>
      <c r="AQ275">
        <v>0</v>
      </c>
      <c r="AR275">
        <v>0</v>
      </c>
      <c r="AS275">
        <v>0</v>
      </c>
      <c r="AT275">
        <v>16385</v>
      </c>
      <c r="AU275">
        <v>0</v>
      </c>
      <c r="AV275">
        <v>0</v>
      </c>
      <c r="AW275">
        <v>0</v>
      </c>
      <c r="AX275">
        <v>0</v>
      </c>
      <c r="AY275" s="142">
        <v>0</v>
      </c>
      <c r="AZ275" s="143">
        <v>0</v>
      </c>
      <c r="BA275" s="141">
        <v>0</v>
      </c>
      <c r="BB275" s="141">
        <v>0</v>
      </c>
      <c r="BC275" s="2">
        <v>0</v>
      </c>
      <c r="BD275" s="2">
        <v>0</v>
      </c>
      <c r="BE275" s="2">
        <v>0</v>
      </c>
      <c r="BF275" s="2">
        <v>0</v>
      </c>
      <c r="BG275" s="2">
        <v>0</v>
      </c>
      <c r="BH275" s="2">
        <v>0</v>
      </c>
      <c r="BI275" s="2">
        <v>0</v>
      </c>
      <c r="BJ275" s="2">
        <v>0</v>
      </c>
      <c r="BK275" s="2">
        <v>0</v>
      </c>
      <c r="BM275" s="24">
        <f t="shared" si="4"/>
        <v>0</v>
      </c>
      <c r="BN275" s="24">
        <v>11415.375</v>
      </c>
    </row>
    <row r="276" spans="1:66" ht="15">
      <c r="A276" s="139" t="s">
        <v>424</v>
      </c>
      <c r="B276" s="140" t="str">
        <f>VLOOKUP(A276,LA_info!$C$4:$D$344,2,FALSE)</f>
        <v>Cheshire Police and Crime Commissioner</v>
      </c>
      <c r="D276">
        <v>0</v>
      </c>
      <c r="E276">
        <v>0</v>
      </c>
      <c r="F276">
        <v>0</v>
      </c>
      <c r="G276">
        <v>0</v>
      </c>
      <c r="H276">
        <v>0</v>
      </c>
      <c r="I276">
        <v>0</v>
      </c>
      <c r="J276">
        <v>0</v>
      </c>
      <c r="K276">
        <v>0</v>
      </c>
      <c r="L276">
        <v>0</v>
      </c>
      <c r="M276">
        <v>0</v>
      </c>
      <c r="N276">
        <v>0</v>
      </c>
      <c r="O276">
        <v>0</v>
      </c>
      <c r="P276">
        <v>0</v>
      </c>
      <c r="Q276">
        <v>0</v>
      </c>
      <c r="R276">
        <v>0</v>
      </c>
      <c r="S276">
        <v>0</v>
      </c>
      <c r="T276">
        <v>0</v>
      </c>
      <c r="U276">
        <v>10778</v>
      </c>
      <c r="V276">
        <v>0</v>
      </c>
      <c r="W276">
        <v>0</v>
      </c>
      <c r="X276">
        <v>0</v>
      </c>
      <c r="Y276">
        <v>0</v>
      </c>
      <c r="Z276">
        <v>0</v>
      </c>
      <c r="AA276">
        <v>0</v>
      </c>
      <c r="AB276">
        <v>0</v>
      </c>
      <c r="AC276">
        <v>0</v>
      </c>
      <c r="AD276">
        <v>6000</v>
      </c>
      <c r="AE276">
        <v>0</v>
      </c>
      <c r="AF276">
        <v>16778</v>
      </c>
      <c r="AG276">
        <v>9857</v>
      </c>
      <c r="AH276">
        <v>0</v>
      </c>
      <c r="AI276">
        <v>0</v>
      </c>
      <c r="AJ276">
        <v>0</v>
      </c>
      <c r="AK276">
        <v>0</v>
      </c>
      <c r="AL276">
        <v>0</v>
      </c>
      <c r="AM276">
        <v>0</v>
      </c>
      <c r="AN276">
        <v>0</v>
      </c>
      <c r="AO276">
        <v>0</v>
      </c>
      <c r="AP276">
        <v>0</v>
      </c>
      <c r="AQ276">
        <v>0</v>
      </c>
      <c r="AR276">
        <v>0</v>
      </c>
      <c r="AS276">
        <v>0</v>
      </c>
      <c r="AT276">
        <v>9857</v>
      </c>
      <c r="AU276">
        <v>2947</v>
      </c>
      <c r="AV276">
        <v>0</v>
      </c>
      <c r="AW276">
        <v>0</v>
      </c>
      <c r="AX276">
        <v>0</v>
      </c>
      <c r="AY276" s="142">
        <v>0</v>
      </c>
      <c r="AZ276" s="143">
        <v>0</v>
      </c>
      <c r="BA276" s="141">
        <v>0</v>
      </c>
      <c r="BB276" s="141">
        <v>0</v>
      </c>
      <c r="BC276" s="2">
        <v>0</v>
      </c>
      <c r="BD276" s="2">
        <v>0</v>
      </c>
      <c r="BE276" s="2">
        <v>0</v>
      </c>
      <c r="BF276" s="2">
        <v>0</v>
      </c>
      <c r="BG276" s="2">
        <v>0</v>
      </c>
      <c r="BH276" s="2">
        <v>0</v>
      </c>
      <c r="BI276" s="2">
        <v>0</v>
      </c>
      <c r="BJ276" s="2">
        <v>0</v>
      </c>
      <c r="BK276" s="2">
        <v>0</v>
      </c>
      <c r="BM276" s="24">
        <f t="shared" si="4"/>
        <v>0</v>
      </c>
      <c r="BN276" s="24">
        <v>18000</v>
      </c>
    </row>
    <row r="277" spans="1:66" ht="15">
      <c r="A277" s="139" t="s">
        <v>438</v>
      </c>
      <c r="B277" s="140" t="s">
        <v>437</v>
      </c>
      <c r="D277">
        <v>0</v>
      </c>
      <c r="E277">
        <v>0</v>
      </c>
      <c r="F277">
        <v>0</v>
      </c>
      <c r="G277">
        <v>0</v>
      </c>
      <c r="H277">
        <v>0</v>
      </c>
      <c r="I277">
        <v>0</v>
      </c>
      <c r="J277">
        <v>0</v>
      </c>
      <c r="K277">
        <v>0</v>
      </c>
      <c r="L277">
        <v>0</v>
      </c>
      <c r="M277">
        <v>0</v>
      </c>
      <c r="N277">
        <v>0</v>
      </c>
      <c r="O277">
        <v>0</v>
      </c>
      <c r="P277">
        <v>0</v>
      </c>
      <c r="Q277">
        <v>0</v>
      </c>
      <c r="R277">
        <v>0</v>
      </c>
      <c r="S277">
        <v>0</v>
      </c>
      <c r="T277">
        <v>0</v>
      </c>
      <c r="U277">
        <v>18160</v>
      </c>
      <c r="V277">
        <v>0</v>
      </c>
      <c r="W277">
        <v>0</v>
      </c>
      <c r="X277">
        <v>0</v>
      </c>
      <c r="Y277">
        <v>0</v>
      </c>
      <c r="Z277">
        <v>0</v>
      </c>
      <c r="AA277">
        <v>0</v>
      </c>
      <c r="AB277">
        <v>0</v>
      </c>
      <c r="AC277">
        <v>0</v>
      </c>
      <c r="AD277">
        <v>0</v>
      </c>
      <c r="AE277">
        <v>0</v>
      </c>
      <c r="AF277">
        <v>18160</v>
      </c>
      <c r="AG277">
        <v>1000</v>
      </c>
      <c r="AH277">
        <v>0</v>
      </c>
      <c r="AI277">
        <v>0</v>
      </c>
      <c r="AJ277">
        <v>0</v>
      </c>
      <c r="AK277">
        <v>0</v>
      </c>
      <c r="AL277">
        <v>0</v>
      </c>
      <c r="AM277">
        <v>0</v>
      </c>
      <c r="AN277">
        <v>0</v>
      </c>
      <c r="AO277">
        <v>0</v>
      </c>
      <c r="AP277">
        <v>0</v>
      </c>
      <c r="AQ277">
        <v>0</v>
      </c>
      <c r="AR277">
        <v>0</v>
      </c>
      <c r="AS277">
        <v>0</v>
      </c>
      <c r="AT277">
        <v>1000</v>
      </c>
      <c r="AU277">
        <v>0</v>
      </c>
      <c r="AV277">
        <v>0</v>
      </c>
      <c r="AW277">
        <v>0</v>
      </c>
      <c r="AX277">
        <v>0</v>
      </c>
      <c r="AY277" s="142">
        <v>0</v>
      </c>
      <c r="AZ277" s="143">
        <v>0</v>
      </c>
      <c r="BA277" s="141">
        <v>0</v>
      </c>
      <c r="BB277" s="141">
        <v>0</v>
      </c>
      <c r="BC277" s="2">
        <v>0</v>
      </c>
      <c r="BD277" s="2">
        <v>0</v>
      </c>
      <c r="BE277" s="2">
        <v>0</v>
      </c>
      <c r="BF277" s="2">
        <v>0</v>
      </c>
      <c r="BG277" s="2">
        <v>0</v>
      </c>
      <c r="BH277" s="2">
        <v>0</v>
      </c>
      <c r="BI277" s="2">
        <v>0</v>
      </c>
      <c r="BJ277" s="2">
        <v>0</v>
      </c>
      <c r="BK277" s="2">
        <v>0</v>
      </c>
      <c r="BM277" s="24">
        <f t="shared" si="4"/>
        <v>0</v>
      </c>
      <c r="BN277" s="24">
        <v>18000</v>
      </c>
    </row>
    <row r="278" spans="1:66" ht="15">
      <c r="A278" s="139" t="s">
        <v>454</v>
      </c>
      <c r="B278" s="140" t="str">
        <f>VLOOKUP(A278,LA_info!$C$4:$D$344,2,FALSE)</f>
        <v>Cumbria Police and Crime Commissioner</v>
      </c>
      <c r="D278">
        <v>0</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2469</v>
      </c>
      <c r="AH278">
        <v>0</v>
      </c>
      <c r="AI278">
        <v>3000</v>
      </c>
      <c r="AJ278">
        <v>0</v>
      </c>
      <c r="AK278">
        <v>0</v>
      </c>
      <c r="AL278">
        <v>0</v>
      </c>
      <c r="AM278">
        <v>0</v>
      </c>
      <c r="AN278">
        <v>0</v>
      </c>
      <c r="AO278">
        <v>0</v>
      </c>
      <c r="AP278">
        <v>0</v>
      </c>
      <c r="AQ278">
        <v>0</v>
      </c>
      <c r="AR278">
        <v>2000</v>
      </c>
      <c r="AS278">
        <v>0</v>
      </c>
      <c r="AT278">
        <v>7469</v>
      </c>
      <c r="AU278">
        <v>3853</v>
      </c>
      <c r="AV278">
        <v>0</v>
      </c>
      <c r="AW278">
        <v>0</v>
      </c>
      <c r="AX278">
        <v>0</v>
      </c>
      <c r="AY278" s="142">
        <v>0</v>
      </c>
      <c r="AZ278" s="143">
        <v>0</v>
      </c>
      <c r="BA278" s="141">
        <v>0</v>
      </c>
      <c r="BB278" s="141">
        <v>0</v>
      </c>
      <c r="BC278" s="2">
        <v>0</v>
      </c>
      <c r="BD278" s="2">
        <v>0</v>
      </c>
      <c r="BE278" s="2">
        <v>0</v>
      </c>
      <c r="BF278" s="2">
        <v>0</v>
      </c>
      <c r="BG278" s="2">
        <v>0</v>
      </c>
      <c r="BH278" s="2">
        <v>0</v>
      </c>
      <c r="BI278" s="2">
        <v>0</v>
      </c>
      <c r="BJ278" s="2">
        <v>0</v>
      </c>
      <c r="BK278" s="2">
        <v>0</v>
      </c>
      <c r="BM278" s="24">
        <f t="shared" si="4"/>
        <v>0</v>
      </c>
      <c r="BN278" s="24">
        <v>11751.875</v>
      </c>
    </row>
    <row r="279" spans="1:66" ht="15">
      <c r="A279" s="139" t="s">
        <v>472</v>
      </c>
      <c r="B279" s="140" t="str">
        <f>VLOOKUP(A279,LA_info!$C$4:$D$344,2,FALSE)</f>
        <v>Derbyshire Police and Crime Commissioner</v>
      </c>
      <c r="D279">
        <v>0</v>
      </c>
      <c r="E279">
        <v>0</v>
      </c>
      <c r="F279">
        <v>0</v>
      </c>
      <c r="G279">
        <v>0</v>
      </c>
      <c r="H279">
        <v>0</v>
      </c>
      <c r="I279">
        <v>0</v>
      </c>
      <c r="J279">
        <v>0</v>
      </c>
      <c r="K279">
        <v>0</v>
      </c>
      <c r="L279">
        <v>0</v>
      </c>
      <c r="M279">
        <v>0</v>
      </c>
      <c r="N279">
        <v>0</v>
      </c>
      <c r="O279">
        <v>0</v>
      </c>
      <c r="P279">
        <v>0</v>
      </c>
      <c r="Q279">
        <v>0</v>
      </c>
      <c r="R279">
        <v>0</v>
      </c>
      <c r="S279">
        <v>0</v>
      </c>
      <c r="T279">
        <v>0</v>
      </c>
      <c r="U279">
        <v>5548</v>
      </c>
      <c r="V279">
        <v>0</v>
      </c>
      <c r="W279">
        <v>0</v>
      </c>
      <c r="X279">
        <v>0</v>
      </c>
      <c r="Y279">
        <v>0</v>
      </c>
      <c r="Z279">
        <v>0</v>
      </c>
      <c r="AA279">
        <v>0</v>
      </c>
      <c r="AB279">
        <v>0</v>
      </c>
      <c r="AC279">
        <v>0</v>
      </c>
      <c r="AD279">
        <v>0</v>
      </c>
      <c r="AE279">
        <v>0</v>
      </c>
      <c r="AF279">
        <v>5548</v>
      </c>
      <c r="AG279">
        <v>14282</v>
      </c>
      <c r="AH279">
        <v>8000</v>
      </c>
      <c r="AI279">
        <v>0</v>
      </c>
      <c r="AJ279">
        <v>0</v>
      </c>
      <c r="AK279">
        <v>0</v>
      </c>
      <c r="AL279">
        <v>0</v>
      </c>
      <c r="AM279">
        <v>0</v>
      </c>
      <c r="AN279">
        <v>0</v>
      </c>
      <c r="AO279">
        <v>0</v>
      </c>
      <c r="AP279">
        <v>0</v>
      </c>
      <c r="AQ279">
        <v>0</v>
      </c>
      <c r="AR279">
        <v>0</v>
      </c>
      <c r="AS279">
        <v>0</v>
      </c>
      <c r="AT279">
        <v>22282</v>
      </c>
      <c r="AU279">
        <v>0</v>
      </c>
      <c r="AV279">
        <v>0</v>
      </c>
      <c r="AW279">
        <v>0</v>
      </c>
      <c r="AX279">
        <v>0</v>
      </c>
      <c r="AY279" s="142">
        <v>0</v>
      </c>
      <c r="AZ279" s="143">
        <v>0</v>
      </c>
      <c r="BA279" s="141">
        <v>0</v>
      </c>
      <c r="BB279" s="141">
        <v>0</v>
      </c>
      <c r="BC279" s="2">
        <v>0</v>
      </c>
      <c r="BD279" s="2">
        <v>0</v>
      </c>
      <c r="BE279" s="2">
        <v>0</v>
      </c>
      <c r="BF279" s="2">
        <v>0</v>
      </c>
      <c r="BG279" s="2">
        <v>0</v>
      </c>
      <c r="BH279" s="2">
        <v>0</v>
      </c>
      <c r="BI279" s="2">
        <v>0</v>
      </c>
      <c r="BJ279" s="2">
        <v>0</v>
      </c>
      <c r="BK279" s="2">
        <v>0</v>
      </c>
      <c r="BM279" s="24">
        <f t="shared" si="4"/>
        <v>0</v>
      </c>
      <c r="BN279" s="24">
        <v>12530.75</v>
      </c>
    </row>
    <row r="280" spans="1:66" ht="15">
      <c r="A280" s="139" t="s">
        <v>484</v>
      </c>
      <c r="B280" s="140" t="str">
        <f>VLOOKUP(A280,LA_info!$C$4:$D$344,2,FALSE)</f>
        <v>Dorset Police and Crime Commissioner</v>
      </c>
      <c r="D280">
        <v>0</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3609</v>
      </c>
      <c r="AH280">
        <v>0</v>
      </c>
      <c r="AI280">
        <v>0</v>
      </c>
      <c r="AJ280">
        <v>6</v>
      </c>
      <c r="AK280">
        <v>0</v>
      </c>
      <c r="AL280">
        <v>0</v>
      </c>
      <c r="AM280">
        <v>0</v>
      </c>
      <c r="AN280">
        <v>0</v>
      </c>
      <c r="AO280">
        <v>0</v>
      </c>
      <c r="AP280">
        <v>0</v>
      </c>
      <c r="AQ280">
        <v>0</v>
      </c>
      <c r="AR280">
        <v>0</v>
      </c>
      <c r="AS280">
        <v>0</v>
      </c>
      <c r="AT280">
        <v>3615</v>
      </c>
      <c r="AU280">
        <v>0</v>
      </c>
      <c r="AV280">
        <v>0</v>
      </c>
      <c r="AW280">
        <v>0</v>
      </c>
      <c r="AX280">
        <v>0</v>
      </c>
      <c r="AY280" s="142">
        <v>0</v>
      </c>
      <c r="AZ280" s="143">
        <v>0</v>
      </c>
      <c r="BA280" s="141">
        <v>0</v>
      </c>
      <c r="BB280" s="141">
        <v>0</v>
      </c>
      <c r="BC280" s="2">
        <v>0</v>
      </c>
      <c r="BD280" s="2">
        <v>0</v>
      </c>
      <c r="BE280" s="2">
        <v>0</v>
      </c>
      <c r="BF280" s="2">
        <v>0</v>
      </c>
      <c r="BG280" s="2">
        <v>0</v>
      </c>
      <c r="BH280" s="2">
        <v>0</v>
      </c>
      <c r="BI280" s="2">
        <v>0</v>
      </c>
      <c r="BJ280" s="2">
        <v>0</v>
      </c>
      <c r="BK280" s="2">
        <v>0</v>
      </c>
      <c r="BM280" s="24">
        <f t="shared" si="4"/>
        <v>0</v>
      </c>
      <c r="BN280" s="24">
        <v>12004.25</v>
      </c>
    </row>
    <row r="281" spans="1:66" ht="15">
      <c r="A281" s="139" t="s">
        <v>494</v>
      </c>
      <c r="B281" s="140" t="str">
        <f>VLOOKUP(A281,LA_info!$C$4:$D$344,2,FALSE)</f>
        <v>Durham Police and Crime Commissioner</v>
      </c>
      <c r="D281">
        <v>0</v>
      </c>
      <c r="E281">
        <v>0</v>
      </c>
      <c r="F281">
        <v>0</v>
      </c>
      <c r="G281">
        <v>0</v>
      </c>
      <c r="H281">
        <v>0</v>
      </c>
      <c r="I281">
        <v>0</v>
      </c>
      <c r="J281">
        <v>0</v>
      </c>
      <c r="K281">
        <v>0</v>
      </c>
      <c r="L281">
        <v>0</v>
      </c>
      <c r="M281">
        <v>0</v>
      </c>
      <c r="N281">
        <v>0</v>
      </c>
      <c r="O281">
        <v>0</v>
      </c>
      <c r="P281">
        <v>4775</v>
      </c>
      <c r="Q281">
        <v>0</v>
      </c>
      <c r="R281">
        <v>0</v>
      </c>
      <c r="S281">
        <v>0</v>
      </c>
      <c r="T281">
        <v>4775</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s="142">
        <v>0</v>
      </c>
      <c r="AZ281" s="143">
        <v>0</v>
      </c>
      <c r="BA281" s="141">
        <v>0</v>
      </c>
      <c r="BB281" s="141">
        <v>0</v>
      </c>
      <c r="BC281" s="2">
        <v>0</v>
      </c>
      <c r="BD281" s="2">
        <v>0</v>
      </c>
      <c r="BE281" s="2">
        <v>0</v>
      </c>
      <c r="BF281" s="2">
        <v>0</v>
      </c>
      <c r="BG281" s="2">
        <v>0</v>
      </c>
      <c r="BH281" s="2">
        <v>0</v>
      </c>
      <c r="BI281" s="2">
        <v>0</v>
      </c>
      <c r="BJ281" s="2">
        <v>0</v>
      </c>
      <c r="BK281" s="2">
        <v>0</v>
      </c>
      <c r="BM281" s="24">
        <f t="shared" si="4"/>
        <v>0</v>
      </c>
      <c r="BN281" s="24">
        <v>12010.625</v>
      </c>
    </row>
    <row r="282" spans="1:66" ht="15">
      <c r="A282" s="139" t="s">
        <v>556</v>
      </c>
      <c r="B282" s="140" t="str">
        <f>VLOOKUP(A282,LA_info!$C$4:$D$344,2,FALSE)</f>
        <v>Gloucestershire Police and Crime Commissioner</v>
      </c>
      <c r="D282">
        <v>0</v>
      </c>
      <c r="E282">
        <v>0</v>
      </c>
      <c r="F282">
        <v>0</v>
      </c>
      <c r="G282">
        <v>0</v>
      </c>
      <c r="H282">
        <v>0</v>
      </c>
      <c r="I282">
        <v>0</v>
      </c>
      <c r="J282">
        <v>0</v>
      </c>
      <c r="K282">
        <v>0</v>
      </c>
      <c r="L282">
        <v>0</v>
      </c>
      <c r="M282">
        <v>0</v>
      </c>
      <c r="N282">
        <v>0</v>
      </c>
      <c r="O282">
        <v>0</v>
      </c>
      <c r="P282">
        <v>0</v>
      </c>
      <c r="Q282">
        <v>0</v>
      </c>
      <c r="R282">
        <v>0</v>
      </c>
      <c r="S282">
        <v>0</v>
      </c>
      <c r="T282">
        <v>0</v>
      </c>
      <c r="U282">
        <v>3849</v>
      </c>
      <c r="V282">
        <v>5000</v>
      </c>
      <c r="W282">
        <v>0</v>
      </c>
      <c r="X282">
        <v>0</v>
      </c>
      <c r="Y282">
        <v>0</v>
      </c>
      <c r="Z282">
        <v>0</v>
      </c>
      <c r="AA282">
        <v>0</v>
      </c>
      <c r="AB282">
        <v>0</v>
      </c>
      <c r="AC282">
        <v>0</v>
      </c>
      <c r="AD282">
        <v>0</v>
      </c>
      <c r="AE282">
        <v>0</v>
      </c>
      <c r="AF282">
        <v>8849</v>
      </c>
      <c r="AG282">
        <v>7580</v>
      </c>
      <c r="AH282">
        <v>8900</v>
      </c>
      <c r="AI282">
        <v>0</v>
      </c>
      <c r="AJ282">
        <v>0</v>
      </c>
      <c r="AK282">
        <v>0</v>
      </c>
      <c r="AL282">
        <v>0</v>
      </c>
      <c r="AM282">
        <v>0</v>
      </c>
      <c r="AN282">
        <v>0</v>
      </c>
      <c r="AO282">
        <v>0</v>
      </c>
      <c r="AP282">
        <v>0</v>
      </c>
      <c r="AQ282">
        <v>0</v>
      </c>
      <c r="AR282">
        <v>0</v>
      </c>
      <c r="AS282">
        <v>0</v>
      </c>
      <c r="AT282">
        <v>16480</v>
      </c>
      <c r="AU282">
        <v>7400</v>
      </c>
      <c r="AV282">
        <v>0</v>
      </c>
      <c r="AW282">
        <v>0</v>
      </c>
      <c r="AX282">
        <v>0</v>
      </c>
      <c r="AY282" s="142">
        <v>0</v>
      </c>
      <c r="AZ282" s="143">
        <v>0</v>
      </c>
      <c r="BA282" s="141">
        <v>0</v>
      </c>
      <c r="BB282" s="141">
        <v>0</v>
      </c>
      <c r="BC282" s="2">
        <v>0</v>
      </c>
      <c r="BD282" s="2">
        <v>0</v>
      </c>
      <c r="BE282" s="2">
        <v>0</v>
      </c>
      <c r="BF282" s="2">
        <v>0</v>
      </c>
      <c r="BG282" s="2">
        <v>0</v>
      </c>
      <c r="BH282" s="2">
        <v>0</v>
      </c>
      <c r="BI282" s="2">
        <v>0</v>
      </c>
      <c r="BJ282" s="2">
        <v>0</v>
      </c>
      <c r="BK282" s="2">
        <v>0</v>
      </c>
      <c r="BM282" s="24">
        <f t="shared" si="4"/>
        <v>0</v>
      </c>
      <c r="BN282" s="24">
        <v>11318.75</v>
      </c>
    </row>
    <row r="283" spans="1:66" ht="15">
      <c r="A283" s="139" t="s">
        <v>590</v>
      </c>
      <c r="B283" s="140" t="str">
        <f>VLOOKUP(A283,LA_info!$C$4:$D$344,2,FALSE)</f>
        <v>Hertfordshire Police and Crime Commissioner</v>
      </c>
      <c r="D283">
        <v>0</v>
      </c>
      <c r="E283">
        <v>0</v>
      </c>
      <c r="F283">
        <v>0</v>
      </c>
      <c r="G283">
        <v>0</v>
      </c>
      <c r="H283">
        <v>0</v>
      </c>
      <c r="I283">
        <v>0</v>
      </c>
      <c r="J283">
        <v>0</v>
      </c>
      <c r="K283">
        <v>0</v>
      </c>
      <c r="L283">
        <v>0</v>
      </c>
      <c r="M283">
        <v>0</v>
      </c>
      <c r="N283">
        <v>0</v>
      </c>
      <c r="O283">
        <v>0</v>
      </c>
      <c r="P283">
        <v>0</v>
      </c>
      <c r="Q283">
        <v>0</v>
      </c>
      <c r="R283">
        <v>0</v>
      </c>
      <c r="S283">
        <v>0</v>
      </c>
      <c r="T283">
        <v>0</v>
      </c>
      <c r="U283">
        <v>8000</v>
      </c>
      <c r="V283">
        <v>10000</v>
      </c>
      <c r="W283">
        <v>0</v>
      </c>
      <c r="X283">
        <v>0</v>
      </c>
      <c r="Y283">
        <v>0</v>
      </c>
      <c r="Z283">
        <v>0</v>
      </c>
      <c r="AA283">
        <v>0</v>
      </c>
      <c r="AB283">
        <v>0</v>
      </c>
      <c r="AC283">
        <v>0</v>
      </c>
      <c r="AD283">
        <v>0</v>
      </c>
      <c r="AE283">
        <v>0</v>
      </c>
      <c r="AF283">
        <v>18000</v>
      </c>
      <c r="AG283">
        <v>3054</v>
      </c>
      <c r="AH283">
        <v>3000</v>
      </c>
      <c r="AI283">
        <v>0</v>
      </c>
      <c r="AJ283">
        <v>0</v>
      </c>
      <c r="AK283">
        <v>0</v>
      </c>
      <c r="AL283">
        <v>0</v>
      </c>
      <c r="AM283">
        <v>0</v>
      </c>
      <c r="AN283">
        <v>0</v>
      </c>
      <c r="AO283">
        <v>0</v>
      </c>
      <c r="AP283">
        <v>0</v>
      </c>
      <c r="AQ283">
        <v>0</v>
      </c>
      <c r="AR283">
        <v>32500</v>
      </c>
      <c r="AS283">
        <v>0</v>
      </c>
      <c r="AT283">
        <v>38554</v>
      </c>
      <c r="AU283">
        <v>2703</v>
      </c>
      <c r="AV283">
        <v>0</v>
      </c>
      <c r="AW283">
        <v>0</v>
      </c>
      <c r="AX283">
        <v>0</v>
      </c>
      <c r="AY283" s="142">
        <v>0</v>
      </c>
      <c r="AZ283" s="143">
        <v>0</v>
      </c>
      <c r="BA283" s="141">
        <v>0</v>
      </c>
      <c r="BB283" s="141">
        <v>0</v>
      </c>
      <c r="BC283" s="2">
        <v>0</v>
      </c>
      <c r="BD283" s="2">
        <v>0</v>
      </c>
      <c r="BE283" s="2">
        <v>0</v>
      </c>
      <c r="BF283" s="2">
        <v>0</v>
      </c>
      <c r="BG283" s="2">
        <v>0</v>
      </c>
      <c r="BH283" s="2">
        <v>0</v>
      </c>
      <c r="BI283" s="2">
        <v>0</v>
      </c>
      <c r="BJ283" s="2">
        <v>0</v>
      </c>
      <c r="BK283" s="2">
        <v>0</v>
      </c>
      <c r="BM283" s="24">
        <f t="shared" si="4"/>
        <v>0</v>
      </c>
      <c r="BN283" s="24">
        <v>12508.375</v>
      </c>
    </row>
    <row r="284" spans="1:66" ht="15">
      <c r="A284" s="139" t="s">
        <v>604</v>
      </c>
      <c r="B284" s="140" t="str">
        <f>VLOOKUP(A284,LA_info!$C$4:$D$344,2,FALSE)</f>
        <v>Humberside Police and Crime Commissioner</v>
      </c>
      <c r="D284">
        <v>0</v>
      </c>
      <c r="E284">
        <v>0</v>
      </c>
      <c r="F284">
        <v>0</v>
      </c>
      <c r="G284">
        <v>0</v>
      </c>
      <c r="H284">
        <v>0</v>
      </c>
      <c r="I284">
        <v>0</v>
      </c>
      <c r="J284">
        <v>0</v>
      </c>
      <c r="K284">
        <v>0</v>
      </c>
      <c r="L284">
        <v>0</v>
      </c>
      <c r="M284">
        <v>0</v>
      </c>
      <c r="N284">
        <v>0</v>
      </c>
      <c r="O284">
        <v>0</v>
      </c>
      <c r="P284">
        <v>1500</v>
      </c>
      <c r="Q284">
        <v>0</v>
      </c>
      <c r="R284">
        <v>0</v>
      </c>
      <c r="S284">
        <v>0</v>
      </c>
      <c r="T284">
        <v>1500</v>
      </c>
      <c r="U284">
        <v>31947</v>
      </c>
      <c r="V284">
        <v>0</v>
      </c>
      <c r="W284">
        <v>0</v>
      </c>
      <c r="X284">
        <v>0</v>
      </c>
      <c r="Y284">
        <v>0</v>
      </c>
      <c r="Z284">
        <v>0</v>
      </c>
      <c r="AA284">
        <v>0</v>
      </c>
      <c r="AB284">
        <v>0</v>
      </c>
      <c r="AC284">
        <v>0</v>
      </c>
      <c r="AD284">
        <v>0</v>
      </c>
      <c r="AE284">
        <v>0</v>
      </c>
      <c r="AF284">
        <v>31947</v>
      </c>
      <c r="AG284">
        <v>1334</v>
      </c>
      <c r="AH284">
        <v>0</v>
      </c>
      <c r="AI284">
        <v>0</v>
      </c>
      <c r="AJ284">
        <v>0</v>
      </c>
      <c r="AK284">
        <v>0</v>
      </c>
      <c r="AL284">
        <v>0</v>
      </c>
      <c r="AM284">
        <v>0</v>
      </c>
      <c r="AN284">
        <v>0</v>
      </c>
      <c r="AO284">
        <v>0</v>
      </c>
      <c r="AP284">
        <v>0</v>
      </c>
      <c r="AQ284">
        <v>0</v>
      </c>
      <c r="AR284">
        <v>0</v>
      </c>
      <c r="AS284">
        <v>0</v>
      </c>
      <c r="AT284">
        <v>1334</v>
      </c>
      <c r="AU284">
        <v>0</v>
      </c>
      <c r="AV284">
        <v>0</v>
      </c>
      <c r="AW284">
        <v>0</v>
      </c>
      <c r="AX284">
        <v>0</v>
      </c>
      <c r="AY284" s="142">
        <v>0</v>
      </c>
      <c r="AZ284" s="143">
        <v>0</v>
      </c>
      <c r="BA284" s="141">
        <v>0</v>
      </c>
      <c r="BB284" s="141">
        <v>0</v>
      </c>
      <c r="BC284" s="2">
        <v>0</v>
      </c>
      <c r="BD284" s="2">
        <v>0</v>
      </c>
      <c r="BE284" s="2">
        <v>0</v>
      </c>
      <c r="BF284" s="2">
        <v>0</v>
      </c>
      <c r="BG284" s="2">
        <v>0</v>
      </c>
      <c r="BH284" s="2">
        <v>0</v>
      </c>
      <c r="BI284" s="2">
        <v>0</v>
      </c>
      <c r="BJ284" s="2">
        <v>0</v>
      </c>
      <c r="BK284" s="2">
        <v>0</v>
      </c>
      <c r="BM284" s="24">
        <f t="shared" si="4"/>
        <v>0</v>
      </c>
      <c r="BN284" s="24">
        <v>10770</v>
      </c>
    </row>
    <row r="285" spans="1:66" ht="15">
      <c r="A285" s="139" t="s">
        <v>638</v>
      </c>
      <c r="B285" s="140" t="str">
        <f>VLOOKUP(A285,LA_info!$C$4:$D$344,2,FALSE)</f>
        <v>Lancashire Police and Crime Commissioner</v>
      </c>
      <c r="D285">
        <v>0</v>
      </c>
      <c r="E285">
        <v>0</v>
      </c>
      <c r="F285">
        <v>0</v>
      </c>
      <c r="G285">
        <v>0</v>
      </c>
      <c r="H285">
        <v>0</v>
      </c>
      <c r="I285">
        <v>0</v>
      </c>
      <c r="J285">
        <v>0</v>
      </c>
      <c r="K285">
        <v>0</v>
      </c>
      <c r="L285">
        <v>0</v>
      </c>
      <c r="M285">
        <v>0</v>
      </c>
      <c r="N285">
        <v>0</v>
      </c>
      <c r="O285">
        <v>0</v>
      </c>
      <c r="P285">
        <v>0</v>
      </c>
      <c r="Q285">
        <v>0</v>
      </c>
      <c r="R285">
        <v>0</v>
      </c>
      <c r="S285">
        <v>0</v>
      </c>
      <c r="T285">
        <v>0</v>
      </c>
      <c r="U285">
        <v>18654</v>
      </c>
      <c r="V285">
        <v>0</v>
      </c>
      <c r="W285">
        <v>0</v>
      </c>
      <c r="X285">
        <v>0</v>
      </c>
      <c r="Y285">
        <v>0</v>
      </c>
      <c r="Z285">
        <v>0</v>
      </c>
      <c r="AA285">
        <v>0</v>
      </c>
      <c r="AB285">
        <v>0</v>
      </c>
      <c r="AC285">
        <v>0</v>
      </c>
      <c r="AD285">
        <v>0</v>
      </c>
      <c r="AE285">
        <v>0</v>
      </c>
      <c r="AF285">
        <v>18654</v>
      </c>
      <c r="AG285">
        <v>5</v>
      </c>
      <c r="AH285">
        <v>0</v>
      </c>
      <c r="AI285">
        <v>0</v>
      </c>
      <c r="AJ285">
        <v>0</v>
      </c>
      <c r="AK285">
        <v>0</v>
      </c>
      <c r="AL285">
        <v>0</v>
      </c>
      <c r="AM285">
        <v>0</v>
      </c>
      <c r="AN285">
        <v>0</v>
      </c>
      <c r="AO285">
        <v>0</v>
      </c>
      <c r="AP285">
        <v>0</v>
      </c>
      <c r="AQ285">
        <v>0</v>
      </c>
      <c r="AR285">
        <v>10572</v>
      </c>
      <c r="AS285">
        <v>0</v>
      </c>
      <c r="AT285">
        <v>10577</v>
      </c>
      <c r="AU285">
        <v>0</v>
      </c>
      <c r="AV285">
        <v>0</v>
      </c>
      <c r="AW285">
        <v>0</v>
      </c>
      <c r="AX285">
        <v>0</v>
      </c>
      <c r="AY285" s="142">
        <v>0</v>
      </c>
      <c r="AZ285" s="143">
        <v>0</v>
      </c>
      <c r="BA285" s="141">
        <v>0</v>
      </c>
      <c r="BB285" s="141">
        <v>0</v>
      </c>
      <c r="BC285" s="2">
        <v>0</v>
      </c>
      <c r="BD285" s="2">
        <v>0</v>
      </c>
      <c r="BE285" s="2">
        <v>0</v>
      </c>
      <c r="BF285" s="2">
        <v>0</v>
      </c>
      <c r="BG285" s="2">
        <v>0</v>
      </c>
      <c r="BH285" s="2">
        <v>0</v>
      </c>
      <c r="BI285" s="2">
        <v>0</v>
      </c>
      <c r="BJ285" s="2">
        <v>0</v>
      </c>
      <c r="BK285" s="2">
        <v>0</v>
      </c>
      <c r="BM285" s="24">
        <f t="shared" si="4"/>
        <v>0</v>
      </c>
      <c r="BN285" s="24">
        <v>12111.125</v>
      </c>
    </row>
    <row r="286" spans="1:66" ht="15">
      <c r="A286" s="139" t="s">
        <v>652</v>
      </c>
      <c r="B286" s="140" t="str">
        <f>VLOOKUP(A286,LA_info!$C$4:$D$344,2,FALSE)</f>
        <v>Lincolnshire Police and Crime Commissioner</v>
      </c>
      <c r="D286">
        <v>0</v>
      </c>
      <c r="E286">
        <v>0</v>
      </c>
      <c r="F286">
        <v>0</v>
      </c>
      <c r="G286">
        <v>0</v>
      </c>
      <c r="H286">
        <v>0</v>
      </c>
      <c r="I286">
        <v>0</v>
      </c>
      <c r="J286">
        <v>0</v>
      </c>
      <c r="K286">
        <v>0</v>
      </c>
      <c r="L286">
        <v>0</v>
      </c>
      <c r="M286">
        <v>0</v>
      </c>
      <c r="N286">
        <v>0</v>
      </c>
      <c r="O286">
        <v>0</v>
      </c>
      <c r="P286">
        <v>0</v>
      </c>
      <c r="Q286">
        <v>0</v>
      </c>
      <c r="R286">
        <v>0</v>
      </c>
      <c r="S286">
        <v>0</v>
      </c>
      <c r="T286">
        <v>0</v>
      </c>
      <c r="U286">
        <v>12854</v>
      </c>
      <c r="V286">
        <v>0</v>
      </c>
      <c r="W286">
        <v>0</v>
      </c>
      <c r="X286">
        <v>0</v>
      </c>
      <c r="Y286">
        <v>0</v>
      </c>
      <c r="Z286">
        <v>0</v>
      </c>
      <c r="AA286">
        <v>0</v>
      </c>
      <c r="AB286">
        <v>208</v>
      </c>
      <c r="AC286">
        <v>0</v>
      </c>
      <c r="AD286">
        <v>0</v>
      </c>
      <c r="AE286">
        <v>0</v>
      </c>
      <c r="AF286">
        <v>13062</v>
      </c>
      <c r="AG286">
        <v>1630</v>
      </c>
      <c r="AH286">
        <v>0</v>
      </c>
      <c r="AI286">
        <v>0</v>
      </c>
      <c r="AJ286">
        <v>0</v>
      </c>
      <c r="AK286">
        <v>0</v>
      </c>
      <c r="AL286">
        <v>0</v>
      </c>
      <c r="AM286">
        <v>0</v>
      </c>
      <c r="AN286">
        <v>0</v>
      </c>
      <c r="AO286">
        <v>0</v>
      </c>
      <c r="AP286">
        <v>0</v>
      </c>
      <c r="AQ286">
        <v>0</v>
      </c>
      <c r="AR286">
        <v>0</v>
      </c>
      <c r="AS286">
        <v>0</v>
      </c>
      <c r="AT286">
        <v>1630</v>
      </c>
      <c r="AU286">
        <v>0</v>
      </c>
      <c r="AV286">
        <v>0</v>
      </c>
      <c r="AW286">
        <v>0</v>
      </c>
      <c r="AX286">
        <v>0</v>
      </c>
      <c r="AY286" s="142">
        <v>0</v>
      </c>
      <c r="AZ286" s="143">
        <v>0</v>
      </c>
      <c r="BA286" s="141">
        <v>0</v>
      </c>
      <c r="BB286" s="141">
        <v>0</v>
      </c>
      <c r="BC286" s="2">
        <v>0</v>
      </c>
      <c r="BD286" s="2">
        <v>0</v>
      </c>
      <c r="BE286" s="2">
        <v>0</v>
      </c>
      <c r="BF286" s="2">
        <v>0</v>
      </c>
      <c r="BG286" s="2">
        <v>0</v>
      </c>
      <c r="BH286" s="2">
        <v>0</v>
      </c>
      <c r="BI286" s="2">
        <v>0</v>
      </c>
      <c r="BJ286" s="2">
        <v>0</v>
      </c>
      <c r="BK286" s="2">
        <v>0</v>
      </c>
      <c r="BM286" s="24">
        <f t="shared" si="4"/>
        <v>0</v>
      </c>
      <c r="BN286" s="24">
        <v>10532.875</v>
      </c>
    </row>
    <row r="287" spans="1:66" ht="15">
      <c r="A287" s="139" t="s">
        <v>704</v>
      </c>
      <c r="B287" s="140" t="str">
        <f>VLOOKUP(A287,LA_info!$C$4:$D$344,2,FALSE)</f>
        <v>Norfolk Police and Crime Commissioner</v>
      </c>
      <c r="D287">
        <v>0</v>
      </c>
      <c r="E287">
        <v>0</v>
      </c>
      <c r="F287">
        <v>0</v>
      </c>
      <c r="G287">
        <v>0</v>
      </c>
      <c r="H287">
        <v>0</v>
      </c>
      <c r="I287">
        <v>0</v>
      </c>
      <c r="J287">
        <v>0</v>
      </c>
      <c r="K287">
        <v>0</v>
      </c>
      <c r="L287">
        <v>0</v>
      </c>
      <c r="M287">
        <v>0</v>
      </c>
      <c r="N287">
        <v>0</v>
      </c>
      <c r="O287">
        <v>0</v>
      </c>
      <c r="P287">
        <v>0</v>
      </c>
      <c r="Q287">
        <v>0</v>
      </c>
      <c r="R287">
        <v>0</v>
      </c>
      <c r="S287">
        <v>0</v>
      </c>
      <c r="T287">
        <v>0</v>
      </c>
      <c r="U287">
        <v>12761</v>
      </c>
      <c r="V287">
        <v>0</v>
      </c>
      <c r="W287">
        <v>0</v>
      </c>
      <c r="X287">
        <v>0</v>
      </c>
      <c r="Y287">
        <v>0</v>
      </c>
      <c r="Z287">
        <v>0</v>
      </c>
      <c r="AA287">
        <v>0</v>
      </c>
      <c r="AB287">
        <v>13000</v>
      </c>
      <c r="AC287">
        <v>0</v>
      </c>
      <c r="AD287">
        <v>0</v>
      </c>
      <c r="AE287">
        <v>0</v>
      </c>
      <c r="AF287">
        <v>25761</v>
      </c>
      <c r="AG287">
        <v>30500</v>
      </c>
      <c r="AH287">
        <v>4000</v>
      </c>
      <c r="AI287">
        <v>0</v>
      </c>
      <c r="AJ287">
        <v>0</v>
      </c>
      <c r="AK287">
        <v>0</v>
      </c>
      <c r="AL287">
        <v>0</v>
      </c>
      <c r="AM287">
        <v>0</v>
      </c>
      <c r="AN287">
        <v>0</v>
      </c>
      <c r="AO287">
        <v>0</v>
      </c>
      <c r="AP287">
        <v>0</v>
      </c>
      <c r="AQ287">
        <v>0</v>
      </c>
      <c r="AR287">
        <v>0</v>
      </c>
      <c r="AS287">
        <v>0</v>
      </c>
      <c r="AT287">
        <v>34500</v>
      </c>
      <c r="AU287">
        <v>0</v>
      </c>
      <c r="AV287">
        <v>0</v>
      </c>
      <c r="AW287">
        <v>0</v>
      </c>
      <c r="AX287">
        <v>0</v>
      </c>
      <c r="AY287" s="142">
        <v>0</v>
      </c>
      <c r="AZ287" s="143">
        <v>0</v>
      </c>
      <c r="BA287" s="141">
        <v>0</v>
      </c>
      <c r="BB287" s="141">
        <v>0</v>
      </c>
      <c r="BC287" s="2">
        <v>0</v>
      </c>
      <c r="BD287" s="2">
        <v>0</v>
      </c>
      <c r="BE287" s="2">
        <v>0</v>
      </c>
      <c r="BF287" s="2">
        <v>0</v>
      </c>
      <c r="BG287" s="2">
        <v>0</v>
      </c>
      <c r="BH287" s="2">
        <v>0</v>
      </c>
      <c r="BI287" s="2">
        <v>0</v>
      </c>
      <c r="BJ287" s="2">
        <v>0</v>
      </c>
      <c r="BK287" s="2">
        <v>0</v>
      </c>
      <c r="BM287" s="24">
        <f t="shared" si="4"/>
        <v>0</v>
      </c>
      <c r="BN287" s="24">
        <v>15381.25</v>
      </c>
    </row>
    <row r="288" spans="1:66" ht="15">
      <c r="A288" s="139" t="s">
        <v>736</v>
      </c>
      <c r="B288" s="140" t="str">
        <f>VLOOKUP(A288,LA_info!$C$4:$D$344,2,FALSE)</f>
        <v>North Yorkshire Police and Crime Commissioner</v>
      </c>
      <c r="D288">
        <v>0</v>
      </c>
      <c r="E288">
        <v>0</v>
      </c>
      <c r="F288">
        <v>0</v>
      </c>
      <c r="G288">
        <v>0</v>
      </c>
      <c r="H288">
        <v>0</v>
      </c>
      <c r="I288">
        <v>0</v>
      </c>
      <c r="J288">
        <v>0</v>
      </c>
      <c r="K288">
        <v>0</v>
      </c>
      <c r="L288">
        <v>108</v>
      </c>
      <c r="M288">
        <v>0</v>
      </c>
      <c r="N288">
        <v>0</v>
      </c>
      <c r="O288">
        <v>0</v>
      </c>
      <c r="P288">
        <v>0</v>
      </c>
      <c r="Q288">
        <v>0</v>
      </c>
      <c r="R288">
        <v>0</v>
      </c>
      <c r="S288">
        <v>0</v>
      </c>
      <c r="T288">
        <v>108</v>
      </c>
      <c r="U288">
        <v>0</v>
      </c>
      <c r="V288">
        <v>0</v>
      </c>
      <c r="W288">
        <v>0</v>
      </c>
      <c r="X288">
        <v>0</v>
      </c>
      <c r="Y288">
        <v>0</v>
      </c>
      <c r="Z288">
        <v>0</v>
      </c>
      <c r="AA288">
        <v>0</v>
      </c>
      <c r="AB288">
        <v>0</v>
      </c>
      <c r="AC288">
        <v>0</v>
      </c>
      <c r="AD288">
        <v>0</v>
      </c>
      <c r="AE288">
        <v>0</v>
      </c>
      <c r="AF288">
        <v>0</v>
      </c>
      <c r="AG288">
        <v>22388</v>
      </c>
      <c r="AH288">
        <v>0</v>
      </c>
      <c r="AI288">
        <v>2500</v>
      </c>
      <c r="AJ288">
        <v>0</v>
      </c>
      <c r="AK288">
        <v>0</v>
      </c>
      <c r="AL288">
        <v>0</v>
      </c>
      <c r="AM288">
        <v>0</v>
      </c>
      <c r="AN288">
        <v>0</v>
      </c>
      <c r="AO288">
        <v>0</v>
      </c>
      <c r="AP288">
        <v>0</v>
      </c>
      <c r="AQ288">
        <v>0</v>
      </c>
      <c r="AR288">
        <v>0</v>
      </c>
      <c r="AS288">
        <v>0</v>
      </c>
      <c r="AT288">
        <v>24888</v>
      </c>
      <c r="AU288">
        <v>0</v>
      </c>
      <c r="AV288">
        <v>0</v>
      </c>
      <c r="AW288">
        <v>0</v>
      </c>
      <c r="AX288">
        <v>0</v>
      </c>
      <c r="AY288" s="142">
        <v>0</v>
      </c>
      <c r="AZ288" s="143">
        <v>0</v>
      </c>
      <c r="BA288" s="141">
        <v>0</v>
      </c>
      <c r="BB288" s="141">
        <v>0</v>
      </c>
      <c r="BC288" s="2">
        <v>0</v>
      </c>
      <c r="BD288" s="2">
        <v>0</v>
      </c>
      <c r="BE288" s="2">
        <v>0</v>
      </c>
      <c r="BF288" s="2">
        <v>0</v>
      </c>
      <c r="BG288" s="2">
        <v>0</v>
      </c>
      <c r="BH288" s="2">
        <v>0</v>
      </c>
      <c r="BI288" s="2">
        <v>0</v>
      </c>
      <c r="BJ288" s="2">
        <v>0</v>
      </c>
      <c r="BK288" s="2">
        <v>0</v>
      </c>
      <c r="BM288" s="24">
        <f t="shared" si="4"/>
        <v>0</v>
      </c>
      <c r="BN288" s="24">
        <v>18787.5</v>
      </c>
    </row>
    <row r="289" spans="1:66" ht="15">
      <c r="A289" s="139" t="s">
        <v>742</v>
      </c>
      <c r="B289" s="140" t="str">
        <f>VLOOKUP(A289,LA_info!$C$4:$D$344,2,FALSE)</f>
        <v>Northamptonshire Police and Crime Commissioner</v>
      </c>
      <c r="D289">
        <v>0</v>
      </c>
      <c r="E289">
        <v>0</v>
      </c>
      <c r="F289">
        <v>0</v>
      </c>
      <c r="G289">
        <v>0</v>
      </c>
      <c r="H289">
        <v>0</v>
      </c>
      <c r="I289">
        <v>0</v>
      </c>
      <c r="J289">
        <v>0</v>
      </c>
      <c r="K289">
        <v>0</v>
      </c>
      <c r="L289">
        <v>0</v>
      </c>
      <c r="M289">
        <v>0</v>
      </c>
      <c r="N289">
        <v>0</v>
      </c>
      <c r="O289">
        <v>0</v>
      </c>
      <c r="P289">
        <v>0</v>
      </c>
      <c r="Q289">
        <v>0</v>
      </c>
      <c r="R289">
        <v>0</v>
      </c>
      <c r="S289">
        <v>0</v>
      </c>
      <c r="T289">
        <v>0</v>
      </c>
      <c r="U289">
        <v>1300</v>
      </c>
      <c r="V289">
        <v>0</v>
      </c>
      <c r="W289">
        <v>0</v>
      </c>
      <c r="X289">
        <v>0</v>
      </c>
      <c r="Y289">
        <v>0</v>
      </c>
      <c r="Z289">
        <v>0</v>
      </c>
      <c r="AA289">
        <v>0</v>
      </c>
      <c r="AB289">
        <v>0</v>
      </c>
      <c r="AC289">
        <v>0</v>
      </c>
      <c r="AD289">
        <v>0</v>
      </c>
      <c r="AE289">
        <v>0</v>
      </c>
      <c r="AF289">
        <v>1300</v>
      </c>
      <c r="AG289">
        <v>1912</v>
      </c>
      <c r="AH289">
        <v>2000</v>
      </c>
      <c r="AI289">
        <v>0</v>
      </c>
      <c r="AJ289">
        <v>2000</v>
      </c>
      <c r="AK289">
        <v>0</v>
      </c>
      <c r="AL289">
        <v>0</v>
      </c>
      <c r="AM289">
        <v>0</v>
      </c>
      <c r="AN289">
        <v>0</v>
      </c>
      <c r="AO289">
        <v>0</v>
      </c>
      <c r="AP289">
        <v>0</v>
      </c>
      <c r="AQ289">
        <v>0</v>
      </c>
      <c r="AR289">
        <v>0</v>
      </c>
      <c r="AS289">
        <v>0</v>
      </c>
      <c r="AT289">
        <v>5912</v>
      </c>
      <c r="AU289">
        <v>0</v>
      </c>
      <c r="AV289">
        <v>7672</v>
      </c>
      <c r="AW289">
        <v>0</v>
      </c>
      <c r="AX289">
        <v>0</v>
      </c>
      <c r="AY289" s="142">
        <v>0</v>
      </c>
      <c r="AZ289" s="143">
        <v>0</v>
      </c>
      <c r="BA289" s="141">
        <v>0</v>
      </c>
      <c r="BB289" s="141">
        <v>11</v>
      </c>
      <c r="BC289" s="2">
        <v>0</v>
      </c>
      <c r="BD289" s="2">
        <v>0</v>
      </c>
      <c r="BE289" s="2">
        <v>0</v>
      </c>
      <c r="BF289" s="2">
        <v>0</v>
      </c>
      <c r="BG289" s="2">
        <v>0</v>
      </c>
      <c r="BH289" s="2">
        <v>0</v>
      </c>
      <c r="BI289" s="2">
        <v>0</v>
      </c>
      <c r="BJ289" s="2">
        <v>7661</v>
      </c>
      <c r="BK289" s="2">
        <v>7672</v>
      </c>
      <c r="BM289" s="24">
        <f t="shared" si="4"/>
        <v>153.44</v>
      </c>
      <c r="BN289" s="24">
        <v>15024.25</v>
      </c>
    </row>
    <row r="290" spans="1:66" ht="15">
      <c r="A290" s="139" t="s">
        <v>746</v>
      </c>
      <c r="B290" s="140" t="str">
        <f>VLOOKUP(A290,LA_info!$C$4:$D$344,2,FALSE)</f>
        <v>Nottinghamshire Police and Crime Commissioner</v>
      </c>
      <c r="D290">
        <v>0</v>
      </c>
      <c r="E290">
        <v>0</v>
      </c>
      <c r="F290">
        <v>0</v>
      </c>
      <c r="G290">
        <v>0</v>
      </c>
      <c r="H290">
        <v>0</v>
      </c>
      <c r="I290">
        <v>0</v>
      </c>
      <c r="J290">
        <v>0</v>
      </c>
      <c r="K290">
        <v>0</v>
      </c>
      <c r="L290">
        <v>0</v>
      </c>
      <c r="M290">
        <v>0</v>
      </c>
      <c r="N290">
        <v>0</v>
      </c>
      <c r="O290">
        <v>0</v>
      </c>
      <c r="P290">
        <v>6000</v>
      </c>
      <c r="Q290">
        <v>0</v>
      </c>
      <c r="R290">
        <v>0</v>
      </c>
      <c r="S290">
        <v>0</v>
      </c>
      <c r="T290">
        <v>6000</v>
      </c>
      <c r="U290">
        <v>32803</v>
      </c>
      <c r="V290">
        <v>3500</v>
      </c>
      <c r="W290">
        <v>0</v>
      </c>
      <c r="X290">
        <v>0</v>
      </c>
      <c r="Y290">
        <v>0</v>
      </c>
      <c r="Z290">
        <v>0</v>
      </c>
      <c r="AA290">
        <v>0</v>
      </c>
      <c r="AB290">
        <v>4000</v>
      </c>
      <c r="AC290">
        <v>0</v>
      </c>
      <c r="AD290">
        <v>0</v>
      </c>
      <c r="AE290">
        <v>0</v>
      </c>
      <c r="AF290">
        <v>40303</v>
      </c>
      <c r="AG290">
        <v>3024</v>
      </c>
      <c r="AH290">
        <v>0</v>
      </c>
      <c r="AI290">
        <v>0</v>
      </c>
      <c r="AJ290">
        <v>0</v>
      </c>
      <c r="AK290">
        <v>0</v>
      </c>
      <c r="AL290">
        <v>0</v>
      </c>
      <c r="AM290">
        <v>0</v>
      </c>
      <c r="AN290">
        <v>0</v>
      </c>
      <c r="AO290">
        <v>0</v>
      </c>
      <c r="AP290">
        <v>0</v>
      </c>
      <c r="AQ290">
        <v>0</v>
      </c>
      <c r="AR290">
        <v>0</v>
      </c>
      <c r="AS290">
        <v>0</v>
      </c>
      <c r="AT290">
        <v>3024</v>
      </c>
      <c r="AU290">
        <v>635</v>
      </c>
      <c r="AV290">
        <v>0</v>
      </c>
      <c r="AW290">
        <v>0</v>
      </c>
      <c r="AX290">
        <v>0</v>
      </c>
      <c r="AY290" s="142">
        <v>0</v>
      </c>
      <c r="AZ290" s="143">
        <v>0</v>
      </c>
      <c r="BA290" s="141">
        <v>0</v>
      </c>
      <c r="BB290" s="141">
        <v>0</v>
      </c>
      <c r="BC290" s="2">
        <v>0</v>
      </c>
      <c r="BD290" s="2">
        <v>0</v>
      </c>
      <c r="BE290" s="2">
        <v>0</v>
      </c>
      <c r="BF290" s="2">
        <v>0</v>
      </c>
      <c r="BG290" s="2">
        <v>0</v>
      </c>
      <c r="BH290" s="2">
        <v>0</v>
      </c>
      <c r="BI290" s="2">
        <v>0</v>
      </c>
      <c r="BJ290" s="2">
        <v>0</v>
      </c>
      <c r="BK290" s="2">
        <v>0</v>
      </c>
      <c r="BM290" s="24">
        <f t="shared" si="4"/>
        <v>0</v>
      </c>
      <c r="BN290" s="24">
        <v>14769.5</v>
      </c>
    </row>
    <row r="291" spans="1:66" ht="15">
      <c r="A291" s="139" t="s">
        <v>872</v>
      </c>
      <c r="B291" s="140" t="str">
        <f>VLOOKUP(A291,LA_info!$C$4:$D$344,2,FALSE)</f>
        <v>Staffordshire Police and Crime Commissioner</v>
      </c>
      <c r="D291">
        <v>0</v>
      </c>
      <c r="E291">
        <v>0</v>
      </c>
      <c r="F291">
        <v>0</v>
      </c>
      <c r="G291">
        <v>0</v>
      </c>
      <c r="H291">
        <v>0</v>
      </c>
      <c r="I291">
        <v>0</v>
      </c>
      <c r="J291">
        <v>0</v>
      </c>
      <c r="K291">
        <v>0</v>
      </c>
      <c r="L291">
        <v>0</v>
      </c>
      <c r="M291">
        <v>0</v>
      </c>
      <c r="N291">
        <v>0</v>
      </c>
      <c r="O291">
        <v>0</v>
      </c>
      <c r="P291">
        <v>11800</v>
      </c>
      <c r="Q291">
        <v>0</v>
      </c>
      <c r="R291">
        <v>0</v>
      </c>
      <c r="S291">
        <v>0</v>
      </c>
      <c r="T291">
        <v>11800</v>
      </c>
      <c r="U291">
        <v>38300</v>
      </c>
      <c r="V291">
        <v>0</v>
      </c>
      <c r="W291">
        <v>0</v>
      </c>
      <c r="X291">
        <v>0</v>
      </c>
      <c r="Y291">
        <v>0</v>
      </c>
      <c r="Z291">
        <v>0</v>
      </c>
      <c r="AA291">
        <v>0</v>
      </c>
      <c r="AB291">
        <v>0</v>
      </c>
      <c r="AC291">
        <v>0</v>
      </c>
      <c r="AD291">
        <v>0</v>
      </c>
      <c r="AE291">
        <v>0</v>
      </c>
      <c r="AF291">
        <v>38300</v>
      </c>
      <c r="AG291">
        <v>442</v>
      </c>
      <c r="AH291">
        <v>0</v>
      </c>
      <c r="AI291">
        <v>3500</v>
      </c>
      <c r="AJ291">
        <v>0</v>
      </c>
      <c r="AK291">
        <v>0</v>
      </c>
      <c r="AL291">
        <v>0</v>
      </c>
      <c r="AM291">
        <v>0</v>
      </c>
      <c r="AN291">
        <v>0</v>
      </c>
      <c r="AO291">
        <v>0</v>
      </c>
      <c r="AP291">
        <v>0</v>
      </c>
      <c r="AQ291">
        <v>0</v>
      </c>
      <c r="AR291">
        <v>0</v>
      </c>
      <c r="AS291">
        <v>0</v>
      </c>
      <c r="AT291">
        <v>3942</v>
      </c>
      <c r="AU291">
        <v>900</v>
      </c>
      <c r="AV291">
        <v>0</v>
      </c>
      <c r="AW291">
        <v>0</v>
      </c>
      <c r="AX291">
        <v>0</v>
      </c>
      <c r="AY291" s="142">
        <v>0</v>
      </c>
      <c r="AZ291" s="143">
        <v>0</v>
      </c>
      <c r="BA291" s="141">
        <v>0</v>
      </c>
      <c r="BB291" s="141">
        <v>0</v>
      </c>
      <c r="BC291" s="2">
        <v>0</v>
      </c>
      <c r="BD291" s="2">
        <v>0</v>
      </c>
      <c r="BE291" s="2">
        <v>0</v>
      </c>
      <c r="BF291" s="2">
        <v>0</v>
      </c>
      <c r="BG291" s="2">
        <v>0</v>
      </c>
      <c r="BH291" s="2">
        <v>0</v>
      </c>
      <c r="BI291" s="2">
        <v>0</v>
      </c>
      <c r="BJ291" s="2">
        <v>0</v>
      </c>
      <c r="BK291" s="2">
        <v>0</v>
      </c>
      <c r="BM291" s="24">
        <f t="shared" si="4"/>
        <v>0</v>
      </c>
      <c r="BN291" s="24">
        <v>13067.875</v>
      </c>
    </row>
    <row r="292" spans="1:66" ht="15">
      <c r="A292" s="139" t="s">
        <v>886</v>
      </c>
      <c r="B292" s="140" t="str">
        <f>VLOOKUP(A292,LA_info!$C$4:$D$344,2,FALSE)</f>
        <v>Suffolk Police and Crime Commissioner</v>
      </c>
      <c r="D292">
        <v>0</v>
      </c>
      <c r="E292">
        <v>0</v>
      </c>
      <c r="F292">
        <v>0</v>
      </c>
      <c r="G292">
        <v>0</v>
      </c>
      <c r="H292">
        <v>0</v>
      </c>
      <c r="I292">
        <v>0</v>
      </c>
      <c r="J292">
        <v>0</v>
      </c>
      <c r="K292">
        <v>0</v>
      </c>
      <c r="L292">
        <v>0</v>
      </c>
      <c r="M292">
        <v>0</v>
      </c>
      <c r="N292">
        <v>0</v>
      </c>
      <c r="O292">
        <v>0</v>
      </c>
      <c r="P292">
        <v>0</v>
      </c>
      <c r="Q292">
        <v>0</v>
      </c>
      <c r="R292">
        <v>0</v>
      </c>
      <c r="S292">
        <v>0</v>
      </c>
      <c r="T292">
        <v>0</v>
      </c>
      <c r="U292">
        <v>8502</v>
      </c>
      <c r="V292">
        <v>0</v>
      </c>
      <c r="W292">
        <v>0</v>
      </c>
      <c r="X292">
        <v>0</v>
      </c>
      <c r="Y292">
        <v>0</v>
      </c>
      <c r="Z292">
        <v>0</v>
      </c>
      <c r="AA292">
        <v>0</v>
      </c>
      <c r="AB292">
        <v>0</v>
      </c>
      <c r="AC292">
        <v>0</v>
      </c>
      <c r="AD292">
        <v>0</v>
      </c>
      <c r="AE292">
        <v>0</v>
      </c>
      <c r="AF292">
        <v>8502</v>
      </c>
      <c r="AG292">
        <v>2500</v>
      </c>
      <c r="AH292">
        <v>3000</v>
      </c>
      <c r="AI292">
        <v>0</v>
      </c>
      <c r="AJ292">
        <v>0</v>
      </c>
      <c r="AK292">
        <v>0</v>
      </c>
      <c r="AL292">
        <v>0</v>
      </c>
      <c r="AM292">
        <v>0</v>
      </c>
      <c r="AN292">
        <v>0</v>
      </c>
      <c r="AO292">
        <v>0</v>
      </c>
      <c r="AP292">
        <v>0</v>
      </c>
      <c r="AQ292">
        <v>0</v>
      </c>
      <c r="AR292">
        <v>0</v>
      </c>
      <c r="AS292">
        <v>0</v>
      </c>
      <c r="AT292">
        <v>5500</v>
      </c>
      <c r="AU292">
        <v>500</v>
      </c>
      <c r="AV292">
        <v>0</v>
      </c>
      <c r="AW292">
        <v>0</v>
      </c>
      <c r="AX292">
        <v>0</v>
      </c>
      <c r="AY292" s="142">
        <v>0</v>
      </c>
      <c r="AZ292" s="143">
        <v>0</v>
      </c>
      <c r="BA292" s="141">
        <v>0</v>
      </c>
      <c r="BB292" s="141">
        <v>0</v>
      </c>
      <c r="BC292" s="2">
        <v>0</v>
      </c>
      <c r="BD292" s="2">
        <v>0</v>
      </c>
      <c r="BE292" s="2">
        <v>0</v>
      </c>
      <c r="BF292" s="2">
        <v>0</v>
      </c>
      <c r="BG292" s="2">
        <v>0</v>
      </c>
      <c r="BH292" s="2">
        <v>0</v>
      </c>
      <c r="BI292" s="2">
        <v>0</v>
      </c>
      <c r="BJ292" s="2">
        <v>0</v>
      </c>
      <c r="BK292" s="2">
        <v>0</v>
      </c>
      <c r="BM292" s="24">
        <f t="shared" si="4"/>
        <v>0</v>
      </c>
      <c r="BN292" s="24">
        <v>18000</v>
      </c>
    </row>
    <row r="293" spans="1:66" ht="15">
      <c r="A293" s="139" t="s">
        <v>888</v>
      </c>
      <c r="B293" s="140" t="str">
        <f>VLOOKUP(A293,LA_info!$C$4:$D$344,2,FALSE)</f>
        <v>Surrey Police and Crime Commissioner</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30658</v>
      </c>
      <c r="AS293">
        <v>0</v>
      </c>
      <c r="AT293">
        <v>30658</v>
      </c>
      <c r="AU293">
        <v>0</v>
      </c>
      <c r="AV293">
        <v>0</v>
      </c>
      <c r="AW293">
        <v>0</v>
      </c>
      <c r="AX293">
        <v>0</v>
      </c>
      <c r="AY293" s="142">
        <v>0</v>
      </c>
      <c r="AZ293" s="143">
        <v>0</v>
      </c>
      <c r="BA293" s="141">
        <v>0</v>
      </c>
      <c r="BB293" s="141">
        <v>0</v>
      </c>
      <c r="BC293" s="2">
        <v>0</v>
      </c>
      <c r="BD293" s="2">
        <v>0</v>
      </c>
      <c r="BE293" s="2">
        <v>0</v>
      </c>
      <c r="BF293" s="2">
        <v>0</v>
      </c>
      <c r="BG293" s="2">
        <v>0</v>
      </c>
      <c r="BH293" s="2">
        <v>0</v>
      </c>
      <c r="BI293" s="2">
        <v>0</v>
      </c>
      <c r="BJ293" s="2">
        <v>0</v>
      </c>
      <c r="BK293" s="2">
        <v>0</v>
      </c>
      <c r="BM293" s="24">
        <f t="shared" si="4"/>
        <v>0</v>
      </c>
      <c r="BN293" s="24">
        <v>11504.5</v>
      </c>
    </row>
    <row r="294" spans="1:66" ht="15">
      <c r="A294" s="139" t="s">
        <v>942</v>
      </c>
      <c r="B294" s="140" t="str">
        <f>VLOOKUP(A294,LA_info!$C$4:$D$344,2,FALSE)</f>
        <v>Warwickshire Police and Crime Commissioner</v>
      </c>
      <c r="D294">
        <v>0</v>
      </c>
      <c r="E294">
        <v>0</v>
      </c>
      <c r="F294">
        <v>0</v>
      </c>
      <c r="G294">
        <v>0</v>
      </c>
      <c r="H294">
        <v>0</v>
      </c>
      <c r="I294">
        <v>0</v>
      </c>
      <c r="J294">
        <v>0</v>
      </c>
      <c r="K294">
        <v>0</v>
      </c>
      <c r="L294">
        <v>0</v>
      </c>
      <c r="M294">
        <v>0</v>
      </c>
      <c r="N294">
        <v>0</v>
      </c>
      <c r="O294">
        <v>0</v>
      </c>
      <c r="P294">
        <v>0</v>
      </c>
      <c r="Q294">
        <v>0</v>
      </c>
      <c r="R294">
        <v>0</v>
      </c>
      <c r="S294">
        <v>0</v>
      </c>
      <c r="T294">
        <v>0</v>
      </c>
      <c r="U294">
        <v>16711</v>
      </c>
      <c r="V294">
        <v>0</v>
      </c>
      <c r="W294">
        <v>0</v>
      </c>
      <c r="X294">
        <v>0</v>
      </c>
      <c r="Y294">
        <v>0</v>
      </c>
      <c r="Z294">
        <v>0</v>
      </c>
      <c r="AA294">
        <v>0</v>
      </c>
      <c r="AB294">
        <v>0</v>
      </c>
      <c r="AC294">
        <v>0</v>
      </c>
      <c r="AD294">
        <v>0</v>
      </c>
      <c r="AE294">
        <v>0</v>
      </c>
      <c r="AF294">
        <v>16711</v>
      </c>
      <c r="AG294">
        <v>0</v>
      </c>
      <c r="AH294">
        <v>0</v>
      </c>
      <c r="AI294">
        <v>6200</v>
      </c>
      <c r="AJ294">
        <v>0</v>
      </c>
      <c r="AK294">
        <v>0</v>
      </c>
      <c r="AL294">
        <v>0</v>
      </c>
      <c r="AM294">
        <v>0</v>
      </c>
      <c r="AN294">
        <v>0</v>
      </c>
      <c r="AO294">
        <v>0</v>
      </c>
      <c r="AP294">
        <v>0</v>
      </c>
      <c r="AQ294">
        <v>0</v>
      </c>
      <c r="AR294">
        <v>18500</v>
      </c>
      <c r="AS294">
        <v>0</v>
      </c>
      <c r="AT294">
        <v>24700</v>
      </c>
      <c r="AU294">
        <v>0</v>
      </c>
      <c r="AV294">
        <v>0</v>
      </c>
      <c r="AW294">
        <v>0</v>
      </c>
      <c r="AX294">
        <v>0</v>
      </c>
      <c r="AY294" s="142">
        <v>0</v>
      </c>
      <c r="AZ294" s="143">
        <v>0</v>
      </c>
      <c r="BA294" s="141">
        <v>0</v>
      </c>
      <c r="BB294" s="141">
        <v>0</v>
      </c>
      <c r="BC294" s="2">
        <v>0</v>
      </c>
      <c r="BD294" s="2">
        <v>0</v>
      </c>
      <c r="BE294" s="2">
        <v>0</v>
      </c>
      <c r="BF294" s="2">
        <v>0</v>
      </c>
      <c r="BG294" s="2">
        <v>0</v>
      </c>
      <c r="BH294" s="2">
        <v>0</v>
      </c>
      <c r="BI294" s="2">
        <v>0</v>
      </c>
      <c r="BJ294" s="2">
        <v>0</v>
      </c>
      <c r="BK294" s="2">
        <v>0</v>
      </c>
      <c r="BM294" s="24">
        <f t="shared" si="4"/>
        <v>0</v>
      </c>
      <c r="BN294" s="24">
        <v>18000</v>
      </c>
    </row>
    <row r="295" spans="1:66" ht="15">
      <c r="A295" s="139" t="s">
        <v>978</v>
      </c>
      <c r="B295" s="140" t="str">
        <f>VLOOKUP(A295,LA_info!$C$4:$D$344,2,FALSE)</f>
        <v>Wiltshire Police and Crime Commissioner</v>
      </c>
      <c r="D295">
        <v>0</v>
      </c>
      <c r="E295">
        <v>0</v>
      </c>
      <c r="F295">
        <v>0</v>
      </c>
      <c r="G295">
        <v>0</v>
      </c>
      <c r="H295">
        <v>0</v>
      </c>
      <c r="I295">
        <v>0</v>
      </c>
      <c r="J295">
        <v>0</v>
      </c>
      <c r="K295">
        <v>0</v>
      </c>
      <c r="L295">
        <v>0</v>
      </c>
      <c r="M295">
        <v>0</v>
      </c>
      <c r="N295">
        <v>0</v>
      </c>
      <c r="O295">
        <v>0</v>
      </c>
      <c r="P295">
        <v>3500</v>
      </c>
      <c r="Q295">
        <v>0</v>
      </c>
      <c r="R295">
        <v>0</v>
      </c>
      <c r="S295">
        <v>0</v>
      </c>
      <c r="T295">
        <v>3500</v>
      </c>
      <c r="U295">
        <v>0</v>
      </c>
      <c r="V295">
        <v>0</v>
      </c>
      <c r="W295">
        <v>0</v>
      </c>
      <c r="X295">
        <v>0</v>
      </c>
      <c r="Y295">
        <v>0</v>
      </c>
      <c r="Z295">
        <v>0</v>
      </c>
      <c r="AA295">
        <v>0</v>
      </c>
      <c r="AB295">
        <v>0</v>
      </c>
      <c r="AC295">
        <v>0</v>
      </c>
      <c r="AD295">
        <v>0</v>
      </c>
      <c r="AE295">
        <v>0</v>
      </c>
      <c r="AF295">
        <v>0</v>
      </c>
      <c r="AG295">
        <v>1180</v>
      </c>
      <c r="AH295">
        <v>0</v>
      </c>
      <c r="AI295">
        <v>0</v>
      </c>
      <c r="AJ295">
        <v>19001</v>
      </c>
      <c r="AK295">
        <v>0</v>
      </c>
      <c r="AL295">
        <v>0</v>
      </c>
      <c r="AM295">
        <v>0</v>
      </c>
      <c r="AN295">
        <v>0</v>
      </c>
      <c r="AO295">
        <v>0</v>
      </c>
      <c r="AP295">
        <v>0</v>
      </c>
      <c r="AQ295">
        <v>0</v>
      </c>
      <c r="AR295">
        <v>0</v>
      </c>
      <c r="AS295">
        <v>0</v>
      </c>
      <c r="AT295">
        <v>20181</v>
      </c>
      <c r="AU295">
        <v>0</v>
      </c>
      <c r="AV295">
        <v>0</v>
      </c>
      <c r="AW295">
        <v>0</v>
      </c>
      <c r="AX295">
        <v>0</v>
      </c>
      <c r="AY295" s="142">
        <v>0</v>
      </c>
      <c r="AZ295" s="143">
        <v>0</v>
      </c>
      <c r="BA295" s="141">
        <v>0</v>
      </c>
      <c r="BB295" s="141">
        <v>0</v>
      </c>
      <c r="BC295" s="2">
        <v>0</v>
      </c>
      <c r="BD295" s="2">
        <v>0</v>
      </c>
      <c r="BE295" s="2">
        <v>0</v>
      </c>
      <c r="BF295" s="2">
        <v>0</v>
      </c>
      <c r="BG295" s="2">
        <v>0</v>
      </c>
      <c r="BH295" s="2">
        <v>0</v>
      </c>
      <c r="BI295" s="2">
        <v>0</v>
      </c>
      <c r="BJ295" s="2">
        <v>0</v>
      </c>
      <c r="BK295" s="2">
        <v>0</v>
      </c>
      <c r="BM295" s="24">
        <f t="shared" si="4"/>
        <v>0</v>
      </c>
      <c r="BN295" s="24">
        <v>13772.125</v>
      </c>
    </row>
    <row r="296" spans="1:66" ht="15">
      <c r="A296" s="139" t="s">
        <v>670</v>
      </c>
      <c r="B296" s="140" t="str">
        <f>VLOOKUP(A296,LA_info!$C$4:$D$344,2,FALSE)</f>
        <v>Merseyside Police and Crime Commissioner</v>
      </c>
      <c r="D296">
        <v>0</v>
      </c>
      <c r="E296">
        <v>0</v>
      </c>
      <c r="F296">
        <v>0</v>
      </c>
      <c r="G296">
        <v>0</v>
      </c>
      <c r="H296">
        <v>0</v>
      </c>
      <c r="I296">
        <v>0</v>
      </c>
      <c r="J296">
        <v>0</v>
      </c>
      <c r="K296">
        <v>0</v>
      </c>
      <c r="L296">
        <v>0</v>
      </c>
      <c r="M296">
        <v>0</v>
      </c>
      <c r="N296">
        <v>0</v>
      </c>
      <c r="O296">
        <v>0</v>
      </c>
      <c r="P296">
        <v>23000</v>
      </c>
      <c r="Q296">
        <v>0</v>
      </c>
      <c r="R296">
        <v>0</v>
      </c>
      <c r="S296">
        <v>0</v>
      </c>
      <c r="T296">
        <v>23000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10180</v>
      </c>
      <c r="AV296">
        <v>0</v>
      </c>
      <c r="AW296">
        <v>0</v>
      </c>
      <c r="AX296">
        <v>0</v>
      </c>
      <c r="AY296" s="142">
        <v>0</v>
      </c>
      <c r="AZ296" s="143">
        <v>0</v>
      </c>
      <c r="BA296" s="141">
        <v>0</v>
      </c>
      <c r="BB296" s="141">
        <v>0</v>
      </c>
      <c r="BC296" s="2">
        <v>0</v>
      </c>
      <c r="BD296" s="2">
        <v>0</v>
      </c>
      <c r="BE296" s="2">
        <v>0</v>
      </c>
      <c r="BF296" s="2">
        <v>0</v>
      </c>
      <c r="BG296" s="2">
        <v>0</v>
      </c>
      <c r="BH296" s="2">
        <v>0</v>
      </c>
      <c r="BI296" s="2">
        <v>0</v>
      </c>
      <c r="BJ296" s="2">
        <v>0</v>
      </c>
      <c r="BK296" s="2">
        <v>0</v>
      </c>
      <c r="BM296" s="24">
        <f t="shared" si="4"/>
        <v>0</v>
      </c>
      <c r="BN296" s="24">
        <v>18000</v>
      </c>
    </row>
    <row r="297" spans="1:66" ht="15">
      <c r="A297" s="139" t="s">
        <v>340</v>
      </c>
      <c r="B297" s="140" t="str">
        <f>VLOOKUP(A297,LA_info!$C$4:$D$344,2,FALSE)</f>
        <v>Avon and Somerset Police and Crime Commissioner</v>
      </c>
      <c r="D297">
        <v>0</v>
      </c>
      <c r="E297">
        <v>0</v>
      </c>
      <c r="F297">
        <v>0</v>
      </c>
      <c r="G297">
        <v>0</v>
      </c>
      <c r="H297">
        <v>0</v>
      </c>
      <c r="I297">
        <v>0</v>
      </c>
      <c r="J297">
        <v>0</v>
      </c>
      <c r="K297">
        <v>0</v>
      </c>
      <c r="L297">
        <v>0</v>
      </c>
      <c r="M297">
        <v>0</v>
      </c>
      <c r="N297">
        <v>0</v>
      </c>
      <c r="O297">
        <v>0</v>
      </c>
      <c r="P297">
        <v>0</v>
      </c>
      <c r="Q297">
        <v>0</v>
      </c>
      <c r="R297">
        <v>0</v>
      </c>
      <c r="S297">
        <v>0</v>
      </c>
      <c r="T297">
        <v>0</v>
      </c>
      <c r="U297">
        <v>24934</v>
      </c>
      <c r="V297">
        <v>6500</v>
      </c>
      <c r="W297">
        <v>0</v>
      </c>
      <c r="X297">
        <v>0</v>
      </c>
      <c r="Y297">
        <v>0</v>
      </c>
      <c r="Z297">
        <v>0</v>
      </c>
      <c r="AA297">
        <v>0</v>
      </c>
      <c r="AB297">
        <v>0</v>
      </c>
      <c r="AC297">
        <v>0</v>
      </c>
      <c r="AD297">
        <v>5275</v>
      </c>
      <c r="AE297">
        <v>0</v>
      </c>
      <c r="AF297">
        <v>36709</v>
      </c>
      <c r="AG297">
        <v>17750</v>
      </c>
      <c r="AH297">
        <v>4000</v>
      </c>
      <c r="AI297">
        <v>0</v>
      </c>
      <c r="AJ297">
        <v>0</v>
      </c>
      <c r="AK297">
        <v>0</v>
      </c>
      <c r="AL297">
        <v>0</v>
      </c>
      <c r="AM297">
        <v>0</v>
      </c>
      <c r="AN297">
        <v>0</v>
      </c>
      <c r="AO297">
        <v>0</v>
      </c>
      <c r="AP297">
        <v>0</v>
      </c>
      <c r="AQ297">
        <v>0</v>
      </c>
      <c r="AR297">
        <v>3000</v>
      </c>
      <c r="AS297">
        <v>0</v>
      </c>
      <c r="AT297">
        <v>24750</v>
      </c>
      <c r="AU297">
        <v>14800</v>
      </c>
      <c r="AV297">
        <v>0</v>
      </c>
      <c r="AW297">
        <v>0</v>
      </c>
      <c r="AX297">
        <v>0</v>
      </c>
      <c r="AY297" s="142">
        <v>0</v>
      </c>
      <c r="AZ297" s="143">
        <v>0</v>
      </c>
      <c r="BA297" s="141">
        <v>0</v>
      </c>
      <c r="BB297" s="141">
        <v>0</v>
      </c>
      <c r="BC297" s="2">
        <v>0</v>
      </c>
      <c r="BD297" s="2">
        <v>0</v>
      </c>
      <c r="BE297" s="2">
        <v>0</v>
      </c>
      <c r="BF297" s="2">
        <v>0</v>
      </c>
      <c r="BG297" s="2">
        <v>0</v>
      </c>
      <c r="BH297" s="2">
        <v>0</v>
      </c>
      <c r="BI297" s="2">
        <v>0</v>
      </c>
      <c r="BJ297" s="2">
        <v>0</v>
      </c>
      <c r="BK297" s="2">
        <v>0</v>
      </c>
      <c r="BM297" s="24">
        <f t="shared" si="4"/>
        <v>0</v>
      </c>
      <c r="BN297" s="24">
        <v>18000</v>
      </c>
    </row>
    <row r="298" spans="1:66" ht="15">
      <c r="A298" s="139" t="s">
        <v>476</v>
      </c>
      <c r="B298" s="140" t="str">
        <f>VLOOKUP(A298,LA_info!$C$4:$D$344,2,FALSE)</f>
        <v>Devon and Cornwall Police and Crime Commissioner</v>
      </c>
      <c r="D298">
        <v>0</v>
      </c>
      <c r="E298">
        <v>0</v>
      </c>
      <c r="F298">
        <v>0</v>
      </c>
      <c r="G298">
        <v>0</v>
      </c>
      <c r="H298">
        <v>0</v>
      </c>
      <c r="I298">
        <v>0</v>
      </c>
      <c r="J298">
        <v>0</v>
      </c>
      <c r="K298">
        <v>0</v>
      </c>
      <c r="L298">
        <v>0</v>
      </c>
      <c r="M298">
        <v>0</v>
      </c>
      <c r="N298">
        <v>0</v>
      </c>
      <c r="O298">
        <v>0</v>
      </c>
      <c r="P298">
        <v>0</v>
      </c>
      <c r="Q298">
        <v>0</v>
      </c>
      <c r="R298">
        <v>0</v>
      </c>
      <c r="S298">
        <v>0</v>
      </c>
      <c r="T298">
        <v>0</v>
      </c>
      <c r="U298">
        <v>34778</v>
      </c>
      <c r="V298">
        <v>0</v>
      </c>
      <c r="W298">
        <v>0</v>
      </c>
      <c r="X298">
        <v>0</v>
      </c>
      <c r="Y298">
        <v>0</v>
      </c>
      <c r="Z298">
        <v>0</v>
      </c>
      <c r="AA298">
        <v>0</v>
      </c>
      <c r="AB298">
        <v>0</v>
      </c>
      <c r="AC298">
        <v>0</v>
      </c>
      <c r="AD298">
        <v>0</v>
      </c>
      <c r="AE298">
        <v>0</v>
      </c>
      <c r="AF298">
        <v>34778</v>
      </c>
      <c r="AG298">
        <v>38930</v>
      </c>
      <c r="AH298">
        <v>1719</v>
      </c>
      <c r="AI298">
        <v>0</v>
      </c>
      <c r="AJ298">
        <v>0</v>
      </c>
      <c r="AK298">
        <v>0</v>
      </c>
      <c r="AL298">
        <v>0</v>
      </c>
      <c r="AM298">
        <v>0</v>
      </c>
      <c r="AN298">
        <v>0</v>
      </c>
      <c r="AO298">
        <v>0</v>
      </c>
      <c r="AP298">
        <v>0</v>
      </c>
      <c r="AQ298">
        <v>0</v>
      </c>
      <c r="AR298">
        <v>0</v>
      </c>
      <c r="AS298">
        <v>0</v>
      </c>
      <c r="AT298">
        <v>40649</v>
      </c>
      <c r="AU298">
        <v>4000</v>
      </c>
      <c r="AV298">
        <v>0</v>
      </c>
      <c r="AW298">
        <v>0</v>
      </c>
      <c r="AX298">
        <v>0</v>
      </c>
      <c r="AY298" s="142">
        <v>0</v>
      </c>
      <c r="AZ298" s="143">
        <v>0</v>
      </c>
      <c r="BA298" s="141">
        <v>0</v>
      </c>
      <c r="BB298" s="141">
        <v>0</v>
      </c>
      <c r="BC298" s="2">
        <v>0</v>
      </c>
      <c r="BD298" s="2">
        <v>0</v>
      </c>
      <c r="BE298" s="2">
        <v>0</v>
      </c>
      <c r="BF298" s="2">
        <v>0</v>
      </c>
      <c r="BG298" s="2">
        <v>0</v>
      </c>
      <c r="BH298" s="2">
        <v>0</v>
      </c>
      <c r="BI298" s="2">
        <v>0</v>
      </c>
      <c r="BJ298" s="2">
        <v>0</v>
      </c>
      <c r="BK298" s="2">
        <v>0</v>
      </c>
      <c r="BM298" s="24">
        <f t="shared" si="4"/>
        <v>0</v>
      </c>
      <c r="BN298" s="24">
        <v>18000</v>
      </c>
    </row>
    <row r="299" spans="1:66" ht="15">
      <c r="A299" s="139" t="s">
        <v>890</v>
      </c>
      <c r="B299" s="140" t="str">
        <f>VLOOKUP(A299,LA_info!$C$4:$D$344,2,FALSE)</f>
        <v>Sussex Police and Crime Commissioner</v>
      </c>
      <c r="D299">
        <v>0</v>
      </c>
      <c r="E299">
        <v>0</v>
      </c>
      <c r="F299">
        <v>0</v>
      </c>
      <c r="G299">
        <v>0</v>
      </c>
      <c r="H299">
        <v>0</v>
      </c>
      <c r="I299">
        <v>0</v>
      </c>
      <c r="J299">
        <v>0</v>
      </c>
      <c r="K299">
        <v>0</v>
      </c>
      <c r="L299">
        <v>0</v>
      </c>
      <c r="M299">
        <v>0</v>
      </c>
      <c r="N299">
        <v>0</v>
      </c>
      <c r="O299">
        <v>0</v>
      </c>
      <c r="P299">
        <v>0</v>
      </c>
      <c r="Q299">
        <v>0</v>
      </c>
      <c r="R299">
        <v>0</v>
      </c>
      <c r="S299">
        <v>0</v>
      </c>
      <c r="T299">
        <v>0</v>
      </c>
      <c r="U299">
        <v>4500</v>
      </c>
      <c r="V299">
        <v>0</v>
      </c>
      <c r="W299">
        <v>0</v>
      </c>
      <c r="X299">
        <v>0</v>
      </c>
      <c r="Y299">
        <v>0</v>
      </c>
      <c r="Z299">
        <v>0</v>
      </c>
      <c r="AA299">
        <v>0</v>
      </c>
      <c r="AB299">
        <v>0</v>
      </c>
      <c r="AC299">
        <v>0</v>
      </c>
      <c r="AD299">
        <v>0</v>
      </c>
      <c r="AE299">
        <v>0</v>
      </c>
      <c r="AF299">
        <v>4500</v>
      </c>
      <c r="AG299">
        <v>50193</v>
      </c>
      <c r="AH299">
        <v>5000</v>
      </c>
      <c r="AI299">
        <v>0</v>
      </c>
      <c r="AJ299">
        <v>0</v>
      </c>
      <c r="AK299">
        <v>0</v>
      </c>
      <c r="AL299">
        <v>0</v>
      </c>
      <c r="AM299">
        <v>0</v>
      </c>
      <c r="AN299">
        <v>0</v>
      </c>
      <c r="AO299">
        <v>0</v>
      </c>
      <c r="AP299">
        <v>0</v>
      </c>
      <c r="AQ299">
        <v>0</v>
      </c>
      <c r="AR299">
        <v>0</v>
      </c>
      <c r="AS299">
        <v>0</v>
      </c>
      <c r="AT299">
        <v>55193</v>
      </c>
      <c r="AU299">
        <v>3400</v>
      </c>
      <c r="AV299">
        <v>0</v>
      </c>
      <c r="AW299">
        <v>0</v>
      </c>
      <c r="AX299">
        <v>0</v>
      </c>
      <c r="AY299" s="142">
        <v>0</v>
      </c>
      <c r="AZ299" s="143">
        <v>0</v>
      </c>
      <c r="BA299" s="141">
        <v>0</v>
      </c>
      <c r="BB299" s="141">
        <v>0</v>
      </c>
      <c r="BC299" s="2">
        <v>0</v>
      </c>
      <c r="BD299" s="2">
        <v>0</v>
      </c>
      <c r="BE299" s="2">
        <v>0</v>
      </c>
      <c r="BF299" s="2">
        <v>0</v>
      </c>
      <c r="BG299" s="2">
        <v>0</v>
      </c>
      <c r="BH299" s="2">
        <v>0</v>
      </c>
      <c r="BI299" s="2">
        <v>0</v>
      </c>
      <c r="BJ299" s="2">
        <v>0</v>
      </c>
      <c r="BK299" s="2">
        <v>0</v>
      </c>
      <c r="BM299" s="24">
        <f t="shared" si="4"/>
        <v>0</v>
      </c>
      <c r="BN299" s="24">
        <v>18000</v>
      </c>
    </row>
    <row r="300" spans="1:66" ht="15">
      <c r="A300" s="139" t="s">
        <v>908</v>
      </c>
      <c r="B300" s="140" t="str">
        <f>VLOOKUP(A300,LA_info!$C$4:$D$344,2,FALSE)</f>
        <v>Thames Valley Police and Crime Commissioner</v>
      </c>
      <c r="D300">
        <v>0</v>
      </c>
      <c r="E300">
        <v>0</v>
      </c>
      <c r="F300">
        <v>0</v>
      </c>
      <c r="G300">
        <v>0</v>
      </c>
      <c r="H300">
        <v>0</v>
      </c>
      <c r="I300">
        <v>0</v>
      </c>
      <c r="J300">
        <v>0</v>
      </c>
      <c r="K300">
        <v>0</v>
      </c>
      <c r="L300">
        <v>0</v>
      </c>
      <c r="M300">
        <v>0</v>
      </c>
      <c r="N300">
        <v>0</v>
      </c>
      <c r="O300">
        <v>0</v>
      </c>
      <c r="P300">
        <v>8000</v>
      </c>
      <c r="Q300">
        <v>0</v>
      </c>
      <c r="R300">
        <v>0</v>
      </c>
      <c r="S300">
        <v>0</v>
      </c>
      <c r="T300">
        <v>8000</v>
      </c>
      <c r="U300">
        <v>11343</v>
      </c>
      <c r="V300">
        <v>3500</v>
      </c>
      <c r="W300">
        <v>0</v>
      </c>
      <c r="X300">
        <v>0</v>
      </c>
      <c r="Y300">
        <v>0</v>
      </c>
      <c r="Z300">
        <v>0</v>
      </c>
      <c r="AA300">
        <v>0</v>
      </c>
      <c r="AB300">
        <v>0</v>
      </c>
      <c r="AC300">
        <v>0</v>
      </c>
      <c r="AD300">
        <v>0</v>
      </c>
      <c r="AE300">
        <v>0</v>
      </c>
      <c r="AF300">
        <v>14843</v>
      </c>
      <c r="AG300">
        <v>26556</v>
      </c>
      <c r="AH300">
        <v>0</v>
      </c>
      <c r="AI300">
        <v>0</v>
      </c>
      <c r="AJ300">
        <v>0</v>
      </c>
      <c r="AK300">
        <v>0</v>
      </c>
      <c r="AL300">
        <v>25000</v>
      </c>
      <c r="AM300">
        <v>0</v>
      </c>
      <c r="AN300">
        <v>0</v>
      </c>
      <c r="AO300">
        <v>0</v>
      </c>
      <c r="AP300">
        <v>0</v>
      </c>
      <c r="AQ300">
        <v>0</v>
      </c>
      <c r="AR300">
        <v>0</v>
      </c>
      <c r="AS300">
        <v>0</v>
      </c>
      <c r="AT300">
        <v>51556</v>
      </c>
      <c r="AU300">
        <v>0</v>
      </c>
      <c r="AV300">
        <v>0</v>
      </c>
      <c r="AW300">
        <v>0</v>
      </c>
      <c r="AX300">
        <v>0</v>
      </c>
      <c r="AY300" s="142">
        <v>0</v>
      </c>
      <c r="AZ300" s="143">
        <v>0</v>
      </c>
      <c r="BA300" s="141">
        <v>0</v>
      </c>
      <c r="BB300" s="141">
        <v>0</v>
      </c>
      <c r="BC300" s="2">
        <v>0</v>
      </c>
      <c r="BD300" s="2">
        <v>0</v>
      </c>
      <c r="BE300" s="2">
        <v>0</v>
      </c>
      <c r="BF300" s="2">
        <v>0</v>
      </c>
      <c r="BG300" s="2">
        <v>0</v>
      </c>
      <c r="BH300" s="2">
        <v>0</v>
      </c>
      <c r="BI300" s="2">
        <v>0</v>
      </c>
      <c r="BJ300" s="2">
        <v>0</v>
      </c>
      <c r="BK300" s="2">
        <v>0</v>
      </c>
      <c r="BM300" s="24">
        <f t="shared" si="4"/>
        <v>0</v>
      </c>
      <c r="BN300" s="24">
        <v>18000</v>
      </c>
    </row>
    <row r="301" spans="1:66" ht="15">
      <c r="A301" s="139" t="s">
        <v>966</v>
      </c>
      <c r="B301" s="140" t="str">
        <f>VLOOKUP(A301,LA_info!$C$4:$D$344,2,FALSE)</f>
        <v>West Mercia Police and Crime Commissioner</v>
      </c>
      <c r="D301">
        <v>0</v>
      </c>
      <c r="E301">
        <v>0</v>
      </c>
      <c r="F301">
        <v>0</v>
      </c>
      <c r="G301">
        <v>0</v>
      </c>
      <c r="H301">
        <v>0</v>
      </c>
      <c r="I301">
        <v>0</v>
      </c>
      <c r="J301">
        <v>0</v>
      </c>
      <c r="K301">
        <v>0</v>
      </c>
      <c r="L301">
        <v>0</v>
      </c>
      <c r="M301">
        <v>0</v>
      </c>
      <c r="N301">
        <v>0</v>
      </c>
      <c r="O301">
        <v>0</v>
      </c>
      <c r="P301">
        <v>0</v>
      </c>
      <c r="Q301">
        <v>0</v>
      </c>
      <c r="R301">
        <v>0</v>
      </c>
      <c r="S301">
        <v>0</v>
      </c>
      <c r="T301">
        <v>0</v>
      </c>
      <c r="U301">
        <v>10000</v>
      </c>
      <c r="V301">
        <v>0</v>
      </c>
      <c r="W301">
        <v>0</v>
      </c>
      <c r="X301">
        <v>0</v>
      </c>
      <c r="Y301">
        <v>0</v>
      </c>
      <c r="Z301">
        <v>0</v>
      </c>
      <c r="AA301">
        <v>0</v>
      </c>
      <c r="AB301">
        <v>0</v>
      </c>
      <c r="AC301">
        <v>0</v>
      </c>
      <c r="AD301">
        <v>0</v>
      </c>
      <c r="AE301">
        <v>0</v>
      </c>
      <c r="AF301">
        <v>10000</v>
      </c>
      <c r="AG301">
        <v>3200</v>
      </c>
      <c r="AH301">
        <v>0</v>
      </c>
      <c r="AI301">
        <v>8200</v>
      </c>
      <c r="AJ301">
        <v>0</v>
      </c>
      <c r="AK301">
        <v>0</v>
      </c>
      <c r="AL301">
        <v>0</v>
      </c>
      <c r="AM301">
        <v>0</v>
      </c>
      <c r="AN301">
        <v>0</v>
      </c>
      <c r="AO301">
        <v>0</v>
      </c>
      <c r="AP301">
        <v>0</v>
      </c>
      <c r="AQ301">
        <v>0</v>
      </c>
      <c r="AR301">
        <v>24100</v>
      </c>
      <c r="AS301">
        <v>0</v>
      </c>
      <c r="AT301">
        <v>35500</v>
      </c>
      <c r="AU301">
        <v>0</v>
      </c>
      <c r="AV301">
        <v>0</v>
      </c>
      <c r="AW301">
        <v>0</v>
      </c>
      <c r="AX301">
        <v>0</v>
      </c>
      <c r="AY301" s="142">
        <v>0</v>
      </c>
      <c r="AZ301" s="143">
        <v>0</v>
      </c>
      <c r="BA301" s="141">
        <v>0</v>
      </c>
      <c r="BB301" s="141">
        <v>0</v>
      </c>
      <c r="BC301" s="2">
        <v>0</v>
      </c>
      <c r="BD301" s="2">
        <v>0</v>
      </c>
      <c r="BE301" s="2">
        <v>0</v>
      </c>
      <c r="BF301" s="2">
        <v>0</v>
      </c>
      <c r="BG301" s="2">
        <v>0</v>
      </c>
      <c r="BH301" s="2">
        <v>0</v>
      </c>
      <c r="BI301" s="2">
        <v>0</v>
      </c>
      <c r="BJ301" s="2">
        <v>0</v>
      </c>
      <c r="BK301" s="2">
        <v>0</v>
      </c>
      <c r="BM301" s="24">
        <f t="shared" si="4"/>
        <v>0</v>
      </c>
      <c r="BN301" s="24">
        <v>18000</v>
      </c>
    </row>
    <row r="302" spans="1:66" ht="15">
      <c r="A302" s="139" t="s">
        <v>330</v>
      </c>
      <c r="B302" s="140" t="str">
        <f>VLOOKUP(A302,LA_info!$C$4:$D$344,2,FALSE)</f>
        <v>Antrim and Newtownabbey</v>
      </c>
      <c r="D302">
        <v>0</v>
      </c>
      <c r="E302">
        <v>0</v>
      </c>
      <c r="F302">
        <v>0</v>
      </c>
      <c r="G302">
        <v>0</v>
      </c>
      <c r="H302">
        <v>0</v>
      </c>
      <c r="I302">
        <v>0</v>
      </c>
      <c r="J302">
        <v>0</v>
      </c>
      <c r="K302">
        <v>0</v>
      </c>
      <c r="L302">
        <v>0</v>
      </c>
      <c r="M302">
        <v>0</v>
      </c>
      <c r="N302">
        <v>0</v>
      </c>
      <c r="O302">
        <v>0</v>
      </c>
      <c r="P302">
        <v>3000</v>
      </c>
      <c r="Q302">
        <v>0</v>
      </c>
      <c r="R302">
        <v>0</v>
      </c>
      <c r="S302">
        <v>0</v>
      </c>
      <c r="T302">
        <v>3000</v>
      </c>
      <c r="U302">
        <v>49549</v>
      </c>
      <c r="V302">
        <v>5000</v>
      </c>
      <c r="W302">
        <v>0</v>
      </c>
      <c r="X302">
        <v>0</v>
      </c>
      <c r="Y302">
        <v>0</v>
      </c>
      <c r="Z302">
        <v>0</v>
      </c>
      <c r="AA302">
        <v>0</v>
      </c>
      <c r="AB302">
        <v>0</v>
      </c>
      <c r="AC302">
        <v>0</v>
      </c>
      <c r="AD302">
        <v>0</v>
      </c>
      <c r="AE302">
        <v>0</v>
      </c>
      <c r="AF302">
        <v>54549</v>
      </c>
      <c r="AG302">
        <v>370</v>
      </c>
      <c r="AH302">
        <v>0</v>
      </c>
      <c r="AI302">
        <v>0</v>
      </c>
      <c r="AJ302">
        <v>0</v>
      </c>
      <c r="AK302">
        <v>0</v>
      </c>
      <c r="AL302">
        <v>0</v>
      </c>
      <c r="AM302">
        <v>0</v>
      </c>
      <c r="AN302">
        <v>0</v>
      </c>
      <c r="AO302">
        <v>0</v>
      </c>
      <c r="AP302">
        <v>0</v>
      </c>
      <c r="AQ302">
        <v>0</v>
      </c>
      <c r="AR302">
        <v>0</v>
      </c>
      <c r="AS302">
        <v>0</v>
      </c>
      <c r="AT302">
        <v>370</v>
      </c>
      <c r="AU302">
        <v>4420</v>
      </c>
      <c r="AV302">
        <v>0</v>
      </c>
      <c r="AW302">
        <v>0</v>
      </c>
      <c r="AX302">
        <v>0</v>
      </c>
      <c r="AY302" s="142">
        <v>0</v>
      </c>
      <c r="AZ302" s="143">
        <v>0</v>
      </c>
      <c r="BA302" s="141">
        <v>0</v>
      </c>
      <c r="BB302" s="141">
        <v>0</v>
      </c>
      <c r="BC302" s="2">
        <v>0</v>
      </c>
      <c r="BD302" s="2">
        <v>0</v>
      </c>
      <c r="BE302" s="2">
        <v>0</v>
      </c>
      <c r="BF302" s="2">
        <v>0</v>
      </c>
      <c r="BG302" s="2">
        <v>0</v>
      </c>
      <c r="BH302" s="2">
        <v>0</v>
      </c>
      <c r="BI302" s="2">
        <v>0</v>
      </c>
      <c r="BJ302" s="2">
        <v>0</v>
      </c>
      <c r="BK302" s="2">
        <v>0</v>
      </c>
      <c r="BM302" s="24">
        <f t="shared" si="4"/>
        <v>0</v>
      </c>
      <c r="BN302" s="24">
        <v>10384.875</v>
      </c>
    </row>
    <row r="303" spans="1:66" ht="15">
      <c r="A303" s="139" t="s">
        <v>412</v>
      </c>
      <c r="B303" s="140" t="str">
        <f>VLOOKUP(A303,LA_info!$C$4:$D$344,2,FALSE)</f>
        <v>Causeway Coast and Glens</v>
      </c>
      <c r="D303">
        <v>0</v>
      </c>
      <c r="E303">
        <v>0</v>
      </c>
      <c r="F303">
        <v>0</v>
      </c>
      <c r="G303">
        <v>0</v>
      </c>
      <c r="H303">
        <v>0</v>
      </c>
      <c r="I303">
        <v>0</v>
      </c>
      <c r="J303">
        <v>0</v>
      </c>
      <c r="K303">
        <v>0</v>
      </c>
      <c r="L303">
        <v>0</v>
      </c>
      <c r="M303">
        <v>0</v>
      </c>
      <c r="N303">
        <v>0</v>
      </c>
      <c r="O303">
        <v>0</v>
      </c>
      <c r="P303">
        <v>0</v>
      </c>
      <c r="Q303">
        <v>0</v>
      </c>
      <c r="R303">
        <v>0</v>
      </c>
      <c r="S303">
        <v>0</v>
      </c>
      <c r="T303">
        <v>0</v>
      </c>
      <c r="U303">
        <v>55963</v>
      </c>
      <c r="V303">
        <v>11005</v>
      </c>
      <c r="W303">
        <v>0</v>
      </c>
      <c r="X303">
        <v>0</v>
      </c>
      <c r="Y303">
        <v>0</v>
      </c>
      <c r="Z303">
        <v>0</v>
      </c>
      <c r="AA303">
        <v>0</v>
      </c>
      <c r="AB303">
        <v>0</v>
      </c>
      <c r="AC303">
        <v>0</v>
      </c>
      <c r="AD303">
        <v>2000</v>
      </c>
      <c r="AE303">
        <v>0</v>
      </c>
      <c r="AF303">
        <v>68968</v>
      </c>
      <c r="AG303">
        <v>12735</v>
      </c>
      <c r="AH303">
        <v>0</v>
      </c>
      <c r="AI303">
        <v>0</v>
      </c>
      <c r="AJ303">
        <v>0</v>
      </c>
      <c r="AK303">
        <v>0</v>
      </c>
      <c r="AL303">
        <v>0</v>
      </c>
      <c r="AM303">
        <v>0</v>
      </c>
      <c r="AN303">
        <v>0</v>
      </c>
      <c r="AO303">
        <v>0</v>
      </c>
      <c r="AP303">
        <v>0</v>
      </c>
      <c r="AQ303">
        <v>0</v>
      </c>
      <c r="AR303">
        <v>0</v>
      </c>
      <c r="AS303">
        <v>0</v>
      </c>
      <c r="AT303">
        <v>12735</v>
      </c>
      <c r="AU303">
        <v>0</v>
      </c>
      <c r="AV303">
        <v>0</v>
      </c>
      <c r="AW303">
        <v>0</v>
      </c>
      <c r="AX303">
        <v>0</v>
      </c>
      <c r="AY303" s="142">
        <v>0</v>
      </c>
      <c r="AZ303" s="143">
        <v>0</v>
      </c>
      <c r="BA303" s="141">
        <v>0</v>
      </c>
      <c r="BB303" s="141">
        <v>0</v>
      </c>
      <c r="BC303" s="2">
        <v>0</v>
      </c>
      <c r="BD303" s="2">
        <v>0</v>
      </c>
      <c r="BE303" s="2">
        <v>0</v>
      </c>
      <c r="BF303" s="2">
        <v>0</v>
      </c>
      <c r="BG303" s="2">
        <v>0</v>
      </c>
      <c r="BH303" s="2">
        <v>0</v>
      </c>
      <c r="BI303" s="2">
        <v>0</v>
      </c>
      <c r="BJ303" s="2">
        <v>0</v>
      </c>
      <c r="BK303" s="2">
        <v>0</v>
      </c>
      <c r="BM303" s="24">
        <f t="shared" si="4"/>
        <v>0</v>
      </c>
      <c r="BN303" s="137">
        <v>10000</v>
      </c>
    </row>
    <row r="304" spans="1:66" ht="15">
      <c r="A304" s="139" t="s">
        <v>474</v>
      </c>
      <c r="B304" s="140" t="str">
        <f>VLOOKUP(A304,LA_info!$C$4:$D$344,2,FALSE)</f>
        <v>Derry City and Strabane</v>
      </c>
      <c r="D304">
        <v>0</v>
      </c>
      <c r="E304">
        <v>0</v>
      </c>
      <c r="F304">
        <v>0</v>
      </c>
      <c r="G304">
        <v>0</v>
      </c>
      <c r="H304">
        <v>0</v>
      </c>
      <c r="I304">
        <v>0</v>
      </c>
      <c r="J304">
        <v>0</v>
      </c>
      <c r="K304">
        <v>0</v>
      </c>
      <c r="L304">
        <v>0</v>
      </c>
      <c r="M304">
        <v>0</v>
      </c>
      <c r="N304">
        <v>0</v>
      </c>
      <c r="O304">
        <v>0</v>
      </c>
      <c r="P304">
        <v>0</v>
      </c>
      <c r="Q304">
        <v>0</v>
      </c>
      <c r="R304">
        <v>0</v>
      </c>
      <c r="S304">
        <v>0</v>
      </c>
      <c r="T304">
        <v>0</v>
      </c>
      <c r="U304">
        <v>52279</v>
      </c>
      <c r="V304">
        <v>0</v>
      </c>
      <c r="W304">
        <v>0</v>
      </c>
      <c r="X304">
        <v>0</v>
      </c>
      <c r="Y304">
        <v>0</v>
      </c>
      <c r="Z304">
        <v>0</v>
      </c>
      <c r="AA304">
        <v>0</v>
      </c>
      <c r="AB304">
        <v>0</v>
      </c>
      <c r="AC304">
        <v>0</v>
      </c>
      <c r="AD304">
        <v>0</v>
      </c>
      <c r="AE304">
        <v>0</v>
      </c>
      <c r="AF304">
        <v>52279</v>
      </c>
      <c r="AG304">
        <v>17956</v>
      </c>
      <c r="AH304">
        <v>0</v>
      </c>
      <c r="AI304">
        <v>0</v>
      </c>
      <c r="AJ304">
        <v>0</v>
      </c>
      <c r="AK304">
        <v>0</v>
      </c>
      <c r="AL304">
        <v>0</v>
      </c>
      <c r="AM304">
        <v>0</v>
      </c>
      <c r="AN304">
        <v>0</v>
      </c>
      <c r="AO304">
        <v>0</v>
      </c>
      <c r="AP304">
        <v>0</v>
      </c>
      <c r="AQ304">
        <v>0</v>
      </c>
      <c r="AR304">
        <v>0</v>
      </c>
      <c r="AS304">
        <v>0</v>
      </c>
      <c r="AT304">
        <v>17956</v>
      </c>
      <c r="AU304">
        <v>0</v>
      </c>
      <c r="AV304">
        <v>0</v>
      </c>
      <c r="AW304">
        <v>0</v>
      </c>
      <c r="AX304">
        <v>0</v>
      </c>
      <c r="AY304" s="142">
        <v>0</v>
      </c>
      <c r="AZ304" s="143">
        <v>0</v>
      </c>
      <c r="BA304" s="141">
        <v>0</v>
      </c>
      <c r="BB304" s="141">
        <v>0</v>
      </c>
      <c r="BC304" s="2">
        <v>0</v>
      </c>
      <c r="BD304" s="2">
        <v>0</v>
      </c>
      <c r="BE304" s="2">
        <v>0</v>
      </c>
      <c r="BF304" s="2">
        <v>0</v>
      </c>
      <c r="BG304" s="2">
        <v>0</v>
      </c>
      <c r="BH304" s="2">
        <v>0</v>
      </c>
      <c r="BI304" s="2">
        <v>0</v>
      </c>
      <c r="BJ304" s="2">
        <v>0</v>
      </c>
      <c r="BK304" s="2">
        <v>0</v>
      </c>
      <c r="BM304" s="24">
        <f t="shared" si="4"/>
        <v>0</v>
      </c>
      <c r="BN304" s="137">
        <v>10000</v>
      </c>
    </row>
    <row r="305" spans="1:66" ht="15">
      <c r="A305" s="139" t="s">
        <v>546</v>
      </c>
      <c r="B305" s="140" t="str">
        <f>VLOOKUP(A305,LA_info!$C$4:$D$344,2,FALSE)</f>
        <v>Fermanagh and Omagh</v>
      </c>
      <c r="D305">
        <v>0</v>
      </c>
      <c r="E305">
        <v>0</v>
      </c>
      <c r="F305">
        <v>0</v>
      </c>
      <c r="G305">
        <v>0</v>
      </c>
      <c r="H305">
        <v>0</v>
      </c>
      <c r="I305">
        <v>0</v>
      </c>
      <c r="J305">
        <v>0</v>
      </c>
      <c r="K305">
        <v>0</v>
      </c>
      <c r="L305">
        <v>0</v>
      </c>
      <c r="M305">
        <v>0</v>
      </c>
      <c r="N305">
        <v>0</v>
      </c>
      <c r="O305">
        <v>0</v>
      </c>
      <c r="P305">
        <v>0</v>
      </c>
      <c r="Q305">
        <v>0</v>
      </c>
      <c r="R305">
        <v>0</v>
      </c>
      <c r="S305">
        <v>0</v>
      </c>
      <c r="T305">
        <v>0</v>
      </c>
      <c r="U305">
        <v>0</v>
      </c>
      <c r="V305">
        <v>0</v>
      </c>
      <c r="W305">
        <v>0</v>
      </c>
      <c r="X305">
        <v>520</v>
      </c>
      <c r="Y305">
        <v>0</v>
      </c>
      <c r="Z305">
        <v>0</v>
      </c>
      <c r="AA305">
        <v>11471</v>
      </c>
      <c r="AB305">
        <v>0</v>
      </c>
      <c r="AC305">
        <v>0</v>
      </c>
      <c r="AD305">
        <v>0</v>
      </c>
      <c r="AE305">
        <v>0</v>
      </c>
      <c r="AF305">
        <v>11991</v>
      </c>
      <c r="AG305">
        <v>15506</v>
      </c>
      <c r="AH305">
        <v>0</v>
      </c>
      <c r="AI305">
        <v>0</v>
      </c>
      <c r="AJ305">
        <v>0</v>
      </c>
      <c r="AK305">
        <v>0</v>
      </c>
      <c r="AL305">
        <v>0</v>
      </c>
      <c r="AM305">
        <v>0</v>
      </c>
      <c r="AN305">
        <v>0</v>
      </c>
      <c r="AO305">
        <v>0</v>
      </c>
      <c r="AP305">
        <v>0</v>
      </c>
      <c r="AQ305">
        <v>0</v>
      </c>
      <c r="AR305">
        <v>0</v>
      </c>
      <c r="AS305">
        <v>0</v>
      </c>
      <c r="AT305">
        <v>15506</v>
      </c>
      <c r="AU305">
        <v>0</v>
      </c>
      <c r="AV305">
        <v>0</v>
      </c>
      <c r="AW305">
        <v>0</v>
      </c>
      <c r="AX305">
        <v>0</v>
      </c>
      <c r="AY305" s="142">
        <v>0</v>
      </c>
      <c r="AZ305" s="143">
        <v>0</v>
      </c>
      <c r="BA305" s="141">
        <v>0</v>
      </c>
      <c r="BB305" s="141">
        <v>0</v>
      </c>
      <c r="BC305" s="2">
        <v>0</v>
      </c>
      <c r="BD305" s="2">
        <v>0</v>
      </c>
      <c r="BE305" s="2">
        <v>0</v>
      </c>
      <c r="BF305" s="2">
        <v>0</v>
      </c>
      <c r="BG305" s="2">
        <v>0</v>
      </c>
      <c r="BH305" s="2">
        <v>0</v>
      </c>
      <c r="BI305" s="2">
        <v>0</v>
      </c>
      <c r="BJ305" s="2">
        <v>0</v>
      </c>
      <c r="BK305" s="2">
        <v>0</v>
      </c>
      <c r="BM305" s="24">
        <f t="shared" si="4"/>
        <v>0</v>
      </c>
      <c r="BN305" s="137">
        <v>10000</v>
      </c>
    </row>
    <row r="306" spans="1:66" ht="15">
      <c r="A306" s="139" t="s">
        <v>654</v>
      </c>
      <c r="B306" s="140" t="str">
        <f>VLOOKUP(A306,LA_info!$C$4:$D$344,2,FALSE)</f>
        <v>Lisburn and Castlereagh</v>
      </c>
      <c r="D306">
        <v>0</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31595</v>
      </c>
      <c r="AB306">
        <v>0</v>
      </c>
      <c r="AC306">
        <v>0</v>
      </c>
      <c r="AD306">
        <v>0</v>
      </c>
      <c r="AE306">
        <v>0</v>
      </c>
      <c r="AF306">
        <v>31595</v>
      </c>
      <c r="AG306">
        <v>17444</v>
      </c>
      <c r="AH306">
        <v>0</v>
      </c>
      <c r="AI306">
        <v>0</v>
      </c>
      <c r="AJ306">
        <v>0</v>
      </c>
      <c r="AK306">
        <v>0</v>
      </c>
      <c r="AL306">
        <v>0</v>
      </c>
      <c r="AM306">
        <v>0</v>
      </c>
      <c r="AN306">
        <v>0</v>
      </c>
      <c r="AO306">
        <v>0</v>
      </c>
      <c r="AP306">
        <v>0</v>
      </c>
      <c r="AQ306">
        <v>0</v>
      </c>
      <c r="AR306">
        <v>0</v>
      </c>
      <c r="AS306">
        <v>0</v>
      </c>
      <c r="AT306">
        <v>17444</v>
      </c>
      <c r="AU306">
        <v>0</v>
      </c>
      <c r="AV306">
        <v>0</v>
      </c>
      <c r="AW306">
        <v>0</v>
      </c>
      <c r="AX306">
        <v>0</v>
      </c>
      <c r="AY306" s="142">
        <v>0</v>
      </c>
      <c r="AZ306" s="143">
        <v>0</v>
      </c>
      <c r="BA306" s="141">
        <v>0</v>
      </c>
      <c r="BB306" s="141">
        <v>0</v>
      </c>
      <c r="BC306" s="2">
        <v>0</v>
      </c>
      <c r="BD306" s="2">
        <v>0</v>
      </c>
      <c r="BE306" s="2">
        <v>0</v>
      </c>
      <c r="BF306" s="2">
        <v>0</v>
      </c>
      <c r="BG306" s="2">
        <v>0</v>
      </c>
      <c r="BH306" s="2">
        <v>0</v>
      </c>
      <c r="BI306" s="2">
        <v>0</v>
      </c>
      <c r="BJ306" s="2">
        <v>0</v>
      </c>
      <c r="BK306" s="2">
        <v>0</v>
      </c>
      <c r="BM306" s="24">
        <f t="shared" si="4"/>
        <v>0</v>
      </c>
      <c r="BN306" s="137">
        <v>10000</v>
      </c>
    </row>
    <row r="307" spans="1:66" ht="15">
      <c r="A307" s="139" t="s">
        <v>676</v>
      </c>
      <c r="B307" s="140" t="str">
        <f>VLOOKUP(A307,LA_info!$C$4:$D$344,2,FALSE)</f>
        <v>Mid and East Antrim</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64895</v>
      </c>
      <c r="AB307">
        <v>0</v>
      </c>
      <c r="AC307">
        <v>0</v>
      </c>
      <c r="AD307">
        <v>0</v>
      </c>
      <c r="AE307">
        <v>0</v>
      </c>
      <c r="AF307">
        <v>64895</v>
      </c>
      <c r="AG307">
        <v>12904</v>
      </c>
      <c r="AH307">
        <v>0</v>
      </c>
      <c r="AI307">
        <v>0</v>
      </c>
      <c r="AJ307">
        <v>0</v>
      </c>
      <c r="AK307">
        <v>0</v>
      </c>
      <c r="AL307">
        <v>0</v>
      </c>
      <c r="AM307">
        <v>0</v>
      </c>
      <c r="AN307">
        <v>0</v>
      </c>
      <c r="AO307">
        <v>0</v>
      </c>
      <c r="AP307">
        <v>0</v>
      </c>
      <c r="AQ307">
        <v>0</v>
      </c>
      <c r="AR307">
        <v>0</v>
      </c>
      <c r="AS307">
        <v>0</v>
      </c>
      <c r="AT307">
        <v>12904</v>
      </c>
      <c r="AU307">
        <v>0</v>
      </c>
      <c r="AV307">
        <v>0</v>
      </c>
      <c r="AW307">
        <v>0</v>
      </c>
      <c r="AX307">
        <v>0</v>
      </c>
      <c r="AY307" s="142">
        <v>0</v>
      </c>
      <c r="AZ307" s="143">
        <v>0</v>
      </c>
      <c r="BA307" s="141">
        <v>0</v>
      </c>
      <c r="BB307" s="141">
        <v>0</v>
      </c>
      <c r="BC307" s="2">
        <v>0</v>
      </c>
      <c r="BD307" s="2">
        <v>0</v>
      </c>
      <c r="BE307" s="2">
        <v>0</v>
      </c>
      <c r="BF307" s="2">
        <v>0</v>
      </c>
      <c r="BG307" s="2">
        <v>0</v>
      </c>
      <c r="BH307" s="2">
        <v>0</v>
      </c>
      <c r="BI307" s="2">
        <v>0</v>
      </c>
      <c r="BJ307" s="2">
        <v>0</v>
      </c>
      <c r="BK307" s="2">
        <v>0</v>
      </c>
      <c r="BM307" s="24">
        <f t="shared" si="4"/>
        <v>0</v>
      </c>
      <c r="BN307" s="137">
        <v>10000</v>
      </c>
    </row>
    <row r="308" spans="1:66" ht="15">
      <c r="A308" s="139" t="s">
        <v>682</v>
      </c>
      <c r="B308" s="140" t="s">
        <v>681</v>
      </c>
      <c r="D308">
        <v>0</v>
      </c>
      <c r="E308">
        <v>0</v>
      </c>
      <c r="F308">
        <v>0</v>
      </c>
      <c r="G308">
        <v>0</v>
      </c>
      <c r="H308">
        <v>0</v>
      </c>
      <c r="I308">
        <v>0</v>
      </c>
      <c r="J308">
        <v>0</v>
      </c>
      <c r="K308">
        <v>0</v>
      </c>
      <c r="L308">
        <v>0</v>
      </c>
      <c r="M308">
        <v>0</v>
      </c>
      <c r="N308">
        <v>0</v>
      </c>
      <c r="O308">
        <v>0</v>
      </c>
      <c r="P308">
        <v>0</v>
      </c>
      <c r="Q308">
        <v>0</v>
      </c>
      <c r="R308">
        <v>0</v>
      </c>
      <c r="S308">
        <v>0</v>
      </c>
      <c r="T308">
        <v>0</v>
      </c>
      <c r="U308">
        <v>10700</v>
      </c>
      <c r="V308">
        <v>38</v>
      </c>
      <c r="W308">
        <v>0</v>
      </c>
      <c r="X308">
        <v>0</v>
      </c>
      <c r="Y308">
        <v>0</v>
      </c>
      <c r="Z308">
        <v>0</v>
      </c>
      <c r="AA308">
        <v>0</v>
      </c>
      <c r="AB308">
        <v>0</v>
      </c>
      <c r="AC308">
        <v>0</v>
      </c>
      <c r="AD308">
        <v>0</v>
      </c>
      <c r="AE308">
        <v>0</v>
      </c>
      <c r="AF308">
        <v>10738</v>
      </c>
      <c r="AG308">
        <v>2549</v>
      </c>
      <c r="AH308">
        <v>0</v>
      </c>
      <c r="AI308">
        <v>0</v>
      </c>
      <c r="AJ308">
        <v>0</v>
      </c>
      <c r="AK308">
        <v>0</v>
      </c>
      <c r="AL308">
        <v>0</v>
      </c>
      <c r="AM308">
        <v>0</v>
      </c>
      <c r="AN308">
        <v>0</v>
      </c>
      <c r="AO308">
        <v>0</v>
      </c>
      <c r="AP308">
        <v>0</v>
      </c>
      <c r="AQ308">
        <v>0</v>
      </c>
      <c r="AR308">
        <v>0</v>
      </c>
      <c r="AS308">
        <v>0</v>
      </c>
      <c r="AT308">
        <v>2549</v>
      </c>
      <c r="AU308">
        <v>0</v>
      </c>
      <c r="AV308">
        <v>0</v>
      </c>
      <c r="AW308">
        <v>0</v>
      </c>
      <c r="AX308">
        <v>0</v>
      </c>
      <c r="AY308" s="142">
        <v>0</v>
      </c>
      <c r="AZ308" s="143">
        <v>0</v>
      </c>
      <c r="BA308" s="141">
        <v>0</v>
      </c>
      <c r="BB308" s="141">
        <v>0</v>
      </c>
      <c r="BC308" s="2">
        <v>0</v>
      </c>
      <c r="BD308" s="2">
        <v>0</v>
      </c>
      <c r="BE308" s="2">
        <v>0</v>
      </c>
      <c r="BF308" s="2">
        <v>0</v>
      </c>
      <c r="BG308" s="2">
        <v>0</v>
      </c>
      <c r="BH308" s="2">
        <v>0</v>
      </c>
      <c r="BI308" s="2">
        <v>0</v>
      </c>
      <c r="BJ308" s="2">
        <v>0</v>
      </c>
      <c r="BK308" s="2">
        <v>0</v>
      </c>
      <c r="BM308" s="24">
        <f t="shared" si="4"/>
        <v>0</v>
      </c>
      <c r="BN308" s="137">
        <v>10000</v>
      </c>
    </row>
    <row r="309" spans="1:66" ht="15">
      <c r="A309" s="139" t="s">
        <v>702</v>
      </c>
      <c r="B309" s="140" t="str">
        <f>VLOOKUP(A309,LA_info!$C$4:$D$344,2,FALSE)</f>
        <v>Newry and Mourne and Down</v>
      </c>
      <c r="D309">
        <v>0</v>
      </c>
      <c r="E309">
        <v>0</v>
      </c>
      <c r="F309">
        <v>0</v>
      </c>
      <c r="G309">
        <v>0</v>
      </c>
      <c r="H309">
        <v>0</v>
      </c>
      <c r="I309">
        <v>0</v>
      </c>
      <c r="J309">
        <v>0</v>
      </c>
      <c r="K309">
        <v>0</v>
      </c>
      <c r="L309">
        <v>0</v>
      </c>
      <c r="M309">
        <v>0</v>
      </c>
      <c r="N309">
        <v>0</v>
      </c>
      <c r="O309">
        <v>0</v>
      </c>
      <c r="P309">
        <v>0</v>
      </c>
      <c r="Q309">
        <v>0</v>
      </c>
      <c r="R309">
        <v>0</v>
      </c>
      <c r="S309">
        <v>0</v>
      </c>
      <c r="T309">
        <v>0</v>
      </c>
      <c r="U309">
        <v>58051</v>
      </c>
      <c r="V309">
        <v>0</v>
      </c>
      <c r="W309">
        <v>0</v>
      </c>
      <c r="X309">
        <v>0</v>
      </c>
      <c r="Y309">
        <v>0</v>
      </c>
      <c r="Z309">
        <v>0</v>
      </c>
      <c r="AA309">
        <v>0</v>
      </c>
      <c r="AB309">
        <v>0</v>
      </c>
      <c r="AC309">
        <v>0</v>
      </c>
      <c r="AD309">
        <v>0</v>
      </c>
      <c r="AE309">
        <v>0</v>
      </c>
      <c r="AF309">
        <v>58051</v>
      </c>
      <c r="AG309">
        <v>11020</v>
      </c>
      <c r="AH309">
        <v>0</v>
      </c>
      <c r="AI309">
        <v>0</v>
      </c>
      <c r="AJ309">
        <v>0</v>
      </c>
      <c r="AK309">
        <v>0</v>
      </c>
      <c r="AL309">
        <v>0</v>
      </c>
      <c r="AM309">
        <v>0</v>
      </c>
      <c r="AN309">
        <v>0</v>
      </c>
      <c r="AO309">
        <v>0</v>
      </c>
      <c r="AP309">
        <v>0</v>
      </c>
      <c r="AQ309">
        <v>0</v>
      </c>
      <c r="AR309">
        <v>0</v>
      </c>
      <c r="AS309">
        <v>0</v>
      </c>
      <c r="AT309">
        <v>11020</v>
      </c>
      <c r="AU309">
        <v>0</v>
      </c>
      <c r="AV309">
        <v>0</v>
      </c>
      <c r="AW309">
        <v>0</v>
      </c>
      <c r="AX309">
        <v>0</v>
      </c>
      <c r="AY309" s="142">
        <v>0</v>
      </c>
      <c r="AZ309" s="143">
        <v>0</v>
      </c>
      <c r="BA309" s="141">
        <v>0</v>
      </c>
      <c r="BB309" s="141">
        <v>0</v>
      </c>
      <c r="BC309" s="2">
        <v>0</v>
      </c>
      <c r="BD309" s="2">
        <v>0</v>
      </c>
      <c r="BE309" s="2">
        <v>0</v>
      </c>
      <c r="BF309" s="2">
        <v>0</v>
      </c>
      <c r="BG309" s="2">
        <v>0</v>
      </c>
      <c r="BH309" s="2">
        <v>0</v>
      </c>
      <c r="BI309" s="2">
        <v>0</v>
      </c>
      <c r="BJ309" s="2">
        <v>0</v>
      </c>
      <c r="BK309" s="2">
        <v>0</v>
      </c>
      <c r="BM309" s="24">
        <f t="shared" si="4"/>
        <v>0</v>
      </c>
      <c r="BN309" s="137">
        <v>10000</v>
      </c>
    </row>
    <row r="310" spans="1:66" ht="15">
      <c r="A310" s="139" t="s">
        <v>542</v>
      </c>
      <c r="B310" s="140" t="str">
        <f>VLOOKUP(A310,LA_info!$C$4:$D$344,2,FALSE)</f>
        <v>Falkirk</v>
      </c>
      <c r="D310">
        <v>0</v>
      </c>
      <c r="E310">
        <v>0</v>
      </c>
      <c r="F310">
        <v>0</v>
      </c>
      <c r="G310">
        <v>0</v>
      </c>
      <c r="H310">
        <v>0</v>
      </c>
      <c r="I310">
        <v>0</v>
      </c>
      <c r="J310">
        <v>0</v>
      </c>
      <c r="K310">
        <v>0</v>
      </c>
      <c r="L310">
        <v>0</v>
      </c>
      <c r="M310">
        <v>0</v>
      </c>
      <c r="N310">
        <v>0</v>
      </c>
      <c r="O310">
        <v>0</v>
      </c>
      <c r="P310">
        <v>29000</v>
      </c>
      <c r="Q310">
        <v>1781</v>
      </c>
      <c r="R310">
        <v>0</v>
      </c>
      <c r="S310">
        <v>0</v>
      </c>
      <c r="T310">
        <v>30781</v>
      </c>
      <c r="U310">
        <v>186630</v>
      </c>
      <c r="V310">
        <v>26000</v>
      </c>
      <c r="W310">
        <v>0</v>
      </c>
      <c r="X310">
        <v>0</v>
      </c>
      <c r="Y310">
        <v>0</v>
      </c>
      <c r="Z310">
        <v>0</v>
      </c>
      <c r="AA310">
        <v>0</v>
      </c>
      <c r="AB310">
        <v>0</v>
      </c>
      <c r="AC310">
        <v>0</v>
      </c>
      <c r="AD310">
        <v>0</v>
      </c>
      <c r="AE310">
        <v>0</v>
      </c>
      <c r="AF310">
        <v>212630</v>
      </c>
      <c r="AG310">
        <v>9825</v>
      </c>
      <c r="AH310">
        <v>0</v>
      </c>
      <c r="AI310">
        <v>0</v>
      </c>
      <c r="AJ310">
        <v>0</v>
      </c>
      <c r="AK310">
        <v>0</v>
      </c>
      <c r="AL310">
        <v>0</v>
      </c>
      <c r="AM310">
        <v>0</v>
      </c>
      <c r="AN310">
        <v>0</v>
      </c>
      <c r="AO310">
        <v>0</v>
      </c>
      <c r="AP310">
        <v>0</v>
      </c>
      <c r="AQ310">
        <v>0</v>
      </c>
      <c r="AR310">
        <v>25000</v>
      </c>
      <c r="AS310">
        <v>0</v>
      </c>
      <c r="AT310">
        <v>34825</v>
      </c>
      <c r="AU310">
        <v>5450</v>
      </c>
      <c r="AV310">
        <v>0</v>
      </c>
      <c r="AW310">
        <v>0</v>
      </c>
      <c r="AX310">
        <v>0</v>
      </c>
      <c r="AY310" s="142">
        <v>0</v>
      </c>
      <c r="AZ310" s="143">
        <v>0</v>
      </c>
      <c r="BA310" s="141">
        <v>0</v>
      </c>
      <c r="BB310" s="141">
        <v>0</v>
      </c>
      <c r="BC310" s="2">
        <v>0</v>
      </c>
      <c r="BD310" s="2">
        <v>0</v>
      </c>
      <c r="BE310" s="2">
        <v>0</v>
      </c>
      <c r="BF310" s="2">
        <v>0</v>
      </c>
      <c r="BG310" s="2">
        <v>0</v>
      </c>
      <c r="BH310" s="2">
        <v>0</v>
      </c>
      <c r="BI310" s="2">
        <v>0</v>
      </c>
      <c r="BJ310" s="2">
        <v>0</v>
      </c>
      <c r="BK310" s="2">
        <v>0</v>
      </c>
      <c r="BM310" s="24">
        <f t="shared" si="4"/>
        <v>0</v>
      </c>
      <c r="BN310" s="24">
        <v>15010</v>
      </c>
    </row>
    <row r="311" spans="1:66" ht="15">
      <c r="A311" s="139" t="s">
        <v>876</v>
      </c>
      <c r="B311" s="140" t="str">
        <f>VLOOKUP(A311,LA_info!$C$4:$D$344,2,FALSE)</f>
        <v>Stirling</v>
      </c>
      <c r="D311">
        <v>0</v>
      </c>
      <c r="E311">
        <v>0</v>
      </c>
      <c r="F311">
        <v>0</v>
      </c>
      <c r="G311">
        <v>0</v>
      </c>
      <c r="H311">
        <v>0</v>
      </c>
      <c r="I311">
        <v>0</v>
      </c>
      <c r="J311">
        <v>0</v>
      </c>
      <c r="K311">
        <v>0</v>
      </c>
      <c r="L311">
        <v>0</v>
      </c>
      <c r="M311">
        <v>0</v>
      </c>
      <c r="N311">
        <v>0</v>
      </c>
      <c r="O311">
        <v>0</v>
      </c>
      <c r="P311">
        <v>29500</v>
      </c>
      <c r="Q311">
        <v>0</v>
      </c>
      <c r="R311">
        <v>0</v>
      </c>
      <c r="S311">
        <v>0</v>
      </c>
      <c r="T311">
        <v>29500</v>
      </c>
      <c r="U311">
        <v>118013</v>
      </c>
      <c r="V311">
        <v>1000</v>
      </c>
      <c r="W311">
        <v>0</v>
      </c>
      <c r="X311">
        <v>1485</v>
      </c>
      <c r="Y311">
        <v>6</v>
      </c>
      <c r="Z311">
        <v>409</v>
      </c>
      <c r="AA311">
        <v>0</v>
      </c>
      <c r="AB311">
        <v>0</v>
      </c>
      <c r="AC311">
        <v>0</v>
      </c>
      <c r="AD311">
        <v>0</v>
      </c>
      <c r="AE311">
        <v>0</v>
      </c>
      <c r="AF311">
        <v>120913</v>
      </c>
      <c r="AG311">
        <v>6810</v>
      </c>
      <c r="AH311">
        <v>0</v>
      </c>
      <c r="AI311">
        <v>0</v>
      </c>
      <c r="AJ311">
        <v>0</v>
      </c>
      <c r="AK311">
        <v>0</v>
      </c>
      <c r="AL311">
        <v>0</v>
      </c>
      <c r="AM311">
        <v>0</v>
      </c>
      <c r="AN311">
        <v>0</v>
      </c>
      <c r="AO311">
        <v>0</v>
      </c>
      <c r="AP311">
        <v>0</v>
      </c>
      <c r="AQ311">
        <v>0</v>
      </c>
      <c r="AR311">
        <v>0</v>
      </c>
      <c r="AS311">
        <v>11200</v>
      </c>
      <c r="AT311">
        <v>18010</v>
      </c>
      <c r="AU311">
        <v>0</v>
      </c>
      <c r="AV311">
        <v>0</v>
      </c>
      <c r="AW311">
        <v>0</v>
      </c>
      <c r="AX311">
        <v>0</v>
      </c>
      <c r="AY311" s="142">
        <v>0</v>
      </c>
      <c r="AZ311" s="143">
        <v>0</v>
      </c>
      <c r="BA311" s="141">
        <v>0</v>
      </c>
      <c r="BB311" s="141">
        <v>0</v>
      </c>
      <c r="BC311" s="2">
        <v>0</v>
      </c>
      <c r="BD311" s="2">
        <v>0</v>
      </c>
      <c r="BE311" s="2">
        <v>0</v>
      </c>
      <c r="BF311" s="2">
        <v>0</v>
      </c>
      <c r="BG311" s="2">
        <v>0</v>
      </c>
      <c r="BH311" s="2">
        <v>0</v>
      </c>
      <c r="BI311" s="2">
        <v>0</v>
      </c>
      <c r="BJ311" s="2">
        <v>0</v>
      </c>
      <c r="BK311" s="2">
        <v>0</v>
      </c>
      <c r="BM311" s="24">
        <f t="shared" si="4"/>
        <v>0</v>
      </c>
      <c r="BN311" s="24">
        <v>17181.5</v>
      </c>
    </row>
    <row r="312" spans="1:66" ht="15">
      <c r="A312" s="139" t="s">
        <v>490</v>
      </c>
      <c r="B312" s="140" t="str">
        <f>VLOOKUP(A312,LA_info!$C$4:$D$344,2,FALSE)</f>
        <v>Dumfries and Galloway</v>
      </c>
      <c r="D312">
        <v>0</v>
      </c>
      <c r="E312">
        <v>0</v>
      </c>
      <c r="F312">
        <v>0</v>
      </c>
      <c r="G312">
        <v>0</v>
      </c>
      <c r="H312">
        <v>0</v>
      </c>
      <c r="I312">
        <v>0</v>
      </c>
      <c r="J312">
        <v>0</v>
      </c>
      <c r="K312">
        <v>0</v>
      </c>
      <c r="L312">
        <v>0</v>
      </c>
      <c r="M312">
        <v>0</v>
      </c>
      <c r="N312">
        <v>309</v>
      </c>
      <c r="O312">
        <v>0</v>
      </c>
      <c r="P312">
        <v>24500</v>
      </c>
      <c r="Q312">
        <v>45</v>
      </c>
      <c r="R312">
        <v>0</v>
      </c>
      <c r="S312">
        <v>645</v>
      </c>
      <c r="T312">
        <v>25499</v>
      </c>
      <c r="U312">
        <v>138714</v>
      </c>
      <c r="V312">
        <v>9000</v>
      </c>
      <c r="W312">
        <v>0</v>
      </c>
      <c r="X312">
        <v>500</v>
      </c>
      <c r="Y312">
        <v>0</v>
      </c>
      <c r="Z312">
        <v>0</v>
      </c>
      <c r="AA312">
        <v>0</v>
      </c>
      <c r="AB312">
        <v>17000</v>
      </c>
      <c r="AC312">
        <v>46</v>
      </c>
      <c r="AD312">
        <v>0</v>
      </c>
      <c r="AE312">
        <v>0</v>
      </c>
      <c r="AF312">
        <v>165260</v>
      </c>
      <c r="AG312">
        <v>15405</v>
      </c>
      <c r="AH312">
        <v>5000</v>
      </c>
      <c r="AI312">
        <v>0</v>
      </c>
      <c r="AJ312">
        <v>0</v>
      </c>
      <c r="AK312">
        <v>0</v>
      </c>
      <c r="AL312">
        <v>0</v>
      </c>
      <c r="AM312">
        <v>0</v>
      </c>
      <c r="AN312">
        <v>0</v>
      </c>
      <c r="AO312">
        <v>0</v>
      </c>
      <c r="AP312">
        <v>0</v>
      </c>
      <c r="AQ312">
        <v>0</v>
      </c>
      <c r="AR312">
        <v>5000</v>
      </c>
      <c r="AS312">
        <v>0</v>
      </c>
      <c r="AT312">
        <v>25405</v>
      </c>
      <c r="AU312">
        <v>0</v>
      </c>
      <c r="AV312">
        <v>0</v>
      </c>
      <c r="AW312">
        <v>0</v>
      </c>
      <c r="AX312">
        <v>0</v>
      </c>
      <c r="AY312" s="142">
        <v>0</v>
      </c>
      <c r="AZ312" s="143">
        <v>0</v>
      </c>
      <c r="BA312" s="141">
        <v>0</v>
      </c>
      <c r="BB312" s="141">
        <v>0</v>
      </c>
      <c r="BC312" s="2">
        <v>0</v>
      </c>
      <c r="BD312" s="2">
        <v>0</v>
      </c>
      <c r="BE312" s="2">
        <v>0</v>
      </c>
      <c r="BF312" s="2">
        <v>0</v>
      </c>
      <c r="BG312" s="2">
        <v>0</v>
      </c>
      <c r="BH312" s="2">
        <v>0</v>
      </c>
      <c r="BI312" s="2">
        <v>0</v>
      </c>
      <c r="BJ312" s="2">
        <v>0</v>
      </c>
      <c r="BK312" s="2">
        <v>0</v>
      </c>
      <c r="BM312" s="24">
        <f t="shared" si="4"/>
        <v>0</v>
      </c>
      <c r="BN312" s="24">
        <v>17782.125</v>
      </c>
    </row>
    <row r="313" spans="1:66" ht="15">
      <c r="A313" s="139" t="s">
        <v>322</v>
      </c>
      <c r="B313" s="140" t="str">
        <f>VLOOKUP(A313,LA_info!$C$4:$D$344,2,FALSE)</f>
        <v>Aberdeenshire</v>
      </c>
      <c r="D313">
        <v>0</v>
      </c>
      <c r="E313">
        <v>0</v>
      </c>
      <c r="F313">
        <v>0</v>
      </c>
      <c r="G313">
        <v>0</v>
      </c>
      <c r="H313">
        <v>0</v>
      </c>
      <c r="I313">
        <v>0</v>
      </c>
      <c r="J313">
        <v>0</v>
      </c>
      <c r="K313">
        <v>0</v>
      </c>
      <c r="L313">
        <v>0</v>
      </c>
      <c r="M313">
        <v>0</v>
      </c>
      <c r="N313">
        <v>0</v>
      </c>
      <c r="O313">
        <v>0</v>
      </c>
      <c r="P313">
        <v>10000</v>
      </c>
      <c r="Q313">
        <v>58</v>
      </c>
      <c r="R313">
        <v>0</v>
      </c>
      <c r="S313">
        <v>0</v>
      </c>
      <c r="T313">
        <v>10058</v>
      </c>
      <c r="U313">
        <v>520292</v>
      </c>
      <c r="V313">
        <v>38500</v>
      </c>
      <c r="W313">
        <v>0</v>
      </c>
      <c r="X313">
        <v>500</v>
      </c>
      <c r="Y313">
        <v>0</v>
      </c>
      <c r="Z313">
        <v>0</v>
      </c>
      <c r="AA313">
        <v>0</v>
      </c>
      <c r="AB313">
        <v>0</v>
      </c>
      <c r="AC313">
        <v>0</v>
      </c>
      <c r="AD313">
        <v>56600</v>
      </c>
      <c r="AE313">
        <v>0</v>
      </c>
      <c r="AF313">
        <v>615892</v>
      </c>
      <c r="AG313">
        <v>72950</v>
      </c>
      <c r="AH313">
        <v>10000</v>
      </c>
      <c r="AI313">
        <v>0</v>
      </c>
      <c r="AJ313">
        <v>0</v>
      </c>
      <c r="AK313">
        <v>0</v>
      </c>
      <c r="AL313">
        <v>0</v>
      </c>
      <c r="AM313">
        <v>0</v>
      </c>
      <c r="AN313">
        <v>0</v>
      </c>
      <c r="AO313">
        <v>0</v>
      </c>
      <c r="AP313">
        <v>30000</v>
      </c>
      <c r="AQ313">
        <v>0</v>
      </c>
      <c r="AR313">
        <v>0</v>
      </c>
      <c r="AS313">
        <v>0</v>
      </c>
      <c r="AT313">
        <v>112950</v>
      </c>
      <c r="AU313">
        <v>0</v>
      </c>
      <c r="AV313">
        <v>0</v>
      </c>
      <c r="AW313">
        <v>0</v>
      </c>
      <c r="AX313">
        <v>0</v>
      </c>
      <c r="AY313" s="142">
        <v>0</v>
      </c>
      <c r="AZ313" s="143">
        <v>0</v>
      </c>
      <c r="BA313" s="141">
        <v>0</v>
      </c>
      <c r="BB313" s="141">
        <v>0</v>
      </c>
      <c r="BC313" s="2">
        <v>0</v>
      </c>
      <c r="BD313" s="2">
        <v>0</v>
      </c>
      <c r="BE313" s="2">
        <v>0</v>
      </c>
      <c r="BF313" s="2">
        <v>0</v>
      </c>
      <c r="BG313" s="2">
        <v>0</v>
      </c>
      <c r="BH313" s="2">
        <v>0</v>
      </c>
      <c r="BI313" s="2">
        <v>0</v>
      </c>
      <c r="BJ313" s="2">
        <v>0</v>
      </c>
      <c r="BK313" s="2">
        <v>0</v>
      </c>
      <c r="BM313" s="24">
        <f t="shared" si="4"/>
        <v>0</v>
      </c>
      <c r="BN313" s="24">
        <v>19825</v>
      </c>
    </row>
    <row r="314" spans="1:66" ht="15">
      <c r="A314" s="139" t="s">
        <v>692</v>
      </c>
      <c r="B314" s="140" t="str">
        <f>VLOOKUP(A314,LA_info!$C$4:$D$344,2,FALSE)</f>
        <v>Moray</v>
      </c>
      <c r="D314">
        <v>0</v>
      </c>
      <c r="E314">
        <v>0</v>
      </c>
      <c r="F314">
        <v>0</v>
      </c>
      <c r="G314">
        <v>0</v>
      </c>
      <c r="H314">
        <v>0</v>
      </c>
      <c r="I314">
        <v>0</v>
      </c>
      <c r="J314">
        <v>0</v>
      </c>
      <c r="K314">
        <v>0</v>
      </c>
      <c r="L314">
        <v>0</v>
      </c>
      <c r="M314">
        <v>0</v>
      </c>
      <c r="N314">
        <v>0</v>
      </c>
      <c r="O314">
        <v>0</v>
      </c>
      <c r="P314">
        <v>12000</v>
      </c>
      <c r="Q314">
        <v>0</v>
      </c>
      <c r="R314">
        <v>0</v>
      </c>
      <c r="S314">
        <v>0</v>
      </c>
      <c r="T314">
        <v>12000</v>
      </c>
      <c r="U314">
        <v>129711</v>
      </c>
      <c r="V314">
        <v>33400</v>
      </c>
      <c r="W314">
        <v>0</v>
      </c>
      <c r="X314">
        <v>0</v>
      </c>
      <c r="Y314">
        <v>0</v>
      </c>
      <c r="Z314">
        <v>0</v>
      </c>
      <c r="AA314">
        <v>0</v>
      </c>
      <c r="AB314">
        <v>0</v>
      </c>
      <c r="AC314">
        <v>0</v>
      </c>
      <c r="AD314">
        <v>0</v>
      </c>
      <c r="AE314">
        <v>0</v>
      </c>
      <c r="AF314">
        <v>163111</v>
      </c>
      <c r="AG314">
        <v>635</v>
      </c>
      <c r="AH314">
        <v>0</v>
      </c>
      <c r="AI314">
        <v>0</v>
      </c>
      <c r="AJ314">
        <v>0</v>
      </c>
      <c r="AK314">
        <v>0</v>
      </c>
      <c r="AL314">
        <v>0</v>
      </c>
      <c r="AM314">
        <v>0</v>
      </c>
      <c r="AN314">
        <v>0</v>
      </c>
      <c r="AO314">
        <v>0</v>
      </c>
      <c r="AP314">
        <v>0</v>
      </c>
      <c r="AQ314">
        <v>0</v>
      </c>
      <c r="AR314">
        <v>0</v>
      </c>
      <c r="AS314">
        <v>0</v>
      </c>
      <c r="AT314">
        <v>635</v>
      </c>
      <c r="AU314">
        <v>5000</v>
      </c>
      <c r="AV314">
        <v>0</v>
      </c>
      <c r="AW314">
        <v>0</v>
      </c>
      <c r="AX314">
        <v>0</v>
      </c>
      <c r="AY314" s="142">
        <v>0</v>
      </c>
      <c r="AZ314" s="143">
        <v>0</v>
      </c>
      <c r="BA314" s="141">
        <v>0</v>
      </c>
      <c r="BB314" s="141">
        <v>0</v>
      </c>
      <c r="BC314" s="2">
        <v>0</v>
      </c>
      <c r="BD314" s="2">
        <v>0</v>
      </c>
      <c r="BE314" s="2">
        <v>0</v>
      </c>
      <c r="BF314" s="2">
        <v>0</v>
      </c>
      <c r="BG314" s="2">
        <v>0</v>
      </c>
      <c r="BH314" s="2">
        <v>0</v>
      </c>
      <c r="BI314" s="2">
        <v>0</v>
      </c>
      <c r="BJ314" s="2">
        <v>0</v>
      </c>
      <c r="BK314" s="2">
        <v>0</v>
      </c>
      <c r="BM314" s="24">
        <f t="shared" si="4"/>
        <v>0</v>
      </c>
      <c r="BN314" s="24">
        <v>14015</v>
      </c>
    </row>
    <row r="315" spans="1:66" ht="15">
      <c r="A315" s="139" t="s">
        <v>518</v>
      </c>
      <c r="B315" s="140" t="str">
        <f>VLOOKUP(A315,LA_info!$C$4:$D$344,2,FALSE)</f>
        <v>East Lothian</v>
      </c>
      <c r="D315">
        <v>0</v>
      </c>
      <c r="E315">
        <v>0</v>
      </c>
      <c r="F315">
        <v>0</v>
      </c>
      <c r="G315">
        <v>0</v>
      </c>
      <c r="H315">
        <v>0</v>
      </c>
      <c r="I315">
        <v>0</v>
      </c>
      <c r="J315">
        <v>0</v>
      </c>
      <c r="K315">
        <v>0</v>
      </c>
      <c r="L315">
        <v>0</v>
      </c>
      <c r="M315">
        <v>0</v>
      </c>
      <c r="N315">
        <v>0</v>
      </c>
      <c r="O315">
        <v>0</v>
      </c>
      <c r="P315">
        <v>5000</v>
      </c>
      <c r="Q315">
        <v>0</v>
      </c>
      <c r="R315">
        <v>0</v>
      </c>
      <c r="S315">
        <v>0</v>
      </c>
      <c r="T315">
        <v>5000</v>
      </c>
      <c r="U315">
        <v>297634</v>
      </c>
      <c r="V315">
        <v>10000</v>
      </c>
      <c r="W315">
        <v>0</v>
      </c>
      <c r="X315">
        <v>0</v>
      </c>
      <c r="Y315">
        <v>341</v>
      </c>
      <c r="Z315">
        <v>0</v>
      </c>
      <c r="AA315">
        <v>0</v>
      </c>
      <c r="AB315">
        <v>0</v>
      </c>
      <c r="AC315">
        <v>0</v>
      </c>
      <c r="AD315">
        <v>29000</v>
      </c>
      <c r="AE315">
        <v>0</v>
      </c>
      <c r="AF315">
        <v>336975</v>
      </c>
      <c r="AG315">
        <v>12917</v>
      </c>
      <c r="AH315">
        <v>0</v>
      </c>
      <c r="AI315">
        <v>0</v>
      </c>
      <c r="AJ315">
        <v>0</v>
      </c>
      <c r="AK315">
        <v>0</v>
      </c>
      <c r="AL315">
        <v>0</v>
      </c>
      <c r="AM315">
        <v>0</v>
      </c>
      <c r="AN315">
        <v>0</v>
      </c>
      <c r="AO315">
        <v>0</v>
      </c>
      <c r="AP315">
        <v>0</v>
      </c>
      <c r="AQ315">
        <v>0</v>
      </c>
      <c r="AR315">
        <v>0</v>
      </c>
      <c r="AS315">
        <v>0</v>
      </c>
      <c r="AT315">
        <v>12917</v>
      </c>
      <c r="AU315">
        <v>0</v>
      </c>
      <c r="AV315">
        <v>0</v>
      </c>
      <c r="AW315">
        <v>0</v>
      </c>
      <c r="AX315">
        <v>0</v>
      </c>
      <c r="AY315" s="142">
        <v>0</v>
      </c>
      <c r="AZ315" s="143">
        <v>0</v>
      </c>
      <c r="BA315" s="141">
        <v>0</v>
      </c>
      <c r="BB315" s="141">
        <v>0</v>
      </c>
      <c r="BC315" s="2">
        <v>0</v>
      </c>
      <c r="BD315" s="2">
        <v>0</v>
      </c>
      <c r="BE315" s="2">
        <v>0</v>
      </c>
      <c r="BF315" s="2">
        <v>0</v>
      </c>
      <c r="BG315" s="2">
        <v>0</v>
      </c>
      <c r="BH315" s="2">
        <v>0</v>
      </c>
      <c r="BI315" s="2">
        <v>0</v>
      </c>
      <c r="BJ315" s="2">
        <v>0</v>
      </c>
      <c r="BK315" s="2">
        <v>0</v>
      </c>
      <c r="BM315" s="24">
        <f t="shared" si="4"/>
        <v>0</v>
      </c>
      <c r="BN315" s="24">
        <v>18951.375</v>
      </c>
    </row>
    <row r="316" spans="1:66" ht="15">
      <c r="A316" s="139" t="s">
        <v>684</v>
      </c>
      <c r="B316" s="140" t="str">
        <f>VLOOKUP(A316,LA_info!$C$4:$D$344,2,FALSE)</f>
        <v>Midlothian</v>
      </c>
      <c r="D316">
        <v>0</v>
      </c>
      <c r="E316">
        <v>0</v>
      </c>
      <c r="F316">
        <v>0</v>
      </c>
      <c r="G316">
        <v>0</v>
      </c>
      <c r="H316">
        <v>0</v>
      </c>
      <c r="I316">
        <v>0</v>
      </c>
      <c r="J316">
        <v>0</v>
      </c>
      <c r="K316">
        <v>0</v>
      </c>
      <c r="L316">
        <v>0</v>
      </c>
      <c r="M316">
        <v>0</v>
      </c>
      <c r="N316">
        <v>0</v>
      </c>
      <c r="O316">
        <v>0</v>
      </c>
      <c r="P316">
        <v>54500</v>
      </c>
      <c r="Q316">
        <v>0</v>
      </c>
      <c r="R316">
        <v>0</v>
      </c>
      <c r="S316">
        <v>0</v>
      </c>
      <c r="T316">
        <v>54500</v>
      </c>
      <c r="U316">
        <v>179978</v>
      </c>
      <c r="V316">
        <v>5000</v>
      </c>
      <c r="W316">
        <v>0</v>
      </c>
      <c r="X316">
        <v>0</v>
      </c>
      <c r="Y316">
        <v>388</v>
      </c>
      <c r="Z316">
        <v>0</v>
      </c>
      <c r="AA316">
        <v>0</v>
      </c>
      <c r="AB316">
        <v>0</v>
      </c>
      <c r="AC316">
        <v>0</v>
      </c>
      <c r="AD316">
        <v>15000</v>
      </c>
      <c r="AE316">
        <v>0</v>
      </c>
      <c r="AF316">
        <v>200366</v>
      </c>
      <c r="AG316">
        <v>54985</v>
      </c>
      <c r="AH316">
        <v>0</v>
      </c>
      <c r="AI316">
        <v>0</v>
      </c>
      <c r="AJ316">
        <v>10000</v>
      </c>
      <c r="AK316">
        <v>0</v>
      </c>
      <c r="AL316">
        <v>0</v>
      </c>
      <c r="AM316">
        <v>0</v>
      </c>
      <c r="AN316">
        <v>0</v>
      </c>
      <c r="AO316">
        <v>0</v>
      </c>
      <c r="AP316">
        <v>0</v>
      </c>
      <c r="AQ316">
        <v>0</v>
      </c>
      <c r="AR316">
        <v>0</v>
      </c>
      <c r="AS316">
        <v>0</v>
      </c>
      <c r="AT316">
        <v>64985</v>
      </c>
      <c r="AU316">
        <v>23058</v>
      </c>
      <c r="AV316">
        <v>0</v>
      </c>
      <c r="AW316">
        <v>0</v>
      </c>
      <c r="AX316">
        <v>0</v>
      </c>
      <c r="AY316" s="142">
        <v>0</v>
      </c>
      <c r="AZ316" s="143">
        <v>0</v>
      </c>
      <c r="BA316" s="141">
        <v>0</v>
      </c>
      <c r="BB316" s="141">
        <v>0</v>
      </c>
      <c r="BC316" s="2">
        <v>0</v>
      </c>
      <c r="BD316" s="2">
        <v>0</v>
      </c>
      <c r="BE316" s="2">
        <v>0</v>
      </c>
      <c r="BF316" s="2">
        <v>0</v>
      </c>
      <c r="BG316" s="2">
        <v>0</v>
      </c>
      <c r="BH316" s="2">
        <v>0</v>
      </c>
      <c r="BI316" s="2">
        <v>0</v>
      </c>
      <c r="BJ316" s="2">
        <v>0</v>
      </c>
      <c r="BK316" s="2">
        <v>0</v>
      </c>
      <c r="BM316" s="24">
        <f t="shared" si="4"/>
        <v>0</v>
      </c>
      <c r="BN316" s="24">
        <v>19156.875</v>
      </c>
    </row>
    <row r="317" spans="1:66" ht="15">
      <c r="A317" s="139" t="s">
        <v>964</v>
      </c>
      <c r="B317" s="140" t="str">
        <f>VLOOKUP(A317,LA_info!$C$4:$D$344,2,FALSE)</f>
        <v>West Lothian</v>
      </c>
      <c r="D317">
        <v>0</v>
      </c>
      <c r="E317">
        <v>0</v>
      </c>
      <c r="F317">
        <v>0</v>
      </c>
      <c r="G317">
        <v>0</v>
      </c>
      <c r="H317">
        <v>0</v>
      </c>
      <c r="I317">
        <v>0</v>
      </c>
      <c r="J317">
        <v>0</v>
      </c>
      <c r="K317">
        <v>0</v>
      </c>
      <c r="L317">
        <v>0</v>
      </c>
      <c r="M317">
        <v>0</v>
      </c>
      <c r="N317">
        <v>0</v>
      </c>
      <c r="O317">
        <v>0</v>
      </c>
      <c r="P317">
        <v>5000</v>
      </c>
      <c r="Q317">
        <v>0</v>
      </c>
      <c r="R317">
        <v>0</v>
      </c>
      <c r="S317">
        <v>0</v>
      </c>
      <c r="T317">
        <v>5000</v>
      </c>
      <c r="U317">
        <v>495296</v>
      </c>
      <c r="V317">
        <v>0</v>
      </c>
      <c r="W317">
        <v>0</v>
      </c>
      <c r="X317">
        <v>60580</v>
      </c>
      <c r="Y317">
        <v>0</v>
      </c>
      <c r="Z317">
        <v>0</v>
      </c>
      <c r="AA317">
        <v>0</v>
      </c>
      <c r="AB317">
        <v>0</v>
      </c>
      <c r="AC317">
        <v>0</v>
      </c>
      <c r="AD317">
        <v>0</v>
      </c>
      <c r="AE317">
        <v>0</v>
      </c>
      <c r="AF317">
        <v>555876</v>
      </c>
      <c r="AG317">
        <v>105000</v>
      </c>
      <c r="AH317">
        <v>5000</v>
      </c>
      <c r="AI317">
        <v>0</v>
      </c>
      <c r="AJ317">
        <v>0</v>
      </c>
      <c r="AK317">
        <v>0</v>
      </c>
      <c r="AL317">
        <v>0</v>
      </c>
      <c r="AM317">
        <v>0</v>
      </c>
      <c r="AN317">
        <v>0</v>
      </c>
      <c r="AO317">
        <v>0</v>
      </c>
      <c r="AP317">
        <v>0</v>
      </c>
      <c r="AQ317">
        <v>0</v>
      </c>
      <c r="AR317">
        <v>0</v>
      </c>
      <c r="AS317">
        <v>0</v>
      </c>
      <c r="AT317">
        <v>110000</v>
      </c>
      <c r="AU317">
        <v>35880</v>
      </c>
      <c r="AV317">
        <v>0</v>
      </c>
      <c r="AW317">
        <v>0</v>
      </c>
      <c r="AX317">
        <v>0</v>
      </c>
      <c r="AY317" s="142">
        <v>0</v>
      </c>
      <c r="AZ317" s="143">
        <v>0</v>
      </c>
      <c r="BA317" s="141">
        <v>0</v>
      </c>
      <c r="BB317" s="141">
        <v>0</v>
      </c>
      <c r="BC317" s="2">
        <v>0</v>
      </c>
      <c r="BD317" s="2">
        <v>0</v>
      </c>
      <c r="BE317" s="2">
        <v>0</v>
      </c>
      <c r="BF317" s="2">
        <v>0</v>
      </c>
      <c r="BG317" s="2">
        <v>0</v>
      </c>
      <c r="BH317" s="2">
        <v>0</v>
      </c>
      <c r="BI317" s="2">
        <v>0</v>
      </c>
      <c r="BJ317" s="2">
        <v>0</v>
      </c>
      <c r="BK317" s="2">
        <v>0</v>
      </c>
      <c r="BM317" s="24">
        <f t="shared" si="4"/>
        <v>0</v>
      </c>
      <c r="BN317" s="24">
        <v>23563.75</v>
      </c>
    </row>
    <row r="318" spans="1:66" ht="15">
      <c r="A318" s="139" t="s">
        <v>332</v>
      </c>
      <c r="B318" s="140" t="str">
        <f>VLOOKUP(A318,LA_info!$C$4:$D$344,2,FALSE)</f>
        <v>Argyll and Bute</v>
      </c>
      <c r="D318">
        <v>0</v>
      </c>
      <c r="E318">
        <v>0</v>
      </c>
      <c r="F318">
        <v>0</v>
      </c>
      <c r="G318">
        <v>0</v>
      </c>
      <c r="H318">
        <v>0</v>
      </c>
      <c r="I318">
        <v>0</v>
      </c>
      <c r="J318">
        <v>0</v>
      </c>
      <c r="K318">
        <v>0</v>
      </c>
      <c r="L318">
        <v>0</v>
      </c>
      <c r="M318">
        <v>0</v>
      </c>
      <c r="N318">
        <v>0</v>
      </c>
      <c r="O318">
        <v>0</v>
      </c>
      <c r="P318">
        <v>0</v>
      </c>
      <c r="Q318">
        <v>690</v>
      </c>
      <c r="R318">
        <v>0</v>
      </c>
      <c r="S318">
        <v>0</v>
      </c>
      <c r="T318">
        <v>690</v>
      </c>
      <c r="U318">
        <v>114518</v>
      </c>
      <c r="V318">
        <v>31000</v>
      </c>
      <c r="W318">
        <v>0</v>
      </c>
      <c r="X318">
        <v>1019</v>
      </c>
      <c r="Y318">
        <v>0</v>
      </c>
      <c r="Z318">
        <v>0</v>
      </c>
      <c r="AA318">
        <v>0</v>
      </c>
      <c r="AB318">
        <v>6</v>
      </c>
      <c r="AC318">
        <v>0</v>
      </c>
      <c r="AD318">
        <v>18255</v>
      </c>
      <c r="AE318">
        <v>0</v>
      </c>
      <c r="AF318">
        <v>164798</v>
      </c>
      <c r="AG318">
        <v>20610</v>
      </c>
      <c r="AH318">
        <v>0</v>
      </c>
      <c r="AI318">
        <v>0</v>
      </c>
      <c r="AJ318">
        <v>15000</v>
      </c>
      <c r="AK318">
        <v>0</v>
      </c>
      <c r="AL318">
        <v>17500</v>
      </c>
      <c r="AM318">
        <v>0</v>
      </c>
      <c r="AN318">
        <v>0</v>
      </c>
      <c r="AO318">
        <v>0</v>
      </c>
      <c r="AP318">
        <v>0</v>
      </c>
      <c r="AQ318">
        <v>0</v>
      </c>
      <c r="AR318">
        <v>0</v>
      </c>
      <c r="AS318">
        <v>0</v>
      </c>
      <c r="AT318">
        <v>53110</v>
      </c>
      <c r="AU318">
        <v>19500</v>
      </c>
      <c r="AV318">
        <v>0</v>
      </c>
      <c r="AW318">
        <v>0</v>
      </c>
      <c r="AX318">
        <v>0</v>
      </c>
      <c r="AY318" s="142">
        <v>0</v>
      </c>
      <c r="AZ318" s="143">
        <v>0</v>
      </c>
      <c r="BA318" s="141">
        <v>0</v>
      </c>
      <c r="BB318" s="141">
        <v>0</v>
      </c>
      <c r="BC318" s="2">
        <v>0</v>
      </c>
      <c r="BD318" s="2">
        <v>0</v>
      </c>
      <c r="BE318" s="2">
        <v>0</v>
      </c>
      <c r="BF318" s="2">
        <v>0</v>
      </c>
      <c r="BG318" s="2">
        <v>0</v>
      </c>
      <c r="BH318" s="2">
        <v>0</v>
      </c>
      <c r="BI318" s="2">
        <v>0</v>
      </c>
      <c r="BJ318" s="2">
        <v>0</v>
      </c>
      <c r="BK318" s="2">
        <v>0</v>
      </c>
      <c r="BM318" s="24">
        <f t="shared" si="4"/>
        <v>0</v>
      </c>
      <c r="BN318" s="24">
        <v>15583.875</v>
      </c>
    </row>
    <row r="319" spans="1:66" ht="15">
      <c r="A319" s="139" t="s">
        <v>958</v>
      </c>
      <c r="B319" s="140" t="str">
        <f>VLOOKUP(A319,LA_info!$C$4:$D$344,2,FALSE)</f>
        <v>West Dunbartonshire</v>
      </c>
      <c r="D319">
        <v>0</v>
      </c>
      <c r="E319">
        <v>0</v>
      </c>
      <c r="F319">
        <v>0</v>
      </c>
      <c r="G319">
        <v>0</v>
      </c>
      <c r="H319">
        <v>0</v>
      </c>
      <c r="I319">
        <v>0</v>
      </c>
      <c r="J319">
        <v>511</v>
      </c>
      <c r="K319">
        <v>0</v>
      </c>
      <c r="L319">
        <v>0</v>
      </c>
      <c r="M319">
        <v>0</v>
      </c>
      <c r="N319">
        <v>0</v>
      </c>
      <c r="O319">
        <v>0</v>
      </c>
      <c r="P319">
        <v>45500</v>
      </c>
      <c r="Q319">
        <v>0</v>
      </c>
      <c r="R319">
        <v>0</v>
      </c>
      <c r="S319">
        <v>0</v>
      </c>
      <c r="T319">
        <v>46011</v>
      </c>
      <c r="U319">
        <v>113847</v>
      </c>
      <c r="V319">
        <v>75600</v>
      </c>
      <c r="W319">
        <v>0</v>
      </c>
      <c r="X319">
        <v>15000</v>
      </c>
      <c r="Y319">
        <v>0</v>
      </c>
      <c r="Z319">
        <v>0</v>
      </c>
      <c r="AA319">
        <v>0</v>
      </c>
      <c r="AB319">
        <v>77500</v>
      </c>
      <c r="AC319">
        <v>0</v>
      </c>
      <c r="AD319">
        <v>2000</v>
      </c>
      <c r="AE319">
        <v>0</v>
      </c>
      <c r="AF319">
        <v>283947</v>
      </c>
      <c r="AG319">
        <v>5307</v>
      </c>
      <c r="AH319">
        <v>0</v>
      </c>
      <c r="AI319">
        <v>0</v>
      </c>
      <c r="AJ319">
        <v>0</v>
      </c>
      <c r="AK319">
        <v>0</v>
      </c>
      <c r="AL319">
        <v>0</v>
      </c>
      <c r="AM319">
        <v>0</v>
      </c>
      <c r="AN319">
        <v>0</v>
      </c>
      <c r="AO319">
        <v>0</v>
      </c>
      <c r="AP319">
        <v>0</v>
      </c>
      <c r="AQ319">
        <v>0</v>
      </c>
      <c r="AR319">
        <v>0</v>
      </c>
      <c r="AS319">
        <v>0</v>
      </c>
      <c r="AT319">
        <v>5307</v>
      </c>
      <c r="AU319">
        <v>4098</v>
      </c>
      <c r="AV319">
        <v>0</v>
      </c>
      <c r="AW319">
        <v>0</v>
      </c>
      <c r="AX319">
        <v>0</v>
      </c>
      <c r="AY319" s="142">
        <v>0</v>
      </c>
      <c r="AZ319" s="143">
        <v>0</v>
      </c>
      <c r="BA319" s="141">
        <v>0</v>
      </c>
      <c r="BB319" s="141">
        <v>0</v>
      </c>
      <c r="BC319" s="2">
        <v>0</v>
      </c>
      <c r="BD319" s="2">
        <v>0</v>
      </c>
      <c r="BE319" s="2">
        <v>0</v>
      </c>
      <c r="BF319" s="2">
        <v>0</v>
      </c>
      <c r="BG319" s="2">
        <v>0</v>
      </c>
      <c r="BH319" s="2">
        <v>0</v>
      </c>
      <c r="BI319" s="2">
        <v>0</v>
      </c>
      <c r="BJ319" s="2">
        <v>0</v>
      </c>
      <c r="BK319" s="2">
        <v>0</v>
      </c>
      <c r="BM319" s="24">
        <f t="shared" si="4"/>
        <v>0</v>
      </c>
      <c r="BN319" s="24">
        <v>17342.875</v>
      </c>
    </row>
    <row r="320" spans="1:66" ht="15">
      <c r="A320" s="139" t="s">
        <v>500</v>
      </c>
      <c r="B320" s="140" t="str">
        <f>VLOOKUP(A320,LA_info!$C$4:$D$344,2,FALSE)</f>
        <v>East Ayrshire</v>
      </c>
      <c r="D320">
        <v>0</v>
      </c>
      <c r="E320">
        <v>0</v>
      </c>
      <c r="F320">
        <v>0</v>
      </c>
      <c r="G320">
        <v>0</v>
      </c>
      <c r="H320">
        <v>0</v>
      </c>
      <c r="I320">
        <v>0</v>
      </c>
      <c r="J320">
        <v>0</v>
      </c>
      <c r="K320">
        <v>0</v>
      </c>
      <c r="L320">
        <v>0</v>
      </c>
      <c r="M320">
        <v>0</v>
      </c>
      <c r="N320">
        <v>0</v>
      </c>
      <c r="O320">
        <v>0</v>
      </c>
      <c r="P320">
        <v>0</v>
      </c>
      <c r="Q320">
        <v>0</v>
      </c>
      <c r="R320">
        <v>0</v>
      </c>
      <c r="S320">
        <v>0</v>
      </c>
      <c r="T320">
        <v>0</v>
      </c>
      <c r="U320">
        <v>260755</v>
      </c>
      <c r="V320">
        <v>66600</v>
      </c>
      <c r="W320">
        <v>0</v>
      </c>
      <c r="X320">
        <v>0</v>
      </c>
      <c r="Y320">
        <v>0</v>
      </c>
      <c r="Z320">
        <v>0</v>
      </c>
      <c r="AA320">
        <v>0</v>
      </c>
      <c r="AB320">
        <v>0</v>
      </c>
      <c r="AC320">
        <v>0</v>
      </c>
      <c r="AD320">
        <v>0</v>
      </c>
      <c r="AE320">
        <v>0</v>
      </c>
      <c r="AF320">
        <v>327355</v>
      </c>
      <c r="AG320">
        <v>25309</v>
      </c>
      <c r="AH320">
        <v>7000</v>
      </c>
      <c r="AI320">
        <v>16150</v>
      </c>
      <c r="AJ320">
        <v>0</v>
      </c>
      <c r="AK320">
        <v>10972</v>
      </c>
      <c r="AL320">
        <v>0</v>
      </c>
      <c r="AM320">
        <v>0</v>
      </c>
      <c r="AN320">
        <v>0</v>
      </c>
      <c r="AO320">
        <v>46000</v>
      </c>
      <c r="AP320">
        <v>0</v>
      </c>
      <c r="AQ320">
        <v>0</v>
      </c>
      <c r="AR320">
        <v>0</v>
      </c>
      <c r="AS320">
        <v>0</v>
      </c>
      <c r="AT320">
        <v>105431</v>
      </c>
      <c r="AU320">
        <v>0</v>
      </c>
      <c r="AV320">
        <v>0</v>
      </c>
      <c r="AW320">
        <v>0</v>
      </c>
      <c r="AX320">
        <v>0</v>
      </c>
      <c r="AY320" s="142">
        <v>0</v>
      </c>
      <c r="AZ320" s="143">
        <v>0</v>
      </c>
      <c r="BA320" s="141">
        <v>0</v>
      </c>
      <c r="BB320" s="141">
        <v>0</v>
      </c>
      <c r="BC320" s="2">
        <v>0</v>
      </c>
      <c r="BD320" s="2">
        <v>0</v>
      </c>
      <c r="BE320" s="2">
        <v>0</v>
      </c>
      <c r="BF320" s="2">
        <v>0</v>
      </c>
      <c r="BG320" s="2">
        <v>0</v>
      </c>
      <c r="BH320" s="2">
        <v>0</v>
      </c>
      <c r="BI320" s="2">
        <v>0</v>
      </c>
      <c r="BJ320" s="2">
        <v>0</v>
      </c>
      <c r="BK320" s="2">
        <v>0</v>
      </c>
      <c r="BM320" s="24">
        <f t="shared" si="4"/>
        <v>0</v>
      </c>
      <c r="BN320" s="24">
        <v>16552.25</v>
      </c>
    </row>
    <row r="321" spans="1:66" ht="15">
      <c r="A321" s="139" t="s">
        <v>508</v>
      </c>
      <c r="B321" s="140" t="str">
        <f>VLOOKUP(A321,LA_info!$C$4:$D$344,2,FALSE)</f>
        <v>East Dunbartonshire</v>
      </c>
      <c r="D321">
        <v>0</v>
      </c>
      <c r="E321">
        <v>0</v>
      </c>
      <c r="F321">
        <v>0</v>
      </c>
      <c r="G321">
        <v>0</v>
      </c>
      <c r="H321">
        <v>0</v>
      </c>
      <c r="I321">
        <v>0</v>
      </c>
      <c r="J321">
        <v>0</v>
      </c>
      <c r="K321">
        <v>0</v>
      </c>
      <c r="L321">
        <v>0</v>
      </c>
      <c r="M321">
        <v>0</v>
      </c>
      <c r="N321">
        <v>0</v>
      </c>
      <c r="O321">
        <v>0</v>
      </c>
      <c r="P321">
        <v>6000</v>
      </c>
      <c r="Q321">
        <v>0</v>
      </c>
      <c r="R321">
        <v>0</v>
      </c>
      <c r="S321">
        <v>0</v>
      </c>
      <c r="T321">
        <v>6000</v>
      </c>
      <c r="U321">
        <v>115952</v>
      </c>
      <c r="V321">
        <v>16400</v>
      </c>
      <c r="W321">
        <v>0</v>
      </c>
      <c r="X321">
        <v>5204</v>
      </c>
      <c r="Y321">
        <v>0</v>
      </c>
      <c r="Z321">
        <v>0</v>
      </c>
      <c r="AA321">
        <v>0</v>
      </c>
      <c r="AB321">
        <v>6000</v>
      </c>
      <c r="AC321">
        <v>0</v>
      </c>
      <c r="AD321">
        <v>1000</v>
      </c>
      <c r="AE321">
        <v>0</v>
      </c>
      <c r="AF321">
        <v>144556</v>
      </c>
      <c r="AG321">
        <v>18200</v>
      </c>
      <c r="AH321">
        <v>0</v>
      </c>
      <c r="AI321">
        <v>0</v>
      </c>
      <c r="AJ321">
        <v>6000</v>
      </c>
      <c r="AK321">
        <v>0</v>
      </c>
      <c r="AL321">
        <v>0</v>
      </c>
      <c r="AM321">
        <v>0</v>
      </c>
      <c r="AN321">
        <v>0</v>
      </c>
      <c r="AO321">
        <v>0</v>
      </c>
      <c r="AP321">
        <v>0</v>
      </c>
      <c r="AQ321">
        <v>0</v>
      </c>
      <c r="AR321">
        <v>0</v>
      </c>
      <c r="AS321">
        <v>0</v>
      </c>
      <c r="AT321">
        <v>24200</v>
      </c>
      <c r="AU321">
        <v>0</v>
      </c>
      <c r="AV321">
        <v>0</v>
      </c>
      <c r="AW321">
        <v>0</v>
      </c>
      <c r="AX321">
        <v>0</v>
      </c>
      <c r="AY321" s="142">
        <v>0</v>
      </c>
      <c r="AZ321" s="143">
        <v>0</v>
      </c>
      <c r="BA321" s="141">
        <v>0</v>
      </c>
      <c r="BB321" s="141">
        <v>0</v>
      </c>
      <c r="BC321" s="2">
        <v>0</v>
      </c>
      <c r="BD321" s="2">
        <v>0</v>
      </c>
      <c r="BE321" s="2">
        <v>0</v>
      </c>
      <c r="BF321" s="2">
        <v>0</v>
      </c>
      <c r="BG321" s="2">
        <v>0</v>
      </c>
      <c r="BH321" s="2">
        <v>0</v>
      </c>
      <c r="BI321" s="2">
        <v>0</v>
      </c>
      <c r="BJ321" s="2">
        <v>0</v>
      </c>
      <c r="BK321" s="2">
        <v>0</v>
      </c>
      <c r="BM321" s="24">
        <f t="shared" si="4"/>
        <v>0</v>
      </c>
      <c r="BN321" s="24">
        <v>15735.625</v>
      </c>
    </row>
    <row r="322" spans="1:66" ht="15">
      <c r="A322" s="139" t="s">
        <v>522</v>
      </c>
      <c r="B322" s="140" t="str">
        <f>VLOOKUP(A322,LA_info!$C$4:$D$344,2,FALSE)</f>
        <v>East Renfrewshire</v>
      </c>
      <c r="D322">
        <v>0</v>
      </c>
      <c r="E322">
        <v>0</v>
      </c>
      <c r="F322">
        <v>0</v>
      </c>
      <c r="G322">
        <v>0</v>
      </c>
      <c r="H322">
        <v>0</v>
      </c>
      <c r="I322">
        <v>0</v>
      </c>
      <c r="J322">
        <v>0</v>
      </c>
      <c r="K322">
        <v>0</v>
      </c>
      <c r="L322">
        <v>0</v>
      </c>
      <c r="M322">
        <v>0</v>
      </c>
      <c r="N322">
        <v>0</v>
      </c>
      <c r="O322">
        <v>0</v>
      </c>
      <c r="P322">
        <v>0</v>
      </c>
      <c r="Q322">
        <v>0</v>
      </c>
      <c r="R322">
        <v>0</v>
      </c>
      <c r="S322">
        <v>0</v>
      </c>
      <c r="T322">
        <v>0</v>
      </c>
      <c r="U322">
        <v>45387</v>
      </c>
      <c r="V322">
        <v>0</v>
      </c>
      <c r="W322">
        <v>0</v>
      </c>
      <c r="X322">
        <v>117</v>
      </c>
      <c r="Y322">
        <v>0</v>
      </c>
      <c r="Z322">
        <v>0</v>
      </c>
      <c r="AA322">
        <v>0</v>
      </c>
      <c r="AB322">
        <v>0</v>
      </c>
      <c r="AC322">
        <v>0</v>
      </c>
      <c r="AD322">
        <v>14400</v>
      </c>
      <c r="AE322">
        <v>0</v>
      </c>
      <c r="AF322">
        <v>59904</v>
      </c>
      <c r="AG322">
        <v>10000</v>
      </c>
      <c r="AH322">
        <v>2000</v>
      </c>
      <c r="AI322">
        <v>0</v>
      </c>
      <c r="AJ322">
        <v>0</v>
      </c>
      <c r="AK322">
        <v>4000</v>
      </c>
      <c r="AL322">
        <v>0</v>
      </c>
      <c r="AM322">
        <v>0</v>
      </c>
      <c r="AN322">
        <v>0</v>
      </c>
      <c r="AO322">
        <v>0</v>
      </c>
      <c r="AP322">
        <v>0</v>
      </c>
      <c r="AQ322">
        <v>0</v>
      </c>
      <c r="AR322">
        <v>8000</v>
      </c>
      <c r="AS322">
        <v>0</v>
      </c>
      <c r="AT322">
        <v>24000</v>
      </c>
      <c r="AU322">
        <v>13070</v>
      </c>
      <c r="AV322">
        <v>0</v>
      </c>
      <c r="AW322">
        <v>0</v>
      </c>
      <c r="AX322">
        <v>0</v>
      </c>
      <c r="AY322" s="142">
        <v>0</v>
      </c>
      <c r="AZ322" s="143">
        <v>0</v>
      </c>
      <c r="BA322" s="141">
        <v>0</v>
      </c>
      <c r="BB322" s="141">
        <v>0</v>
      </c>
      <c r="BC322" s="2">
        <v>0</v>
      </c>
      <c r="BD322" s="2">
        <v>0</v>
      </c>
      <c r="BE322" s="2">
        <v>0</v>
      </c>
      <c r="BF322" s="2">
        <v>0</v>
      </c>
      <c r="BG322" s="2">
        <v>0</v>
      </c>
      <c r="BH322" s="2">
        <v>0</v>
      </c>
      <c r="BI322" s="2">
        <v>0</v>
      </c>
      <c r="BJ322" s="2">
        <v>0</v>
      </c>
      <c r="BK322" s="2">
        <v>0</v>
      </c>
      <c r="BM322" s="24">
        <f t="shared" si="4"/>
        <v>0</v>
      </c>
      <c r="BN322" s="24">
        <v>13674</v>
      </c>
    </row>
    <row r="323" spans="1:66" ht="15">
      <c r="A323" s="139" t="s">
        <v>610</v>
      </c>
      <c r="B323" s="140" t="str">
        <f>VLOOKUP(A323,LA_info!$C$4:$D$344,2,FALSE)</f>
        <v>Inverclyde</v>
      </c>
      <c r="D323">
        <v>0</v>
      </c>
      <c r="E323">
        <v>0</v>
      </c>
      <c r="F323">
        <v>0</v>
      </c>
      <c r="G323">
        <v>0</v>
      </c>
      <c r="H323">
        <v>0</v>
      </c>
      <c r="I323">
        <v>0</v>
      </c>
      <c r="J323">
        <v>0</v>
      </c>
      <c r="K323">
        <v>0</v>
      </c>
      <c r="L323">
        <v>0</v>
      </c>
      <c r="M323">
        <v>0</v>
      </c>
      <c r="N323">
        <v>0</v>
      </c>
      <c r="O323">
        <v>0</v>
      </c>
      <c r="P323">
        <v>0</v>
      </c>
      <c r="Q323">
        <v>538</v>
      </c>
      <c r="R323">
        <v>0</v>
      </c>
      <c r="S323">
        <v>0</v>
      </c>
      <c r="T323">
        <v>538</v>
      </c>
      <c r="U323">
        <v>110289</v>
      </c>
      <c r="V323">
        <v>69900</v>
      </c>
      <c r="W323">
        <v>0</v>
      </c>
      <c r="X323">
        <v>0</v>
      </c>
      <c r="Y323">
        <v>0</v>
      </c>
      <c r="Z323">
        <v>0</v>
      </c>
      <c r="AA323">
        <v>0</v>
      </c>
      <c r="AB323">
        <v>0</v>
      </c>
      <c r="AC323">
        <v>0</v>
      </c>
      <c r="AD323">
        <v>32500</v>
      </c>
      <c r="AE323">
        <v>0</v>
      </c>
      <c r="AF323">
        <v>212689</v>
      </c>
      <c r="AG323">
        <v>44034</v>
      </c>
      <c r="AH323">
        <v>0</v>
      </c>
      <c r="AI323">
        <v>0</v>
      </c>
      <c r="AJ323">
        <v>0</v>
      </c>
      <c r="AK323">
        <v>0</v>
      </c>
      <c r="AL323">
        <v>0</v>
      </c>
      <c r="AM323">
        <v>0</v>
      </c>
      <c r="AN323">
        <v>0</v>
      </c>
      <c r="AO323">
        <v>0</v>
      </c>
      <c r="AP323">
        <v>0</v>
      </c>
      <c r="AQ323">
        <v>0</v>
      </c>
      <c r="AR323">
        <v>0</v>
      </c>
      <c r="AS323">
        <v>0</v>
      </c>
      <c r="AT323">
        <v>44034</v>
      </c>
      <c r="AU323">
        <v>0</v>
      </c>
      <c r="AV323">
        <v>0</v>
      </c>
      <c r="AW323">
        <v>0</v>
      </c>
      <c r="AX323">
        <v>0</v>
      </c>
      <c r="AY323" s="142">
        <v>0</v>
      </c>
      <c r="AZ323" s="143">
        <v>0</v>
      </c>
      <c r="BA323" s="141">
        <v>0</v>
      </c>
      <c r="BB323" s="141">
        <v>0</v>
      </c>
      <c r="BC323" s="2">
        <v>0</v>
      </c>
      <c r="BD323" s="2">
        <v>0</v>
      </c>
      <c r="BE323" s="2">
        <v>0</v>
      </c>
      <c r="BF323" s="2">
        <v>0</v>
      </c>
      <c r="BG323" s="2">
        <v>0</v>
      </c>
      <c r="BH323" s="2">
        <v>0</v>
      </c>
      <c r="BI323" s="2">
        <v>0</v>
      </c>
      <c r="BJ323" s="2">
        <v>0</v>
      </c>
      <c r="BK323" s="2">
        <v>0</v>
      </c>
      <c r="BM323" s="24">
        <f aca="true" t="shared" si="5" ref="BM323:BM343">AV323*0.02</f>
        <v>0</v>
      </c>
      <c r="BN323" s="24">
        <v>20377.375</v>
      </c>
    </row>
    <row r="324" spans="1:66" ht="15">
      <c r="A324" s="139" t="s">
        <v>718</v>
      </c>
      <c r="B324" s="140" t="str">
        <f>VLOOKUP(A324,LA_info!$C$4:$D$344,2,FALSE)</f>
        <v>North Lanarkshire</v>
      </c>
      <c r="D324">
        <v>0</v>
      </c>
      <c r="E324">
        <v>0</v>
      </c>
      <c r="F324">
        <v>0</v>
      </c>
      <c r="G324">
        <v>0</v>
      </c>
      <c r="H324">
        <v>0</v>
      </c>
      <c r="I324">
        <v>0</v>
      </c>
      <c r="J324">
        <v>0</v>
      </c>
      <c r="K324">
        <v>0</v>
      </c>
      <c r="L324">
        <v>10000</v>
      </c>
      <c r="M324">
        <v>8000</v>
      </c>
      <c r="N324">
        <v>0</v>
      </c>
      <c r="O324">
        <v>0</v>
      </c>
      <c r="P324">
        <v>79000</v>
      </c>
      <c r="Q324">
        <v>0</v>
      </c>
      <c r="R324">
        <v>0</v>
      </c>
      <c r="S324">
        <v>0</v>
      </c>
      <c r="T324">
        <v>97000</v>
      </c>
      <c r="U324">
        <v>391595</v>
      </c>
      <c r="V324">
        <v>91000</v>
      </c>
      <c r="W324">
        <v>0</v>
      </c>
      <c r="X324">
        <v>1000</v>
      </c>
      <c r="Y324">
        <v>0</v>
      </c>
      <c r="Z324">
        <v>0</v>
      </c>
      <c r="AA324">
        <v>0</v>
      </c>
      <c r="AB324">
        <v>5000</v>
      </c>
      <c r="AC324">
        <v>0</v>
      </c>
      <c r="AD324">
        <v>1000</v>
      </c>
      <c r="AE324">
        <v>0</v>
      </c>
      <c r="AF324">
        <v>489595</v>
      </c>
      <c r="AG324">
        <v>17273</v>
      </c>
      <c r="AH324">
        <v>0</v>
      </c>
      <c r="AI324">
        <v>0</v>
      </c>
      <c r="AJ324">
        <v>0</v>
      </c>
      <c r="AK324">
        <v>0</v>
      </c>
      <c r="AL324">
        <v>0</v>
      </c>
      <c r="AM324">
        <v>0</v>
      </c>
      <c r="AN324">
        <v>0</v>
      </c>
      <c r="AO324">
        <v>0</v>
      </c>
      <c r="AP324">
        <v>0</v>
      </c>
      <c r="AQ324">
        <v>0</v>
      </c>
      <c r="AR324">
        <v>0</v>
      </c>
      <c r="AS324">
        <v>0</v>
      </c>
      <c r="AT324">
        <v>17273</v>
      </c>
      <c r="AU324">
        <v>26093</v>
      </c>
      <c r="AV324">
        <v>0</v>
      </c>
      <c r="AW324">
        <v>0</v>
      </c>
      <c r="AX324">
        <v>0</v>
      </c>
      <c r="AY324" s="142">
        <v>0</v>
      </c>
      <c r="AZ324" s="143">
        <v>0</v>
      </c>
      <c r="BA324" s="141">
        <v>0</v>
      </c>
      <c r="BB324" s="141">
        <v>0</v>
      </c>
      <c r="BC324" s="2">
        <v>0</v>
      </c>
      <c r="BD324" s="2">
        <v>0</v>
      </c>
      <c r="BE324" s="2">
        <v>0</v>
      </c>
      <c r="BF324" s="2">
        <v>0</v>
      </c>
      <c r="BG324" s="2">
        <v>0</v>
      </c>
      <c r="BH324" s="2">
        <v>0</v>
      </c>
      <c r="BI324" s="2">
        <v>0</v>
      </c>
      <c r="BJ324" s="2">
        <v>0</v>
      </c>
      <c r="BK324" s="2">
        <v>0</v>
      </c>
      <c r="BM324" s="24">
        <f t="shared" si="5"/>
        <v>0</v>
      </c>
      <c r="BN324" s="24">
        <v>27527.625</v>
      </c>
    </row>
    <row r="325" spans="1:66" ht="15">
      <c r="A325" s="139" t="s">
        <v>782</v>
      </c>
      <c r="B325" s="140" t="str">
        <f>VLOOKUP(A325,LA_info!$C$4:$D$344,2,FALSE)</f>
        <v>Renfrewshire</v>
      </c>
      <c r="D325">
        <v>0</v>
      </c>
      <c r="E325">
        <v>0</v>
      </c>
      <c r="F325">
        <v>0</v>
      </c>
      <c r="G325">
        <v>0</v>
      </c>
      <c r="H325">
        <v>0</v>
      </c>
      <c r="I325">
        <v>0</v>
      </c>
      <c r="J325">
        <v>0</v>
      </c>
      <c r="K325">
        <v>0</v>
      </c>
      <c r="L325">
        <v>0</v>
      </c>
      <c r="M325">
        <v>0</v>
      </c>
      <c r="N325">
        <v>0</v>
      </c>
      <c r="O325">
        <v>0</v>
      </c>
      <c r="P325">
        <v>0</v>
      </c>
      <c r="Q325">
        <v>0</v>
      </c>
      <c r="R325">
        <v>0</v>
      </c>
      <c r="S325">
        <v>0</v>
      </c>
      <c r="T325">
        <v>0</v>
      </c>
      <c r="U325">
        <v>179515</v>
      </c>
      <c r="V325">
        <v>0</v>
      </c>
      <c r="W325">
        <v>0</v>
      </c>
      <c r="X325">
        <v>0</v>
      </c>
      <c r="Y325">
        <v>0</v>
      </c>
      <c r="Z325">
        <v>0</v>
      </c>
      <c r="AA325">
        <v>0</v>
      </c>
      <c r="AB325">
        <v>0</v>
      </c>
      <c r="AC325">
        <v>0</v>
      </c>
      <c r="AD325">
        <v>0</v>
      </c>
      <c r="AE325">
        <v>0</v>
      </c>
      <c r="AF325">
        <v>179515</v>
      </c>
      <c r="AG325">
        <v>97850</v>
      </c>
      <c r="AH325">
        <v>10000</v>
      </c>
      <c r="AI325">
        <v>0</v>
      </c>
      <c r="AJ325">
        <v>0</v>
      </c>
      <c r="AK325">
        <v>0</v>
      </c>
      <c r="AL325">
        <v>0</v>
      </c>
      <c r="AM325">
        <v>0</v>
      </c>
      <c r="AN325">
        <v>0</v>
      </c>
      <c r="AO325">
        <v>0</v>
      </c>
      <c r="AP325">
        <v>0</v>
      </c>
      <c r="AQ325">
        <v>0</v>
      </c>
      <c r="AR325">
        <v>11000</v>
      </c>
      <c r="AS325">
        <v>0</v>
      </c>
      <c r="AT325">
        <v>118850</v>
      </c>
      <c r="AU325">
        <v>6450</v>
      </c>
      <c r="AV325">
        <v>0</v>
      </c>
      <c r="AW325">
        <v>0</v>
      </c>
      <c r="AX325">
        <v>0</v>
      </c>
      <c r="AY325" s="142">
        <v>0</v>
      </c>
      <c r="AZ325" s="143">
        <v>0</v>
      </c>
      <c r="BA325" s="141">
        <v>0</v>
      </c>
      <c r="BB325" s="141">
        <v>0</v>
      </c>
      <c r="BC325" s="2">
        <v>0</v>
      </c>
      <c r="BD325" s="2">
        <v>0</v>
      </c>
      <c r="BE325" s="2">
        <v>0</v>
      </c>
      <c r="BF325" s="2">
        <v>0</v>
      </c>
      <c r="BG325" s="2">
        <v>0</v>
      </c>
      <c r="BH325" s="2">
        <v>0</v>
      </c>
      <c r="BI325" s="2">
        <v>0</v>
      </c>
      <c r="BJ325" s="2">
        <v>0</v>
      </c>
      <c r="BK325" s="2">
        <v>0</v>
      </c>
      <c r="BM325" s="24">
        <f t="shared" si="5"/>
        <v>0</v>
      </c>
      <c r="BN325" s="24">
        <v>19336</v>
      </c>
    </row>
    <row r="326" spans="1:66" ht="15">
      <c r="A326" s="139" t="s">
        <v>328</v>
      </c>
      <c r="B326" s="140" t="str">
        <f>VLOOKUP(A326,LA_info!$C$4:$D$344,2,FALSE)</f>
        <v>Angus</v>
      </c>
      <c r="D326">
        <v>0</v>
      </c>
      <c r="E326">
        <v>0</v>
      </c>
      <c r="F326">
        <v>0</v>
      </c>
      <c r="G326">
        <v>0</v>
      </c>
      <c r="H326">
        <v>0</v>
      </c>
      <c r="I326">
        <v>0</v>
      </c>
      <c r="J326">
        <v>0</v>
      </c>
      <c r="K326">
        <v>0</v>
      </c>
      <c r="L326">
        <v>0</v>
      </c>
      <c r="M326">
        <v>0</v>
      </c>
      <c r="N326">
        <v>0</v>
      </c>
      <c r="O326">
        <v>0</v>
      </c>
      <c r="P326">
        <v>0</v>
      </c>
      <c r="Q326">
        <v>0</v>
      </c>
      <c r="R326">
        <v>0</v>
      </c>
      <c r="S326">
        <v>0</v>
      </c>
      <c r="T326">
        <v>0</v>
      </c>
      <c r="U326">
        <v>127484</v>
      </c>
      <c r="V326">
        <v>22000</v>
      </c>
      <c r="W326">
        <v>0</v>
      </c>
      <c r="X326">
        <v>0</v>
      </c>
      <c r="Y326">
        <v>0</v>
      </c>
      <c r="Z326">
        <v>0</v>
      </c>
      <c r="AA326">
        <v>0</v>
      </c>
      <c r="AB326">
        <v>0</v>
      </c>
      <c r="AC326">
        <v>0</v>
      </c>
      <c r="AD326">
        <v>8000</v>
      </c>
      <c r="AE326">
        <v>0</v>
      </c>
      <c r="AF326">
        <v>157484</v>
      </c>
      <c r="AG326">
        <v>32685</v>
      </c>
      <c r="AH326">
        <v>5000</v>
      </c>
      <c r="AI326">
        <v>0</v>
      </c>
      <c r="AJ326">
        <v>0</v>
      </c>
      <c r="AK326">
        <v>0</v>
      </c>
      <c r="AL326">
        <v>5000</v>
      </c>
      <c r="AM326">
        <v>0</v>
      </c>
      <c r="AN326">
        <v>0</v>
      </c>
      <c r="AO326">
        <v>0</v>
      </c>
      <c r="AP326">
        <v>0</v>
      </c>
      <c r="AQ326">
        <v>0</v>
      </c>
      <c r="AR326">
        <v>5000</v>
      </c>
      <c r="AS326">
        <v>364</v>
      </c>
      <c r="AT326">
        <v>48049</v>
      </c>
      <c r="AU326">
        <v>0</v>
      </c>
      <c r="AV326">
        <v>0</v>
      </c>
      <c r="AW326">
        <v>0</v>
      </c>
      <c r="AX326">
        <v>0</v>
      </c>
      <c r="AY326" s="142">
        <v>0</v>
      </c>
      <c r="AZ326" s="143">
        <v>0</v>
      </c>
      <c r="BA326" s="141">
        <v>0</v>
      </c>
      <c r="BB326" s="141">
        <v>0</v>
      </c>
      <c r="BC326" s="2">
        <v>0</v>
      </c>
      <c r="BD326" s="2">
        <v>0</v>
      </c>
      <c r="BE326" s="2">
        <v>0</v>
      </c>
      <c r="BF326" s="2">
        <v>0</v>
      </c>
      <c r="BG326" s="2">
        <v>0</v>
      </c>
      <c r="BH326" s="2">
        <v>0</v>
      </c>
      <c r="BI326" s="2">
        <v>0</v>
      </c>
      <c r="BJ326" s="2">
        <v>0</v>
      </c>
      <c r="BK326" s="2">
        <v>0</v>
      </c>
      <c r="BM326" s="24">
        <f t="shared" si="5"/>
        <v>0</v>
      </c>
      <c r="BN326" s="24">
        <v>13246.625</v>
      </c>
    </row>
    <row r="327" spans="1:66" ht="15">
      <c r="A327" s="139" t="s">
        <v>760</v>
      </c>
      <c r="B327" s="140" t="str">
        <f>VLOOKUP(A327,LA_info!$C$4:$D$344,2,FALSE)</f>
        <v>Perth and Kinross</v>
      </c>
      <c r="D327">
        <v>0</v>
      </c>
      <c r="E327">
        <v>0</v>
      </c>
      <c r="F327">
        <v>0</v>
      </c>
      <c r="G327">
        <v>0</v>
      </c>
      <c r="H327">
        <v>0</v>
      </c>
      <c r="I327">
        <v>0</v>
      </c>
      <c r="J327">
        <v>0</v>
      </c>
      <c r="K327">
        <v>0</v>
      </c>
      <c r="L327">
        <v>0</v>
      </c>
      <c r="M327">
        <v>0</v>
      </c>
      <c r="N327">
        <v>18</v>
      </c>
      <c r="O327">
        <v>0</v>
      </c>
      <c r="P327">
        <v>3047</v>
      </c>
      <c r="Q327">
        <v>380</v>
      </c>
      <c r="R327">
        <v>0</v>
      </c>
      <c r="S327">
        <v>0</v>
      </c>
      <c r="T327">
        <v>3445</v>
      </c>
      <c r="U327">
        <v>214871</v>
      </c>
      <c r="V327">
        <v>30200</v>
      </c>
      <c r="W327">
        <v>0</v>
      </c>
      <c r="X327">
        <v>256</v>
      </c>
      <c r="Y327">
        <v>0</v>
      </c>
      <c r="Z327">
        <v>0</v>
      </c>
      <c r="AA327">
        <v>350</v>
      </c>
      <c r="AB327">
        <v>5000</v>
      </c>
      <c r="AC327">
        <v>0</v>
      </c>
      <c r="AD327">
        <v>13000</v>
      </c>
      <c r="AE327">
        <v>0</v>
      </c>
      <c r="AF327">
        <v>263677</v>
      </c>
      <c r="AG327">
        <v>50019</v>
      </c>
      <c r="AH327">
        <v>0</v>
      </c>
      <c r="AI327">
        <v>0</v>
      </c>
      <c r="AJ327">
        <v>16450</v>
      </c>
      <c r="AK327">
        <v>0</v>
      </c>
      <c r="AL327">
        <v>0</v>
      </c>
      <c r="AM327">
        <v>0</v>
      </c>
      <c r="AN327">
        <v>0</v>
      </c>
      <c r="AO327">
        <v>0</v>
      </c>
      <c r="AP327">
        <v>0</v>
      </c>
      <c r="AQ327">
        <v>0</v>
      </c>
      <c r="AR327">
        <v>0</v>
      </c>
      <c r="AS327">
        <v>113</v>
      </c>
      <c r="AT327">
        <v>66582</v>
      </c>
      <c r="AU327">
        <v>2120</v>
      </c>
      <c r="AV327">
        <v>0</v>
      </c>
      <c r="AW327">
        <v>0</v>
      </c>
      <c r="AX327">
        <v>0</v>
      </c>
      <c r="AY327" s="142">
        <v>0</v>
      </c>
      <c r="AZ327" s="143">
        <v>0</v>
      </c>
      <c r="BA327" s="141">
        <v>0</v>
      </c>
      <c r="BB327" s="141">
        <v>0</v>
      </c>
      <c r="BC327" s="2">
        <v>0</v>
      </c>
      <c r="BD327" s="2">
        <v>0</v>
      </c>
      <c r="BE327" s="2">
        <v>0</v>
      </c>
      <c r="BF327" s="2">
        <v>0</v>
      </c>
      <c r="BG327" s="2">
        <v>0</v>
      </c>
      <c r="BH327" s="2">
        <v>0</v>
      </c>
      <c r="BI327" s="2">
        <v>0</v>
      </c>
      <c r="BJ327" s="2">
        <v>0</v>
      </c>
      <c r="BK327" s="2">
        <v>0</v>
      </c>
      <c r="BM327" s="24">
        <f t="shared" si="5"/>
        <v>0</v>
      </c>
      <c r="BN327" s="24">
        <v>19260.875</v>
      </c>
    </row>
    <row r="328" spans="1:66" ht="15">
      <c r="A328" s="139" t="s">
        <v>464</v>
      </c>
      <c r="B328" s="140" t="str">
        <f>VLOOKUP(A328,LA_info!$C$4:$D$344,2,FALSE)</f>
        <v>Denbighshire</v>
      </c>
      <c r="D328">
        <v>0</v>
      </c>
      <c r="E328">
        <v>0</v>
      </c>
      <c r="F328">
        <v>0</v>
      </c>
      <c r="G328">
        <v>0</v>
      </c>
      <c r="H328">
        <v>0</v>
      </c>
      <c r="I328">
        <v>0</v>
      </c>
      <c r="J328">
        <v>0</v>
      </c>
      <c r="K328">
        <v>0</v>
      </c>
      <c r="L328">
        <v>0</v>
      </c>
      <c r="M328">
        <v>0</v>
      </c>
      <c r="N328">
        <v>0</v>
      </c>
      <c r="O328">
        <v>0</v>
      </c>
      <c r="P328">
        <v>0</v>
      </c>
      <c r="Q328">
        <v>0</v>
      </c>
      <c r="R328">
        <v>0</v>
      </c>
      <c r="S328">
        <v>0</v>
      </c>
      <c r="T328">
        <v>0</v>
      </c>
      <c r="U328">
        <v>190165</v>
      </c>
      <c r="V328">
        <v>0</v>
      </c>
      <c r="W328">
        <v>0</v>
      </c>
      <c r="X328">
        <v>0</v>
      </c>
      <c r="Y328">
        <v>0</v>
      </c>
      <c r="Z328">
        <v>0</v>
      </c>
      <c r="AA328">
        <v>265</v>
      </c>
      <c r="AB328">
        <v>0</v>
      </c>
      <c r="AC328">
        <v>0</v>
      </c>
      <c r="AD328">
        <v>0</v>
      </c>
      <c r="AE328">
        <v>0</v>
      </c>
      <c r="AF328">
        <v>190430</v>
      </c>
      <c r="AG328">
        <v>2200</v>
      </c>
      <c r="AH328">
        <v>0</v>
      </c>
      <c r="AI328">
        <v>3700</v>
      </c>
      <c r="AJ328">
        <v>0</v>
      </c>
      <c r="AK328">
        <v>0</v>
      </c>
      <c r="AL328">
        <v>0</v>
      </c>
      <c r="AM328">
        <v>0</v>
      </c>
      <c r="AN328">
        <v>0</v>
      </c>
      <c r="AO328">
        <v>0</v>
      </c>
      <c r="AP328">
        <v>0</v>
      </c>
      <c r="AQ328">
        <v>0</v>
      </c>
      <c r="AR328">
        <v>0</v>
      </c>
      <c r="AS328">
        <v>0</v>
      </c>
      <c r="AT328">
        <v>5900</v>
      </c>
      <c r="AU328">
        <v>0</v>
      </c>
      <c r="AV328">
        <v>0</v>
      </c>
      <c r="AW328">
        <v>0</v>
      </c>
      <c r="AX328">
        <v>0</v>
      </c>
      <c r="AY328" s="142">
        <v>0</v>
      </c>
      <c r="AZ328" s="143">
        <v>0</v>
      </c>
      <c r="BA328" s="141">
        <v>0</v>
      </c>
      <c r="BB328" s="141">
        <v>0</v>
      </c>
      <c r="BC328" s="2">
        <v>0</v>
      </c>
      <c r="BD328" s="2">
        <v>0</v>
      </c>
      <c r="BE328" s="2">
        <v>0</v>
      </c>
      <c r="BF328" s="2">
        <v>0</v>
      </c>
      <c r="BG328" s="2">
        <v>0</v>
      </c>
      <c r="BH328" s="2">
        <v>0</v>
      </c>
      <c r="BI328" s="2">
        <v>0</v>
      </c>
      <c r="BJ328" s="2">
        <v>0</v>
      </c>
      <c r="BK328" s="2">
        <v>0</v>
      </c>
      <c r="BM328" s="24">
        <f t="shared" si="5"/>
        <v>0</v>
      </c>
      <c r="BN328" s="24">
        <v>17114.375</v>
      </c>
    </row>
    <row r="329" spans="1:66" ht="15">
      <c r="A329" s="139" t="s">
        <v>996</v>
      </c>
      <c r="B329" s="140" t="str">
        <f>VLOOKUP(A329,LA_info!$C$4:$D$344,2,FALSE)</f>
        <v>Wrexham</v>
      </c>
      <c r="D329">
        <v>0</v>
      </c>
      <c r="E329">
        <v>0</v>
      </c>
      <c r="F329">
        <v>0</v>
      </c>
      <c r="G329">
        <v>0</v>
      </c>
      <c r="H329">
        <v>0</v>
      </c>
      <c r="I329">
        <v>0</v>
      </c>
      <c r="J329">
        <v>0</v>
      </c>
      <c r="K329">
        <v>0</v>
      </c>
      <c r="L329">
        <v>0</v>
      </c>
      <c r="M329">
        <v>0</v>
      </c>
      <c r="N329">
        <v>0</v>
      </c>
      <c r="O329">
        <v>0</v>
      </c>
      <c r="P329">
        <v>0</v>
      </c>
      <c r="Q329">
        <v>1</v>
      </c>
      <c r="R329">
        <v>0</v>
      </c>
      <c r="S329">
        <v>0</v>
      </c>
      <c r="T329">
        <v>1</v>
      </c>
      <c r="U329">
        <v>266092</v>
      </c>
      <c r="V329">
        <v>23800</v>
      </c>
      <c r="W329">
        <v>0</v>
      </c>
      <c r="X329">
        <v>0</v>
      </c>
      <c r="Y329">
        <v>0</v>
      </c>
      <c r="Z329">
        <v>0</v>
      </c>
      <c r="AA329">
        <v>1011</v>
      </c>
      <c r="AB329">
        <v>0</v>
      </c>
      <c r="AC329">
        <v>400</v>
      </c>
      <c r="AD329">
        <v>0</v>
      </c>
      <c r="AE329">
        <v>0</v>
      </c>
      <c r="AF329">
        <v>291303</v>
      </c>
      <c r="AG329">
        <v>3298</v>
      </c>
      <c r="AH329">
        <v>2000</v>
      </c>
      <c r="AI329">
        <v>0</v>
      </c>
      <c r="AJ329">
        <v>0</v>
      </c>
      <c r="AK329">
        <v>0</v>
      </c>
      <c r="AL329">
        <v>0</v>
      </c>
      <c r="AM329">
        <v>0</v>
      </c>
      <c r="AN329">
        <v>0</v>
      </c>
      <c r="AO329">
        <v>0</v>
      </c>
      <c r="AP329">
        <v>0</v>
      </c>
      <c r="AQ329">
        <v>0</v>
      </c>
      <c r="AR329">
        <v>0</v>
      </c>
      <c r="AS329">
        <v>0</v>
      </c>
      <c r="AT329">
        <v>5298</v>
      </c>
      <c r="AU329">
        <v>90</v>
      </c>
      <c r="AV329">
        <v>0</v>
      </c>
      <c r="AW329">
        <v>0</v>
      </c>
      <c r="AX329">
        <v>0</v>
      </c>
      <c r="AY329" s="142">
        <v>0</v>
      </c>
      <c r="AZ329" s="143">
        <v>0</v>
      </c>
      <c r="BA329" s="141">
        <v>0</v>
      </c>
      <c r="BB329" s="141">
        <v>0</v>
      </c>
      <c r="BC329" s="2">
        <v>0</v>
      </c>
      <c r="BD329" s="2">
        <v>0</v>
      </c>
      <c r="BE329" s="2">
        <v>0</v>
      </c>
      <c r="BF329" s="2">
        <v>0</v>
      </c>
      <c r="BG329" s="2">
        <v>0</v>
      </c>
      <c r="BH329" s="2">
        <v>0</v>
      </c>
      <c r="BI329" s="2">
        <v>0</v>
      </c>
      <c r="BJ329" s="2">
        <v>0</v>
      </c>
      <c r="BK329" s="2">
        <v>0</v>
      </c>
      <c r="BM329" s="24">
        <f t="shared" si="5"/>
        <v>0</v>
      </c>
      <c r="BN329" s="24">
        <v>18294.875</v>
      </c>
    </row>
    <row r="330" spans="1:66" ht="15">
      <c r="A330" s="139" t="s">
        <v>408</v>
      </c>
      <c r="B330" s="140" t="str">
        <f>VLOOKUP(A330,LA_info!$C$4:$D$344,2,FALSE)</f>
        <v>Carmarthenshire</v>
      </c>
      <c r="D330">
        <v>0</v>
      </c>
      <c r="E330">
        <v>0</v>
      </c>
      <c r="F330">
        <v>0</v>
      </c>
      <c r="G330">
        <v>0</v>
      </c>
      <c r="H330">
        <v>0</v>
      </c>
      <c r="I330">
        <v>0</v>
      </c>
      <c r="J330">
        <v>0</v>
      </c>
      <c r="K330">
        <v>0</v>
      </c>
      <c r="L330">
        <v>0</v>
      </c>
      <c r="M330">
        <v>0</v>
      </c>
      <c r="N330">
        <v>0</v>
      </c>
      <c r="O330">
        <v>0</v>
      </c>
      <c r="P330">
        <v>0</v>
      </c>
      <c r="Q330">
        <v>0</v>
      </c>
      <c r="R330">
        <v>0</v>
      </c>
      <c r="S330">
        <v>0</v>
      </c>
      <c r="T330">
        <v>0</v>
      </c>
      <c r="U330">
        <v>369582</v>
      </c>
      <c r="V330">
        <v>0</v>
      </c>
      <c r="W330">
        <v>0</v>
      </c>
      <c r="X330">
        <v>1327</v>
      </c>
      <c r="Y330">
        <v>0</v>
      </c>
      <c r="Z330">
        <v>0</v>
      </c>
      <c r="AA330">
        <v>1992</v>
      </c>
      <c r="AB330">
        <v>0</v>
      </c>
      <c r="AC330">
        <v>0</v>
      </c>
      <c r="AD330">
        <v>3000</v>
      </c>
      <c r="AE330">
        <v>0</v>
      </c>
      <c r="AF330">
        <v>375901</v>
      </c>
      <c r="AG330">
        <v>14000</v>
      </c>
      <c r="AH330">
        <v>3000</v>
      </c>
      <c r="AI330">
        <v>0</v>
      </c>
      <c r="AJ330">
        <v>0</v>
      </c>
      <c r="AK330">
        <v>0</v>
      </c>
      <c r="AL330">
        <v>0</v>
      </c>
      <c r="AM330">
        <v>0</v>
      </c>
      <c r="AN330">
        <v>0</v>
      </c>
      <c r="AO330">
        <v>0</v>
      </c>
      <c r="AP330">
        <v>0</v>
      </c>
      <c r="AQ330">
        <v>0</v>
      </c>
      <c r="AR330">
        <v>38000</v>
      </c>
      <c r="AS330">
        <v>0</v>
      </c>
      <c r="AT330">
        <v>55000</v>
      </c>
      <c r="AU330">
        <v>11500</v>
      </c>
      <c r="AV330">
        <v>0</v>
      </c>
      <c r="AW330">
        <v>0</v>
      </c>
      <c r="AX330">
        <v>0</v>
      </c>
      <c r="AY330" s="142">
        <v>0</v>
      </c>
      <c r="AZ330" s="143">
        <v>0</v>
      </c>
      <c r="BA330" s="141">
        <v>0</v>
      </c>
      <c r="BB330" s="141">
        <v>0</v>
      </c>
      <c r="BC330" s="2">
        <v>0</v>
      </c>
      <c r="BD330" s="2">
        <v>0</v>
      </c>
      <c r="BE330" s="2">
        <v>0</v>
      </c>
      <c r="BF330" s="2">
        <v>0</v>
      </c>
      <c r="BG330" s="2">
        <v>0</v>
      </c>
      <c r="BH330" s="2">
        <v>0</v>
      </c>
      <c r="BI330" s="2">
        <v>0</v>
      </c>
      <c r="BJ330" s="2">
        <v>0</v>
      </c>
      <c r="BK330" s="2">
        <v>0</v>
      </c>
      <c r="BM330" s="24">
        <f t="shared" si="5"/>
        <v>0</v>
      </c>
      <c r="BN330" s="24">
        <v>28681.875</v>
      </c>
    </row>
    <row r="331" spans="1:66" ht="15">
      <c r="A331" s="139" t="s">
        <v>756</v>
      </c>
      <c r="B331" s="140" t="str">
        <f>VLOOKUP(A331,LA_info!$C$4:$D$344,2,FALSE)</f>
        <v>Pembrokeshire</v>
      </c>
      <c r="D331">
        <v>0</v>
      </c>
      <c r="E331">
        <v>0</v>
      </c>
      <c r="F331">
        <v>0</v>
      </c>
      <c r="G331">
        <v>0</v>
      </c>
      <c r="H331">
        <v>0</v>
      </c>
      <c r="I331">
        <v>0</v>
      </c>
      <c r="J331">
        <v>0</v>
      </c>
      <c r="K331">
        <v>0</v>
      </c>
      <c r="L331">
        <v>0</v>
      </c>
      <c r="M331">
        <v>0</v>
      </c>
      <c r="N331">
        <v>0</v>
      </c>
      <c r="O331">
        <v>0</v>
      </c>
      <c r="P331">
        <v>0</v>
      </c>
      <c r="Q331">
        <v>0</v>
      </c>
      <c r="R331">
        <v>0</v>
      </c>
      <c r="S331">
        <v>0</v>
      </c>
      <c r="T331">
        <v>0</v>
      </c>
      <c r="U331">
        <v>157841</v>
      </c>
      <c r="V331">
        <v>40000</v>
      </c>
      <c r="W331">
        <v>0</v>
      </c>
      <c r="X331">
        <v>0</v>
      </c>
      <c r="Y331">
        <v>0</v>
      </c>
      <c r="Z331">
        <v>0</v>
      </c>
      <c r="AA331">
        <v>400</v>
      </c>
      <c r="AB331">
        <v>0</v>
      </c>
      <c r="AC331">
        <v>1</v>
      </c>
      <c r="AD331">
        <v>0</v>
      </c>
      <c r="AE331">
        <v>0</v>
      </c>
      <c r="AF331">
        <v>198242</v>
      </c>
      <c r="AG331">
        <v>70680</v>
      </c>
      <c r="AH331">
        <v>30000</v>
      </c>
      <c r="AI331">
        <v>0</v>
      </c>
      <c r="AJ331">
        <v>0</v>
      </c>
      <c r="AK331">
        <v>0</v>
      </c>
      <c r="AL331">
        <v>0</v>
      </c>
      <c r="AM331">
        <v>0</v>
      </c>
      <c r="AN331">
        <v>0</v>
      </c>
      <c r="AO331">
        <v>0</v>
      </c>
      <c r="AP331">
        <v>0</v>
      </c>
      <c r="AQ331">
        <v>0</v>
      </c>
      <c r="AR331">
        <v>0</v>
      </c>
      <c r="AS331">
        <v>0</v>
      </c>
      <c r="AT331">
        <v>100680</v>
      </c>
      <c r="AU331">
        <v>0</v>
      </c>
      <c r="AV331">
        <v>0</v>
      </c>
      <c r="AW331">
        <v>0</v>
      </c>
      <c r="AX331">
        <v>0</v>
      </c>
      <c r="AY331" s="142">
        <v>0</v>
      </c>
      <c r="AZ331" s="143">
        <v>0</v>
      </c>
      <c r="BA331" s="141">
        <v>0</v>
      </c>
      <c r="BB331" s="141">
        <v>0</v>
      </c>
      <c r="BC331" s="2">
        <v>0</v>
      </c>
      <c r="BD331" s="2">
        <v>0</v>
      </c>
      <c r="BE331" s="2">
        <v>0</v>
      </c>
      <c r="BF331" s="2">
        <v>0</v>
      </c>
      <c r="BG331" s="2">
        <v>0</v>
      </c>
      <c r="BH331" s="2">
        <v>0</v>
      </c>
      <c r="BI331" s="2">
        <v>0</v>
      </c>
      <c r="BJ331" s="2">
        <v>0</v>
      </c>
      <c r="BK331" s="2">
        <v>0</v>
      </c>
      <c r="BM331" s="24">
        <f t="shared" si="5"/>
        <v>0</v>
      </c>
      <c r="BN331" s="24">
        <v>18242.875</v>
      </c>
    </row>
    <row r="332" spans="1:66" ht="15">
      <c r="A332" s="139" t="s">
        <v>368</v>
      </c>
      <c r="B332" s="140" t="str">
        <f>VLOOKUP(A332,LA_info!$C$4:$D$344,2,FALSE)</f>
        <v>Blaenau Gwent</v>
      </c>
      <c r="D332">
        <v>0</v>
      </c>
      <c r="E332">
        <v>0</v>
      </c>
      <c r="F332">
        <v>0</v>
      </c>
      <c r="G332">
        <v>0</v>
      </c>
      <c r="H332">
        <v>0</v>
      </c>
      <c r="I332">
        <v>0</v>
      </c>
      <c r="J332">
        <v>0</v>
      </c>
      <c r="K332">
        <v>0</v>
      </c>
      <c r="L332">
        <v>0</v>
      </c>
      <c r="M332">
        <v>0</v>
      </c>
      <c r="N332">
        <v>70</v>
      </c>
      <c r="O332">
        <v>0</v>
      </c>
      <c r="P332">
        <v>15000</v>
      </c>
      <c r="Q332">
        <v>0</v>
      </c>
      <c r="R332">
        <v>0</v>
      </c>
      <c r="S332">
        <v>0</v>
      </c>
      <c r="T332">
        <v>15070</v>
      </c>
      <c r="U332">
        <v>74238</v>
      </c>
      <c r="V332">
        <v>4000</v>
      </c>
      <c r="W332">
        <v>0</v>
      </c>
      <c r="X332">
        <v>0</v>
      </c>
      <c r="Y332">
        <v>0</v>
      </c>
      <c r="Z332">
        <v>0</v>
      </c>
      <c r="AA332">
        <v>0</v>
      </c>
      <c r="AB332">
        <v>45400</v>
      </c>
      <c r="AC332">
        <v>0</v>
      </c>
      <c r="AD332">
        <v>0</v>
      </c>
      <c r="AE332">
        <v>0</v>
      </c>
      <c r="AF332">
        <v>123638</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s="142">
        <v>0</v>
      </c>
      <c r="AZ332" s="143">
        <v>0</v>
      </c>
      <c r="BA332" s="141">
        <v>0</v>
      </c>
      <c r="BB332" s="141">
        <v>0</v>
      </c>
      <c r="BC332" s="2">
        <v>0</v>
      </c>
      <c r="BD332" s="2">
        <v>0</v>
      </c>
      <c r="BE332" s="2">
        <v>0</v>
      </c>
      <c r="BF332" s="2">
        <v>0</v>
      </c>
      <c r="BG332" s="2">
        <v>0</v>
      </c>
      <c r="BH332" s="2">
        <v>0</v>
      </c>
      <c r="BI332" s="2">
        <v>0</v>
      </c>
      <c r="BJ332" s="2">
        <v>0</v>
      </c>
      <c r="BK332" s="2">
        <v>0</v>
      </c>
      <c r="BM332" s="24">
        <f t="shared" si="5"/>
        <v>0</v>
      </c>
      <c r="BN332" s="24">
        <v>16730.25</v>
      </c>
    </row>
    <row r="333" spans="1:66" ht="15">
      <c r="A333" s="139" t="s">
        <v>690</v>
      </c>
      <c r="B333" s="140" t="str">
        <f>VLOOKUP(A333,LA_info!$C$4:$D$344,2,FALSE)</f>
        <v>Monmouthshire</v>
      </c>
      <c r="D333">
        <v>0</v>
      </c>
      <c r="E333">
        <v>0</v>
      </c>
      <c r="F333">
        <v>0</v>
      </c>
      <c r="G333">
        <v>0</v>
      </c>
      <c r="H333">
        <v>0</v>
      </c>
      <c r="I333">
        <v>0</v>
      </c>
      <c r="J333">
        <v>0</v>
      </c>
      <c r="K333">
        <v>0</v>
      </c>
      <c r="L333">
        <v>0</v>
      </c>
      <c r="M333">
        <v>0</v>
      </c>
      <c r="N333">
        <v>0</v>
      </c>
      <c r="O333">
        <v>0</v>
      </c>
      <c r="P333">
        <v>22000</v>
      </c>
      <c r="Q333">
        <v>0</v>
      </c>
      <c r="R333">
        <v>0</v>
      </c>
      <c r="S333">
        <v>0</v>
      </c>
      <c r="T333">
        <v>22000</v>
      </c>
      <c r="U333">
        <v>46759</v>
      </c>
      <c r="V333">
        <v>10600</v>
      </c>
      <c r="W333">
        <v>0</v>
      </c>
      <c r="X333">
        <v>0</v>
      </c>
      <c r="Y333">
        <v>0</v>
      </c>
      <c r="Z333">
        <v>0</v>
      </c>
      <c r="AA333">
        <v>0</v>
      </c>
      <c r="AB333">
        <v>0</v>
      </c>
      <c r="AC333">
        <v>0</v>
      </c>
      <c r="AD333">
        <v>3000</v>
      </c>
      <c r="AE333">
        <v>0</v>
      </c>
      <c r="AF333">
        <v>60359</v>
      </c>
      <c r="AG333">
        <v>2200</v>
      </c>
      <c r="AH333">
        <v>2000</v>
      </c>
      <c r="AI333">
        <v>2997</v>
      </c>
      <c r="AJ333">
        <v>0</v>
      </c>
      <c r="AK333">
        <v>0</v>
      </c>
      <c r="AL333">
        <v>2000</v>
      </c>
      <c r="AM333">
        <v>0</v>
      </c>
      <c r="AN333">
        <v>0</v>
      </c>
      <c r="AO333">
        <v>0</v>
      </c>
      <c r="AP333">
        <v>0</v>
      </c>
      <c r="AQ333">
        <v>0</v>
      </c>
      <c r="AR333">
        <v>0</v>
      </c>
      <c r="AS333">
        <v>0</v>
      </c>
      <c r="AT333">
        <v>9197</v>
      </c>
      <c r="AU333">
        <v>1000</v>
      </c>
      <c r="AV333">
        <v>25</v>
      </c>
      <c r="AW333">
        <v>0</v>
      </c>
      <c r="AX333">
        <v>0</v>
      </c>
      <c r="AY333" s="142">
        <v>25</v>
      </c>
      <c r="AZ333" s="143">
        <v>0</v>
      </c>
      <c r="BA333" s="141">
        <v>0</v>
      </c>
      <c r="BB333" s="141">
        <v>0</v>
      </c>
      <c r="BC333" s="2">
        <v>0</v>
      </c>
      <c r="BD333" s="2">
        <v>0</v>
      </c>
      <c r="BE333" s="2">
        <v>0</v>
      </c>
      <c r="BF333" s="2">
        <v>0</v>
      </c>
      <c r="BG333" s="2">
        <v>0</v>
      </c>
      <c r="BH333" s="2">
        <v>0</v>
      </c>
      <c r="BI333" s="2">
        <v>0</v>
      </c>
      <c r="BJ333" s="2">
        <v>0</v>
      </c>
      <c r="BK333" s="2">
        <v>25</v>
      </c>
      <c r="BM333" s="24">
        <f t="shared" si="5"/>
        <v>0.5</v>
      </c>
      <c r="BN333" s="24">
        <v>16161.125</v>
      </c>
    </row>
    <row r="334" spans="1:66" ht="15">
      <c r="A334" s="139" t="s">
        <v>922</v>
      </c>
      <c r="B334" s="140" t="str">
        <f>VLOOKUP(A334,LA_info!$C$4:$D$344,2,FALSE)</f>
        <v>Torfaen</v>
      </c>
      <c r="D334">
        <v>0</v>
      </c>
      <c r="E334">
        <v>0</v>
      </c>
      <c r="F334">
        <v>0</v>
      </c>
      <c r="G334">
        <v>0</v>
      </c>
      <c r="H334">
        <v>0</v>
      </c>
      <c r="I334">
        <v>0</v>
      </c>
      <c r="J334">
        <v>0</v>
      </c>
      <c r="K334">
        <v>0</v>
      </c>
      <c r="L334">
        <v>0</v>
      </c>
      <c r="M334">
        <v>0</v>
      </c>
      <c r="N334">
        <v>0</v>
      </c>
      <c r="O334">
        <v>0</v>
      </c>
      <c r="P334">
        <v>0</v>
      </c>
      <c r="Q334">
        <v>0</v>
      </c>
      <c r="R334">
        <v>0</v>
      </c>
      <c r="S334">
        <v>0</v>
      </c>
      <c r="T334">
        <v>0</v>
      </c>
      <c r="U334">
        <v>50494</v>
      </c>
      <c r="V334">
        <v>46000</v>
      </c>
      <c r="W334">
        <v>0</v>
      </c>
      <c r="X334">
        <v>840</v>
      </c>
      <c r="Y334">
        <v>0</v>
      </c>
      <c r="Z334">
        <v>0</v>
      </c>
      <c r="AA334">
        <v>0</v>
      </c>
      <c r="AB334">
        <v>0</v>
      </c>
      <c r="AC334">
        <v>1500</v>
      </c>
      <c r="AD334">
        <v>0</v>
      </c>
      <c r="AE334">
        <v>0</v>
      </c>
      <c r="AF334">
        <v>98834</v>
      </c>
      <c r="AG334">
        <v>4228</v>
      </c>
      <c r="AH334">
        <v>0</v>
      </c>
      <c r="AI334">
        <v>0</v>
      </c>
      <c r="AJ334">
        <v>0</v>
      </c>
      <c r="AK334">
        <v>0</v>
      </c>
      <c r="AL334">
        <v>0</v>
      </c>
      <c r="AM334">
        <v>0</v>
      </c>
      <c r="AN334">
        <v>0</v>
      </c>
      <c r="AO334">
        <v>0</v>
      </c>
      <c r="AP334">
        <v>0</v>
      </c>
      <c r="AQ334">
        <v>0</v>
      </c>
      <c r="AR334">
        <v>0</v>
      </c>
      <c r="AS334">
        <v>0</v>
      </c>
      <c r="AT334">
        <v>4228</v>
      </c>
      <c r="AU334">
        <v>4700</v>
      </c>
      <c r="AV334">
        <v>0</v>
      </c>
      <c r="AW334">
        <v>0</v>
      </c>
      <c r="AX334">
        <v>0</v>
      </c>
      <c r="AY334" s="142">
        <v>0</v>
      </c>
      <c r="AZ334" s="143">
        <v>0</v>
      </c>
      <c r="BA334" s="141">
        <v>0</v>
      </c>
      <c r="BB334" s="141">
        <v>0</v>
      </c>
      <c r="BC334" s="2">
        <v>0</v>
      </c>
      <c r="BD334" s="2">
        <v>0</v>
      </c>
      <c r="BE334" s="2">
        <v>0</v>
      </c>
      <c r="BF334" s="2">
        <v>0</v>
      </c>
      <c r="BG334" s="2">
        <v>0</v>
      </c>
      <c r="BH334" s="2">
        <v>0</v>
      </c>
      <c r="BI334" s="2">
        <v>0</v>
      </c>
      <c r="BJ334" s="2">
        <v>0</v>
      </c>
      <c r="BK334" s="2">
        <v>0</v>
      </c>
      <c r="BM334" s="24">
        <f t="shared" si="5"/>
        <v>0</v>
      </c>
      <c r="BN334" s="24">
        <v>15065.875</v>
      </c>
    </row>
    <row r="335" spans="1:66" ht="15">
      <c r="A335" s="139" t="s">
        <v>442</v>
      </c>
      <c r="B335" s="140" t="str">
        <f>VLOOKUP(A335,LA_info!$C$4:$D$344,2,FALSE)</f>
        <v>Conwy</v>
      </c>
      <c r="D335">
        <v>0</v>
      </c>
      <c r="E335">
        <v>0</v>
      </c>
      <c r="F335">
        <v>0</v>
      </c>
      <c r="G335">
        <v>0</v>
      </c>
      <c r="H335">
        <v>0</v>
      </c>
      <c r="I335">
        <v>0</v>
      </c>
      <c r="J335">
        <v>0</v>
      </c>
      <c r="K335">
        <v>0</v>
      </c>
      <c r="L335">
        <v>4000</v>
      </c>
      <c r="M335">
        <v>0</v>
      </c>
      <c r="N335">
        <v>0</v>
      </c>
      <c r="O335">
        <v>0</v>
      </c>
      <c r="P335">
        <v>29000</v>
      </c>
      <c r="Q335">
        <v>0</v>
      </c>
      <c r="R335">
        <v>0</v>
      </c>
      <c r="S335">
        <v>0</v>
      </c>
      <c r="T335">
        <v>33000</v>
      </c>
      <c r="U335">
        <v>73704</v>
      </c>
      <c r="V335">
        <v>10000</v>
      </c>
      <c r="W335">
        <v>0</v>
      </c>
      <c r="X335">
        <v>0</v>
      </c>
      <c r="Y335">
        <v>0</v>
      </c>
      <c r="Z335">
        <v>0</v>
      </c>
      <c r="AA335">
        <v>0</v>
      </c>
      <c r="AB335">
        <v>0</v>
      </c>
      <c r="AC335">
        <v>0</v>
      </c>
      <c r="AD335">
        <v>21000</v>
      </c>
      <c r="AE335">
        <v>0</v>
      </c>
      <c r="AF335">
        <v>104704</v>
      </c>
      <c r="AG335">
        <v>7355</v>
      </c>
      <c r="AH335">
        <v>8000</v>
      </c>
      <c r="AI335">
        <v>0</v>
      </c>
      <c r="AJ335">
        <v>0</v>
      </c>
      <c r="AK335">
        <v>0</v>
      </c>
      <c r="AL335">
        <v>0</v>
      </c>
      <c r="AM335">
        <v>0</v>
      </c>
      <c r="AN335">
        <v>0</v>
      </c>
      <c r="AO335">
        <v>0</v>
      </c>
      <c r="AP335">
        <v>0</v>
      </c>
      <c r="AQ335">
        <v>0</v>
      </c>
      <c r="AR335">
        <v>12500</v>
      </c>
      <c r="AS335">
        <v>0</v>
      </c>
      <c r="AT335">
        <v>27855</v>
      </c>
      <c r="AU335">
        <v>0</v>
      </c>
      <c r="AV335">
        <v>0</v>
      </c>
      <c r="AW335">
        <v>0</v>
      </c>
      <c r="AX335">
        <v>0</v>
      </c>
      <c r="AY335" s="142">
        <v>0</v>
      </c>
      <c r="AZ335" s="143">
        <v>0</v>
      </c>
      <c r="BA335" s="141">
        <v>0</v>
      </c>
      <c r="BB335" s="141">
        <v>0</v>
      </c>
      <c r="BC335" s="2">
        <v>0</v>
      </c>
      <c r="BD335" s="2">
        <v>0</v>
      </c>
      <c r="BE335" s="2">
        <v>0</v>
      </c>
      <c r="BF335" s="2">
        <v>0</v>
      </c>
      <c r="BG335" s="2">
        <v>0</v>
      </c>
      <c r="BH335" s="2">
        <v>0</v>
      </c>
      <c r="BI335" s="2">
        <v>0</v>
      </c>
      <c r="BJ335" s="2">
        <v>0</v>
      </c>
      <c r="BK335" s="2">
        <v>0</v>
      </c>
      <c r="BM335" s="24">
        <f t="shared" si="5"/>
        <v>0</v>
      </c>
      <c r="BN335" s="24">
        <v>22547.625</v>
      </c>
    </row>
    <row r="336" spans="1:66" ht="15">
      <c r="A336" s="139" t="s">
        <v>614</v>
      </c>
      <c r="B336" s="140" t="str">
        <f>VLOOKUP(A336,LA_info!$C$4:$D$344,2,FALSE)</f>
        <v>Isle of Anglesey</v>
      </c>
      <c r="D336">
        <v>0</v>
      </c>
      <c r="E336">
        <v>0</v>
      </c>
      <c r="F336">
        <v>0</v>
      </c>
      <c r="G336">
        <v>0</v>
      </c>
      <c r="H336">
        <v>0</v>
      </c>
      <c r="I336">
        <v>0</v>
      </c>
      <c r="J336">
        <v>0</v>
      </c>
      <c r="K336">
        <v>0</v>
      </c>
      <c r="L336">
        <v>0</v>
      </c>
      <c r="M336">
        <v>0</v>
      </c>
      <c r="N336">
        <v>0</v>
      </c>
      <c r="O336">
        <v>0</v>
      </c>
      <c r="P336">
        <v>0</v>
      </c>
      <c r="Q336">
        <v>0</v>
      </c>
      <c r="R336">
        <v>0</v>
      </c>
      <c r="S336">
        <v>0</v>
      </c>
      <c r="T336">
        <v>0</v>
      </c>
      <c r="U336">
        <v>110741</v>
      </c>
      <c r="V336">
        <v>0</v>
      </c>
      <c r="W336">
        <v>0</v>
      </c>
      <c r="X336">
        <v>0</v>
      </c>
      <c r="Y336">
        <v>0</v>
      </c>
      <c r="Z336">
        <v>0</v>
      </c>
      <c r="AA336">
        <v>0</v>
      </c>
      <c r="AB336">
        <v>0</v>
      </c>
      <c r="AC336">
        <v>0</v>
      </c>
      <c r="AD336">
        <v>0</v>
      </c>
      <c r="AE336">
        <v>0</v>
      </c>
      <c r="AF336">
        <v>110741</v>
      </c>
      <c r="AG336">
        <v>15470</v>
      </c>
      <c r="AH336">
        <v>5000</v>
      </c>
      <c r="AI336">
        <v>0</v>
      </c>
      <c r="AJ336">
        <v>0</v>
      </c>
      <c r="AK336">
        <v>0</v>
      </c>
      <c r="AL336">
        <v>0</v>
      </c>
      <c r="AM336">
        <v>0</v>
      </c>
      <c r="AN336">
        <v>0</v>
      </c>
      <c r="AO336">
        <v>0</v>
      </c>
      <c r="AP336">
        <v>0</v>
      </c>
      <c r="AQ336">
        <v>0</v>
      </c>
      <c r="AR336">
        <v>0</v>
      </c>
      <c r="AS336">
        <v>0</v>
      </c>
      <c r="AT336">
        <v>20470</v>
      </c>
      <c r="AU336">
        <v>0</v>
      </c>
      <c r="AV336">
        <v>0</v>
      </c>
      <c r="AW336">
        <v>0</v>
      </c>
      <c r="AX336">
        <v>0</v>
      </c>
      <c r="AY336" s="142">
        <v>0</v>
      </c>
      <c r="AZ336" s="143">
        <v>0</v>
      </c>
      <c r="BA336" s="141">
        <v>0</v>
      </c>
      <c r="BB336" s="141">
        <v>0</v>
      </c>
      <c r="BC336" s="2">
        <v>0</v>
      </c>
      <c r="BD336" s="2">
        <v>0</v>
      </c>
      <c r="BE336" s="2">
        <v>0</v>
      </c>
      <c r="BF336" s="2">
        <v>0</v>
      </c>
      <c r="BG336" s="2">
        <v>0</v>
      </c>
      <c r="BH336" s="2">
        <v>0</v>
      </c>
      <c r="BI336" s="2">
        <v>0</v>
      </c>
      <c r="BJ336" s="2">
        <v>0</v>
      </c>
      <c r="BK336" s="2">
        <v>0</v>
      </c>
      <c r="BM336" s="24">
        <f t="shared" si="5"/>
        <v>0</v>
      </c>
      <c r="BN336" s="24">
        <v>15400.25</v>
      </c>
    </row>
    <row r="337" spans="1:66" ht="15">
      <c r="A337" s="139" t="s">
        <v>566</v>
      </c>
      <c r="B337" s="140" t="str">
        <f>VLOOKUP(A337,LA_info!$C$4:$D$344,2,FALSE)</f>
        <v>Gwynedd</v>
      </c>
      <c r="D337">
        <v>0</v>
      </c>
      <c r="E337">
        <v>0</v>
      </c>
      <c r="F337">
        <v>0</v>
      </c>
      <c r="G337">
        <v>0</v>
      </c>
      <c r="H337">
        <v>0</v>
      </c>
      <c r="I337">
        <v>0</v>
      </c>
      <c r="J337">
        <v>0</v>
      </c>
      <c r="K337">
        <v>0</v>
      </c>
      <c r="L337">
        <v>21030</v>
      </c>
      <c r="M337">
        <v>0</v>
      </c>
      <c r="N337">
        <v>0</v>
      </c>
      <c r="O337">
        <v>0</v>
      </c>
      <c r="P337">
        <v>0</v>
      </c>
      <c r="Q337">
        <v>0</v>
      </c>
      <c r="R337">
        <v>0</v>
      </c>
      <c r="S337">
        <v>0</v>
      </c>
      <c r="T337">
        <v>21030</v>
      </c>
      <c r="U337">
        <v>92532</v>
      </c>
      <c r="V337">
        <v>16200</v>
      </c>
      <c r="W337">
        <v>0</v>
      </c>
      <c r="X337">
        <v>0</v>
      </c>
      <c r="Y337">
        <v>0</v>
      </c>
      <c r="Z337">
        <v>0</v>
      </c>
      <c r="AA337">
        <v>0</v>
      </c>
      <c r="AB337">
        <v>0</v>
      </c>
      <c r="AC337">
        <v>0</v>
      </c>
      <c r="AD337">
        <v>0</v>
      </c>
      <c r="AE337">
        <v>0</v>
      </c>
      <c r="AF337">
        <v>108732</v>
      </c>
      <c r="AG337">
        <v>9480</v>
      </c>
      <c r="AH337">
        <v>11000</v>
      </c>
      <c r="AI337">
        <v>0</v>
      </c>
      <c r="AJ337">
        <v>15000</v>
      </c>
      <c r="AK337">
        <v>0</v>
      </c>
      <c r="AL337">
        <v>0</v>
      </c>
      <c r="AM337">
        <v>0</v>
      </c>
      <c r="AN337">
        <v>0</v>
      </c>
      <c r="AO337">
        <v>4184</v>
      </c>
      <c r="AP337">
        <v>0</v>
      </c>
      <c r="AQ337">
        <v>0</v>
      </c>
      <c r="AR337">
        <v>12000</v>
      </c>
      <c r="AS337">
        <v>0</v>
      </c>
      <c r="AT337">
        <v>51664</v>
      </c>
      <c r="AU337">
        <v>1000</v>
      </c>
      <c r="AV337">
        <v>0</v>
      </c>
      <c r="AW337">
        <v>0</v>
      </c>
      <c r="AX337">
        <v>0</v>
      </c>
      <c r="AY337" s="142">
        <v>0</v>
      </c>
      <c r="AZ337" s="143">
        <v>0</v>
      </c>
      <c r="BA337" s="141">
        <v>0</v>
      </c>
      <c r="BB337" s="141">
        <v>0</v>
      </c>
      <c r="BC337" s="2">
        <v>0</v>
      </c>
      <c r="BD337" s="2">
        <v>0</v>
      </c>
      <c r="BE337" s="2">
        <v>0</v>
      </c>
      <c r="BF337" s="2">
        <v>0</v>
      </c>
      <c r="BG337" s="2">
        <v>0</v>
      </c>
      <c r="BH337" s="2">
        <v>0</v>
      </c>
      <c r="BI337" s="2">
        <v>0</v>
      </c>
      <c r="BJ337" s="2">
        <v>0</v>
      </c>
      <c r="BK337" s="2">
        <v>0</v>
      </c>
      <c r="BM337" s="24">
        <f t="shared" si="5"/>
        <v>0</v>
      </c>
      <c r="BN337" s="24">
        <v>16805.375</v>
      </c>
    </row>
    <row r="338" spans="1:66" ht="15">
      <c r="A338" s="139" t="s">
        <v>784</v>
      </c>
      <c r="B338" s="140" t="str">
        <f>VLOOKUP(A338,LA_info!$C$4:$D$344,2,FALSE)</f>
        <v>Rhondda, Cynon, Taff</v>
      </c>
      <c r="D338">
        <v>0</v>
      </c>
      <c r="E338">
        <v>0</v>
      </c>
      <c r="F338">
        <v>0</v>
      </c>
      <c r="G338">
        <v>0</v>
      </c>
      <c r="H338">
        <v>0</v>
      </c>
      <c r="I338">
        <v>0</v>
      </c>
      <c r="J338">
        <v>0</v>
      </c>
      <c r="K338">
        <v>0</v>
      </c>
      <c r="L338">
        <v>0</v>
      </c>
      <c r="M338">
        <v>0</v>
      </c>
      <c r="N338">
        <v>0</v>
      </c>
      <c r="O338">
        <v>0</v>
      </c>
      <c r="P338">
        <v>0</v>
      </c>
      <c r="Q338">
        <v>0</v>
      </c>
      <c r="R338">
        <v>0</v>
      </c>
      <c r="S338">
        <v>0</v>
      </c>
      <c r="T338">
        <v>0</v>
      </c>
      <c r="U338">
        <v>109297</v>
      </c>
      <c r="V338">
        <v>87500</v>
      </c>
      <c r="W338">
        <v>0</v>
      </c>
      <c r="X338">
        <v>0</v>
      </c>
      <c r="Y338">
        <v>0</v>
      </c>
      <c r="Z338">
        <v>0</v>
      </c>
      <c r="AA338">
        <v>145</v>
      </c>
      <c r="AB338">
        <v>0</v>
      </c>
      <c r="AC338">
        <v>15</v>
      </c>
      <c r="AD338">
        <v>0</v>
      </c>
      <c r="AE338">
        <v>0</v>
      </c>
      <c r="AF338">
        <v>196957</v>
      </c>
      <c r="AG338">
        <v>1000</v>
      </c>
      <c r="AH338">
        <v>0</v>
      </c>
      <c r="AI338">
        <v>3790</v>
      </c>
      <c r="AJ338">
        <v>0</v>
      </c>
      <c r="AK338">
        <v>0</v>
      </c>
      <c r="AL338">
        <v>0</v>
      </c>
      <c r="AM338">
        <v>0</v>
      </c>
      <c r="AN338">
        <v>0</v>
      </c>
      <c r="AO338">
        <v>0</v>
      </c>
      <c r="AP338">
        <v>0</v>
      </c>
      <c r="AQ338">
        <v>0</v>
      </c>
      <c r="AR338">
        <v>13050</v>
      </c>
      <c r="AS338">
        <v>0</v>
      </c>
      <c r="AT338">
        <v>17840</v>
      </c>
      <c r="AU338">
        <v>0</v>
      </c>
      <c r="AV338">
        <v>0</v>
      </c>
      <c r="AW338">
        <v>0</v>
      </c>
      <c r="AX338">
        <v>0</v>
      </c>
      <c r="AY338" s="142">
        <v>0</v>
      </c>
      <c r="AZ338" s="143">
        <v>0</v>
      </c>
      <c r="BA338" s="141">
        <v>0</v>
      </c>
      <c r="BB338" s="141">
        <v>0</v>
      </c>
      <c r="BC338" s="2">
        <v>0</v>
      </c>
      <c r="BD338" s="2">
        <v>0</v>
      </c>
      <c r="BE338" s="2">
        <v>0</v>
      </c>
      <c r="BF338" s="2">
        <v>0</v>
      </c>
      <c r="BG338" s="2">
        <v>0</v>
      </c>
      <c r="BH338" s="2">
        <v>0</v>
      </c>
      <c r="BI338" s="2">
        <v>0</v>
      </c>
      <c r="BJ338" s="2">
        <v>0</v>
      </c>
      <c r="BK338" s="2">
        <v>0</v>
      </c>
      <c r="BM338" s="24">
        <f t="shared" si="5"/>
        <v>0</v>
      </c>
      <c r="BN338" s="24">
        <v>38219.25</v>
      </c>
    </row>
    <row r="339" spans="1:66" ht="15">
      <c r="A339" s="139" t="s">
        <v>768</v>
      </c>
      <c r="B339" s="140" t="str">
        <f>VLOOKUP(A339,LA_info!$C$4:$D$344,2,FALSE)</f>
        <v>Powys</v>
      </c>
      <c r="D339">
        <v>0</v>
      </c>
      <c r="E339">
        <v>0</v>
      </c>
      <c r="F339">
        <v>0</v>
      </c>
      <c r="G339">
        <v>0</v>
      </c>
      <c r="H339">
        <v>0</v>
      </c>
      <c r="I339">
        <v>0</v>
      </c>
      <c r="J339">
        <v>0</v>
      </c>
      <c r="K339">
        <v>0</v>
      </c>
      <c r="L339">
        <v>0</v>
      </c>
      <c r="M339">
        <v>0</v>
      </c>
      <c r="N339">
        <v>0</v>
      </c>
      <c r="O339">
        <v>0</v>
      </c>
      <c r="P339">
        <v>0</v>
      </c>
      <c r="Q339">
        <v>0</v>
      </c>
      <c r="R339">
        <v>0</v>
      </c>
      <c r="S339">
        <v>0</v>
      </c>
      <c r="T339">
        <v>0</v>
      </c>
      <c r="U339">
        <v>181388</v>
      </c>
      <c r="V339">
        <v>10000</v>
      </c>
      <c r="W339">
        <v>0</v>
      </c>
      <c r="X339">
        <v>0</v>
      </c>
      <c r="Y339">
        <v>0</v>
      </c>
      <c r="Z339">
        <v>0</v>
      </c>
      <c r="AA339">
        <v>0</v>
      </c>
      <c r="AB339">
        <v>5000</v>
      </c>
      <c r="AC339">
        <v>0</v>
      </c>
      <c r="AD339">
        <v>30000</v>
      </c>
      <c r="AE339">
        <v>0</v>
      </c>
      <c r="AF339">
        <v>226388</v>
      </c>
      <c r="AG339">
        <v>18200</v>
      </c>
      <c r="AH339">
        <v>0</v>
      </c>
      <c r="AI339">
        <v>0</v>
      </c>
      <c r="AJ339">
        <v>0</v>
      </c>
      <c r="AK339">
        <v>0</v>
      </c>
      <c r="AL339">
        <v>0</v>
      </c>
      <c r="AM339">
        <v>0</v>
      </c>
      <c r="AN339">
        <v>0</v>
      </c>
      <c r="AO339">
        <v>0</v>
      </c>
      <c r="AP339">
        <v>225</v>
      </c>
      <c r="AQ339">
        <v>0</v>
      </c>
      <c r="AR339">
        <v>0</v>
      </c>
      <c r="AS339">
        <v>0</v>
      </c>
      <c r="AT339">
        <v>18425</v>
      </c>
      <c r="AU339">
        <v>0</v>
      </c>
      <c r="AV339">
        <v>0</v>
      </c>
      <c r="AW339">
        <v>0</v>
      </c>
      <c r="AX339">
        <v>0</v>
      </c>
      <c r="AY339" s="142">
        <v>0</v>
      </c>
      <c r="AZ339" s="143">
        <v>0</v>
      </c>
      <c r="BA339" s="141">
        <v>0</v>
      </c>
      <c r="BB339" s="141">
        <v>0</v>
      </c>
      <c r="BC339" s="2">
        <v>0</v>
      </c>
      <c r="BD339" s="2">
        <v>0</v>
      </c>
      <c r="BE339" s="2">
        <v>0</v>
      </c>
      <c r="BF339" s="2">
        <v>0</v>
      </c>
      <c r="BG339" s="2">
        <v>0</v>
      </c>
      <c r="BH339" s="2">
        <v>0</v>
      </c>
      <c r="BI339" s="2">
        <v>0</v>
      </c>
      <c r="BJ339" s="2">
        <v>0</v>
      </c>
      <c r="BK339" s="2">
        <v>0</v>
      </c>
      <c r="BM339" s="24">
        <f t="shared" si="5"/>
        <v>0</v>
      </c>
      <c r="BN339" s="24">
        <v>16429</v>
      </c>
    </row>
    <row r="340" spans="1:66" ht="15">
      <c r="A340" s="139" t="s">
        <v>914</v>
      </c>
      <c r="B340" s="140" t="str">
        <f>VLOOKUP(A340,LA_info!$C$4:$D$344,2,FALSE)</f>
        <v>The Vale of Glamorgan</v>
      </c>
      <c r="D340">
        <v>0</v>
      </c>
      <c r="E340">
        <v>0</v>
      </c>
      <c r="F340">
        <v>0</v>
      </c>
      <c r="G340">
        <v>0</v>
      </c>
      <c r="H340">
        <v>0</v>
      </c>
      <c r="I340">
        <v>0</v>
      </c>
      <c r="J340">
        <v>0</v>
      </c>
      <c r="K340">
        <v>0</v>
      </c>
      <c r="L340">
        <v>0</v>
      </c>
      <c r="M340">
        <v>0</v>
      </c>
      <c r="N340">
        <v>100</v>
      </c>
      <c r="O340">
        <v>0</v>
      </c>
      <c r="P340">
        <v>0</v>
      </c>
      <c r="Q340">
        <v>0</v>
      </c>
      <c r="R340">
        <v>0</v>
      </c>
      <c r="S340">
        <v>0</v>
      </c>
      <c r="T340">
        <v>100</v>
      </c>
      <c r="U340">
        <v>150543</v>
      </c>
      <c r="V340">
        <v>0</v>
      </c>
      <c r="W340">
        <v>0</v>
      </c>
      <c r="X340">
        <v>6000</v>
      </c>
      <c r="Y340">
        <v>0</v>
      </c>
      <c r="Z340">
        <v>0</v>
      </c>
      <c r="AA340">
        <v>2100</v>
      </c>
      <c r="AB340">
        <v>0</v>
      </c>
      <c r="AC340">
        <v>0</v>
      </c>
      <c r="AD340">
        <v>0</v>
      </c>
      <c r="AE340">
        <v>0</v>
      </c>
      <c r="AF340">
        <v>158643</v>
      </c>
      <c r="AG340">
        <v>149</v>
      </c>
      <c r="AH340">
        <v>0</v>
      </c>
      <c r="AI340">
        <v>30700</v>
      </c>
      <c r="AJ340">
        <v>0</v>
      </c>
      <c r="AK340">
        <v>0</v>
      </c>
      <c r="AL340">
        <v>0</v>
      </c>
      <c r="AM340">
        <v>0</v>
      </c>
      <c r="AN340">
        <v>0</v>
      </c>
      <c r="AO340">
        <v>0</v>
      </c>
      <c r="AP340">
        <v>0</v>
      </c>
      <c r="AQ340">
        <v>0</v>
      </c>
      <c r="AR340">
        <v>56000</v>
      </c>
      <c r="AS340">
        <v>0</v>
      </c>
      <c r="AT340">
        <v>86849</v>
      </c>
      <c r="AU340">
        <v>0</v>
      </c>
      <c r="AV340">
        <v>0</v>
      </c>
      <c r="AW340">
        <v>0</v>
      </c>
      <c r="AX340">
        <v>0</v>
      </c>
      <c r="AY340" s="142">
        <v>0</v>
      </c>
      <c r="AZ340" s="143">
        <v>0</v>
      </c>
      <c r="BA340" s="141">
        <v>0</v>
      </c>
      <c r="BB340" s="141">
        <v>0</v>
      </c>
      <c r="BC340" s="2">
        <v>0</v>
      </c>
      <c r="BD340" s="2">
        <v>0</v>
      </c>
      <c r="BE340" s="2">
        <v>0</v>
      </c>
      <c r="BF340" s="2">
        <v>0</v>
      </c>
      <c r="BG340" s="2">
        <v>0</v>
      </c>
      <c r="BH340" s="2">
        <v>0</v>
      </c>
      <c r="BI340" s="2">
        <v>0</v>
      </c>
      <c r="BJ340" s="2">
        <v>0</v>
      </c>
      <c r="BK340" s="2">
        <v>0</v>
      </c>
      <c r="BM340" s="24">
        <f t="shared" si="5"/>
        <v>0</v>
      </c>
      <c r="BN340" s="24">
        <v>16512</v>
      </c>
    </row>
    <row r="341" spans="1:66" ht="15">
      <c r="A341" s="139" t="s">
        <v>498</v>
      </c>
      <c r="B341" s="140" t="str">
        <f>VLOOKUP(A341,LA_info!$C$4:$D$344,2,FALSE)</f>
        <v>Dyfed-Powys Police and Crime Commissioner</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7012</v>
      </c>
      <c r="AH341">
        <v>4000</v>
      </c>
      <c r="AI341">
        <v>0</v>
      </c>
      <c r="AJ341">
        <v>0</v>
      </c>
      <c r="AK341">
        <v>0</v>
      </c>
      <c r="AL341">
        <v>8000</v>
      </c>
      <c r="AM341">
        <v>0</v>
      </c>
      <c r="AN341">
        <v>0</v>
      </c>
      <c r="AO341">
        <v>10000</v>
      </c>
      <c r="AP341">
        <v>0</v>
      </c>
      <c r="AQ341">
        <v>0</v>
      </c>
      <c r="AR341">
        <v>0</v>
      </c>
      <c r="AS341">
        <v>0</v>
      </c>
      <c r="AT341">
        <v>29012</v>
      </c>
      <c r="AU341">
        <v>0</v>
      </c>
      <c r="AV341">
        <v>0</v>
      </c>
      <c r="AW341">
        <v>0</v>
      </c>
      <c r="AX341">
        <v>0</v>
      </c>
      <c r="AY341" s="142">
        <v>0</v>
      </c>
      <c r="AZ341" s="143">
        <v>0</v>
      </c>
      <c r="BA341" s="141">
        <v>0</v>
      </c>
      <c r="BB341" s="141">
        <v>0</v>
      </c>
      <c r="BC341" s="2">
        <v>0</v>
      </c>
      <c r="BD341" s="2">
        <v>0</v>
      </c>
      <c r="BE341" s="2">
        <v>0</v>
      </c>
      <c r="BF341" s="2">
        <v>0</v>
      </c>
      <c r="BG341" s="2">
        <v>0</v>
      </c>
      <c r="BH341" s="2">
        <v>0</v>
      </c>
      <c r="BI341" s="2">
        <v>0</v>
      </c>
      <c r="BJ341" s="2">
        <v>0</v>
      </c>
      <c r="BK341" s="2">
        <v>0</v>
      </c>
      <c r="BM341" s="24">
        <f t="shared" si="5"/>
        <v>0</v>
      </c>
      <c r="BN341">
        <v>0</v>
      </c>
    </row>
    <row r="342" spans="1:66" ht="15">
      <c r="A342" s="139" t="s">
        <v>726</v>
      </c>
      <c r="B342" s="140" t="str">
        <f>VLOOKUP(A342,LA_info!$C$4:$D$344,2,FALSE)</f>
        <v>North Wales Police and Crime Commissioner</v>
      </c>
      <c r="D342">
        <v>0</v>
      </c>
      <c r="E342">
        <v>0</v>
      </c>
      <c r="F342">
        <v>0</v>
      </c>
      <c r="G342">
        <v>0</v>
      </c>
      <c r="H342">
        <v>0</v>
      </c>
      <c r="I342">
        <v>0</v>
      </c>
      <c r="J342">
        <v>0</v>
      </c>
      <c r="K342">
        <v>0</v>
      </c>
      <c r="L342">
        <v>0</v>
      </c>
      <c r="M342">
        <v>0</v>
      </c>
      <c r="N342">
        <v>0</v>
      </c>
      <c r="O342">
        <v>0</v>
      </c>
      <c r="P342">
        <v>0</v>
      </c>
      <c r="Q342">
        <v>0</v>
      </c>
      <c r="R342">
        <v>0</v>
      </c>
      <c r="S342">
        <v>0</v>
      </c>
      <c r="T342">
        <v>0</v>
      </c>
      <c r="U342">
        <v>2514</v>
      </c>
      <c r="V342">
        <v>0</v>
      </c>
      <c r="W342">
        <v>0</v>
      </c>
      <c r="X342">
        <v>0</v>
      </c>
      <c r="Y342">
        <v>0</v>
      </c>
      <c r="Z342">
        <v>0</v>
      </c>
      <c r="AA342">
        <v>0</v>
      </c>
      <c r="AB342">
        <v>0</v>
      </c>
      <c r="AC342">
        <v>0</v>
      </c>
      <c r="AD342">
        <v>0</v>
      </c>
      <c r="AE342">
        <v>0</v>
      </c>
      <c r="AF342">
        <v>2514</v>
      </c>
      <c r="AG342">
        <v>24000</v>
      </c>
      <c r="AH342">
        <v>4000</v>
      </c>
      <c r="AI342">
        <v>0</v>
      </c>
      <c r="AJ342">
        <v>0</v>
      </c>
      <c r="AK342">
        <v>0</v>
      </c>
      <c r="AL342">
        <v>0</v>
      </c>
      <c r="AM342">
        <v>0</v>
      </c>
      <c r="AN342">
        <v>0</v>
      </c>
      <c r="AO342">
        <v>0</v>
      </c>
      <c r="AP342">
        <v>0</v>
      </c>
      <c r="AQ342">
        <v>0</v>
      </c>
      <c r="AR342">
        <v>0</v>
      </c>
      <c r="AS342">
        <v>0</v>
      </c>
      <c r="AT342">
        <v>28000</v>
      </c>
      <c r="AU342">
        <v>0</v>
      </c>
      <c r="AV342">
        <v>0</v>
      </c>
      <c r="AW342">
        <v>0</v>
      </c>
      <c r="AX342">
        <v>0</v>
      </c>
      <c r="AY342" s="142">
        <v>0</v>
      </c>
      <c r="AZ342" s="143">
        <v>0</v>
      </c>
      <c r="BA342" s="141">
        <v>0</v>
      </c>
      <c r="BB342" s="141">
        <v>0</v>
      </c>
      <c r="BC342" s="2">
        <v>0</v>
      </c>
      <c r="BD342" s="2">
        <v>0</v>
      </c>
      <c r="BE342" s="2">
        <v>0</v>
      </c>
      <c r="BF342" s="2">
        <v>0</v>
      </c>
      <c r="BG342" s="2">
        <v>0</v>
      </c>
      <c r="BH342" s="2">
        <v>0</v>
      </c>
      <c r="BI342" s="2">
        <v>0</v>
      </c>
      <c r="BJ342" s="2">
        <v>0</v>
      </c>
      <c r="BK342" s="2">
        <v>0</v>
      </c>
      <c r="BM342" s="24">
        <f t="shared" si="5"/>
        <v>0</v>
      </c>
      <c r="BN342">
        <v>0</v>
      </c>
    </row>
    <row r="343" spans="1:66" ht="15">
      <c r="A343" s="139" t="s">
        <v>850</v>
      </c>
      <c r="B343" s="140" t="str">
        <f>VLOOKUP(A343,LA_info!$C$4:$D$344,2,FALSE)</f>
        <v>South Wales Police and Crime Commissioner</v>
      </c>
      <c r="D343">
        <v>0</v>
      </c>
      <c r="E343">
        <v>0</v>
      </c>
      <c r="F343">
        <v>0</v>
      </c>
      <c r="G343">
        <v>0</v>
      </c>
      <c r="H343">
        <v>0</v>
      </c>
      <c r="I343">
        <v>0</v>
      </c>
      <c r="J343">
        <v>0</v>
      </c>
      <c r="K343">
        <v>0</v>
      </c>
      <c r="L343">
        <v>0</v>
      </c>
      <c r="M343">
        <v>0</v>
      </c>
      <c r="N343">
        <v>0</v>
      </c>
      <c r="O343">
        <v>0</v>
      </c>
      <c r="P343">
        <v>0</v>
      </c>
      <c r="Q343">
        <v>0</v>
      </c>
      <c r="R343">
        <v>0</v>
      </c>
      <c r="S343">
        <v>0</v>
      </c>
      <c r="T343">
        <v>0</v>
      </c>
      <c r="U343">
        <v>18890</v>
      </c>
      <c r="V343">
        <v>0</v>
      </c>
      <c r="W343">
        <v>0</v>
      </c>
      <c r="X343">
        <v>0</v>
      </c>
      <c r="Y343">
        <v>0</v>
      </c>
      <c r="Z343">
        <v>0</v>
      </c>
      <c r="AA343">
        <v>0</v>
      </c>
      <c r="AB343">
        <v>0</v>
      </c>
      <c r="AC343">
        <v>0</v>
      </c>
      <c r="AD343">
        <v>0</v>
      </c>
      <c r="AE343">
        <v>0</v>
      </c>
      <c r="AF343">
        <v>18890</v>
      </c>
      <c r="AG343">
        <v>9332</v>
      </c>
      <c r="AH343">
        <v>0</v>
      </c>
      <c r="AI343">
        <v>0</v>
      </c>
      <c r="AJ343">
        <v>0</v>
      </c>
      <c r="AK343">
        <v>0</v>
      </c>
      <c r="AL343">
        <v>0</v>
      </c>
      <c r="AM343">
        <v>0</v>
      </c>
      <c r="AN343">
        <v>0</v>
      </c>
      <c r="AO343">
        <v>0</v>
      </c>
      <c r="AP343">
        <v>0</v>
      </c>
      <c r="AQ343">
        <v>0</v>
      </c>
      <c r="AR343">
        <v>0</v>
      </c>
      <c r="AS343">
        <v>0</v>
      </c>
      <c r="AT343">
        <v>9332</v>
      </c>
      <c r="AU343">
        <v>0</v>
      </c>
      <c r="AV343">
        <v>0</v>
      </c>
      <c r="AW343">
        <v>0</v>
      </c>
      <c r="AX343">
        <v>0</v>
      </c>
      <c r="AY343" s="142">
        <v>0</v>
      </c>
      <c r="AZ343" s="143">
        <v>0</v>
      </c>
      <c r="BA343" s="141">
        <v>0</v>
      </c>
      <c r="BB343" s="141">
        <v>0</v>
      </c>
      <c r="BC343" s="2">
        <v>0</v>
      </c>
      <c r="BD343" s="2">
        <v>0</v>
      </c>
      <c r="BE343" s="2">
        <v>0</v>
      </c>
      <c r="BF343" s="2">
        <v>0</v>
      </c>
      <c r="BG343" s="2">
        <v>0</v>
      </c>
      <c r="BH343" s="2">
        <v>0</v>
      </c>
      <c r="BI343" s="2">
        <v>0</v>
      </c>
      <c r="BJ343" s="2">
        <v>0</v>
      </c>
      <c r="BK343" s="2">
        <v>0</v>
      </c>
      <c r="BM343" s="24">
        <f t="shared" si="5"/>
        <v>0</v>
      </c>
      <c r="BN343">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64"/>
  <sheetViews>
    <sheetView zoomScalePageLayoutView="0" workbookViewId="0" topLeftCell="A1">
      <selection activeCell="C2" sqref="C2:C64"/>
    </sheetView>
  </sheetViews>
  <sheetFormatPr defaultColWidth="8.88671875" defaultRowHeight="15"/>
  <sheetData>
    <row r="1" spans="1:12" ht="15">
      <c r="A1" t="s">
        <v>1033</v>
      </c>
      <c r="B1" t="s">
        <v>1034</v>
      </c>
      <c r="C1" t="s">
        <v>1035</v>
      </c>
      <c r="D1" t="s">
        <v>1072</v>
      </c>
      <c r="E1" t="s">
        <v>1036</v>
      </c>
      <c r="F1" t="s">
        <v>1073</v>
      </c>
      <c r="G1" t="s">
        <v>1037</v>
      </c>
      <c r="H1" t="s">
        <v>1074</v>
      </c>
      <c r="I1" s="144" t="s">
        <v>1038</v>
      </c>
      <c r="J1" s="144" t="s">
        <v>1075</v>
      </c>
      <c r="K1" s="144" t="s">
        <v>1076</v>
      </c>
      <c r="L1" s="144" t="s">
        <v>1077</v>
      </c>
    </row>
    <row r="2" spans="1:12" ht="15">
      <c r="A2" t="e">
        <f>LA_info!$E$2</f>
        <v>#N/A</v>
      </c>
      <c r="B2">
        <v>2017</v>
      </c>
      <c r="C2">
        <v>2</v>
      </c>
      <c r="D2">
        <v>9</v>
      </c>
      <c r="E2" s="138">
        <v>1</v>
      </c>
      <c r="F2">
        <v>1</v>
      </c>
      <c r="G2" s="138">
        <f>Form!E25</f>
        <v>0</v>
      </c>
      <c r="H2" t="s">
        <v>1078</v>
      </c>
      <c r="I2" s="144">
        <f>Validation!G53&amp;Form!G83</f>
      </c>
      <c r="J2" s="144">
        <f>Form!G14</f>
        <v>0</v>
      </c>
      <c r="K2" s="144">
        <f>Form!G16</f>
        <v>0</v>
      </c>
      <c r="L2" s="144">
        <f>Form!G15</f>
        <v>0</v>
      </c>
    </row>
    <row r="3" spans="1:8" ht="15">
      <c r="A3" t="e">
        <f>LA_info!$E$2</f>
        <v>#N/A</v>
      </c>
      <c r="B3">
        <v>2017</v>
      </c>
      <c r="C3">
        <v>2</v>
      </c>
      <c r="D3">
        <v>9</v>
      </c>
      <c r="E3" s="138">
        <v>2</v>
      </c>
      <c r="F3">
        <v>1</v>
      </c>
      <c r="G3" s="138">
        <f>Form!E26</f>
        <v>0</v>
      </c>
      <c r="H3" t="s">
        <v>1078</v>
      </c>
    </row>
    <row r="4" spans="1:8" ht="15">
      <c r="A4" t="e">
        <f>LA_info!$E$2</f>
        <v>#N/A</v>
      </c>
      <c r="B4">
        <v>2017</v>
      </c>
      <c r="C4">
        <v>2</v>
      </c>
      <c r="D4">
        <v>9</v>
      </c>
      <c r="E4" s="138">
        <v>3</v>
      </c>
      <c r="F4">
        <v>1</v>
      </c>
      <c r="G4" s="138">
        <f>Form!E27</f>
        <v>0</v>
      </c>
      <c r="H4" t="s">
        <v>1078</v>
      </c>
    </row>
    <row r="5" spans="1:8" ht="15">
      <c r="A5" t="e">
        <f>LA_info!$E$2</f>
        <v>#N/A</v>
      </c>
      <c r="B5">
        <v>2017</v>
      </c>
      <c r="C5">
        <v>2</v>
      </c>
      <c r="D5">
        <v>9</v>
      </c>
      <c r="E5" s="138">
        <v>4</v>
      </c>
      <c r="F5">
        <v>1</v>
      </c>
      <c r="G5" s="138">
        <f>Form!E28</f>
        <v>0</v>
      </c>
      <c r="H5" t="s">
        <v>1078</v>
      </c>
    </row>
    <row r="6" spans="1:8" ht="15">
      <c r="A6" t="e">
        <f>LA_info!$E$2</f>
        <v>#N/A</v>
      </c>
      <c r="B6">
        <v>2017</v>
      </c>
      <c r="C6">
        <v>2</v>
      </c>
      <c r="D6">
        <v>9</v>
      </c>
      <c r="E6" s="138">
        <v>5</v>
      </c>
      <c r="F6">
        <v>1</v>
      </c>
      <c r="G6" s="138">
        <f>Form!E29</f>
        <v>0</v>
      </c>
      <c r="H6" t="s">
        <v>1078</v>
      </c>
    </row>
    <row r="7" spans="1:8" ht="15">
      <c r="A7" t="e">
        <f>LA_info!$E$2</f>
        <v>#N/A</v>
      </c>
      <c r="B7">
        <v>2017</v>
      </c>
      <c r="C7">
        <v>2</v>
      </c>
      <c r="D7">
        <v>9</v>
      </c>
      <c r="E7" s="138">
        <v>6</v>
      </c>
      <c r="F7">
        <v>1</v>
      </c>
      <c r="G7" s="138">
        <f>Form!E30</f>
        <v>0</v>
      </c>
      <c r="H7" t="s">
        <v>1078</v>
      </c>
    </row>
    <row r="8" spans="1:8" ht="15">
      <c r="A8" t="e">
        <f>LA_info!$E$2</f>
        <v>#N/A</v>
      </c>
      <c r="B8">
        <v>2017</v>
      </c>
      <c r="C8">
        <v>2</v>
      </c>
      <c r="D8">
        <v>9</v>
      </c>
      <c r="E8" s="138">
        <v>7</v>
      </c>
      <c r="F8">
        <v>1</v>
      </c>
      <c r="G8" s="138">
        <f>Form!E38</f>
        <v>0</v>
      </c>
      <c r="H8" t="s">
        <v>1078</v>
      </c>
    </row>
    <row r="9" spans="1:8" ht="15">
      <c r="A9" t="e">
        <f>LA_info!$E$2</f>
        <v>#N/A</v>
      </c>
      <c r="B9">
        <v>2017</v>
      </c>
      <c r="C9">
        <v>2</v>
      </c>
      <c r="D9">
        <v>9</v>
      </c>
      <c r="E9" s="138">
        <v>8</v>
      </c>
      <c r="F9">
        <v>1</v>
      </c>
      <c r="G9" s="138">
        <f>Form!E39</f>
        <v>0</v>
      </c>
      <c r="H9" t="s">
        <v>1078</v>
      </c>
    </row>
    <row r="10" spans="1:8" ht="15">
      <c r="A10" t="e">
        <f>LA_info!$E$2</f>
        <v>#N/A</v>
      </c>
      <c r="B10">
        <v>2017</v>
      </c>
      <c r="C10">
        <v>2</v>
      </c>
      <c r="D10">
        <v>9</v>
      </c>
      <c r="E10" s="138">
        <v>9</v>
      </c>
      <c r="F10">
        <v>1</v>
      </c>
      <c r="G10" s="138">
        <f>Form!E40</f>
        <v>0</v>
      </c>
      <c r="H10" t="s">
        <v>1078</v>
      </c>
    </row>
    <row r="11" spans="1:8" ht="15">
      <c r="A11" t="e">
        <f>LA_info!$E$2</f>
        <v>#N/A</v>
      </c>
      <c r="B11">
        <v>2017</v>
      </c>
      <c r="C11">
        <v>2</v>
      </c>
      <c r="D11">
        <v>9</v>
      </c>
      <c r="E11" s="138">
        <v>10</v>
      </c>
      <c r="F11">
        <v>1</v>
      </c>
      <c r="G11" s="138">
        <f>Form!E41</f>
        <v>0</v>
      </c>
      <c r="H11" t="s">
        <v>1078</v>
      </c>
    </row>
    <row r="12" spans="1:8" ht="15">
      <c r="A12" t="e">
        <f>LA_info!$E$2</f>
        <v>#N/A</v>
      </c>
      <c r="B12">
        <v>2017</v>
      </c>
      <c r="C12">
        <v>2</v>
      </c>
      <c r="D12">
        <v>9</v>
      </c>
      <c r="E12" s="138">
        <v>11</v>
      </c>
      <c r="F12">
        <v>1</v>
      </c>
      <c r="G12" s="138">
        <f>Form!E42</f>
        <v>0</v>
      </c>
      <c r="H12" t="s">
        <v>1078</v>
      </c>
    </row>
    <row r="13" spans="1:8" ht="15">
      <c r="A13" t="e">
        <f>LA_info!$E$2</f>
        <v>#N/A</v>
      </c>
      <c r="B13">
        <v>2017</v>
      </c>
      <c r="C13">
        <v>2</v>
      </c>
      <c r="D13">
        <v>9</v>
      </c>
      <c r="E13" s="138">
        <v>12</v>
      </c>
      <c r="F13">
        <v>1</v>
      </c>
      <c r="G13" s="138">
        <f>Form!E43</f>
        <v>0</v>
      </c>
      <c r="H13" t="s">
        <v>1078</v>
      </c>
    </row>
    <row r="14" spans="1:8" ht="15">
      <c r="A14" t="e">
        <f>LA_info!$E$2</f>
        <v>#N/A</v>
      </c>
      <c r="B14">
        <v>2017</v>
      </c>
      <c r="C14">
        <v>2</v>
      </c>
      <c r="D14">
        <v>9</v>
      </c>
      <c r="E14" s="138">
        <v>13</v>
      </c>
      <c r="F14">
        <v>1</v>
      </c>
      <c r="G14" s="138">
        <f>Form!E44</f>
        <v>0</v>
      </c>
      <c r="H14" t="s">
        <v>1078</v>
      </c>
    </row>
    <row r="15" spans="1:8" ht="15">
      <c r="A15" t="e">
        <f>LA_info!$E$2</f>
        <v>#N/A</v>
      </c>
      <c r="B15">
        <v>2017</v>
      </c>
      <c r="C15">
        <v>2</v>
      </c>
      <c r="D15">
        <v>9</v>
      </c>
      <c r="E15" s="138">
        <v>14</v>
      </c>
      <c r="F15">
        <v>1</v>
      </c>
      <c r="G15" s="138">
        <f>Form!E45</f>
        <v>0</v>
      </c>
      <c r="H15" t="s">
        <v>1078</v>
      </c>
    </row>
    <row r="16" spans="1:8" ht="15">
      <c r="A16" t="e">
        <f>LA_info!$E$2</f>
        <v>#N/A</v>
      </c>
      <c r="B16">
        <v>2017</v>
      </c>
      <c r="C16">
        <v>2</v>
      </c>
      <c r="D16">
        <v>9</v>
      </c>
      <c r="E16" s="138">
        <v>15</v>
      </c>
      <c r="F16">
        <v>1</v>
      </c>
      <c r="G16" s="138">
        <f>Form!E46</f>
        <v>0</v>
      </c>
      <c r="H16" t="s">
        <v>1078</v>
      </c>
    </row>
    <row r="17" spans="1:8" ht="15">
      <c r="A17" t="e">
        <f>LA_info!$E$2</f>
        <v>#N/A</v>
      </c>
      <c r="B17">
        <v>2017</v>
      </c>
      <c r="C17">
        <v>2</v>
      </c>
      <c r="D17">
        <v>9</v>
      </c>
      <c r="E17" s="138">
        <v>16</v>
      </c>
      <c r="F17">
        <v>1</v>
      </c>
      <c r="G17" s="138">
        <f>Form!E47</f>
        <v>0</v>
      </c>
      <c r="H17" t="s">
        <v>1078</v>
      </c>
    </row>
    <row r="18" spans="1:8" ht="15">
      <c r="A18" t="e">
        <f>LA_info!$E$2</f>
        <v>#N/A</v>
      </c>
      <c r="B18">
        <v>2017</v>
      </c>
      <c r="C18">
        <v>2</v>
      </c>
      <c r="D18">
        <v>9</v>
      </c>
      <c r="E18" s="138">
        <v>17</v>
      </c>
      <c r="F18">
        <v>1</v>
      </c>
      <c r="G18" s="138">
        <f>Form!E48</f>
        <v>0</v>
      </c>
      <c r="H18" t="s">
        <v>1078</v>
      </c>
    </row>
    <row r="19" spans="1:8" ht="15">
      <c r="A19" t="e">
        <f>LA_info!$E$2</f>
        <v>#N/A</v>
      </c>
      <c r="B19">
        <v>2017</v>
      </c>
      <c r="C19">
        <v>2</v>
      </c>
      <c r="D19">
        <v>9</v>
      </c>
      <c r="E19" s="138">
        <v>18</v>
      </c>
      <c r="F19">
        <v>1</v>
      </c>
      <c r="G19" s="138">
        <f>Form!I37</f>
        <v>0</v>
      </c>
      <c r="H19" t="s">
        <v>1078</v>
      </c>
    </row>
    <row r="20" spans="1:8" ht="15">
      <c r="A20" t="e">
        <f>LA_info!$E$2</f>
        <v>#N/A</v>
      </c>
      <c r="B20">
        <v>2017</v>
      </c>
      <c r="C20">
        <v>2</v>
      </c>
      <c r="D20">
        <v>9</v>
      </c>
      <c r="E20" s="138">
        <v>19</v>
      </c>
      <c r="F20">
        <v>1</v>
      </c>
      <c r="G20" s="138">
        <f>Form!I38</f>
        <v>0</v>
      </c>
      <c r="H20" t="s">
        <v>1078</v>
      </c>
    </row>
    <row r="21" spans="1:8" ht="15">
      <c r="A21" t="e">
        <f>LA_info!$E$2</f>
        <v>#N/A</v>
      </c>
      <c r="B21">
        <v>2017</v>
      </c>
      <c r="C21">
        <v>2</v>
      </c>
      <c r="D21">
        <v>9</v>
      </c>
      <c r="E21" s="138">
        <v>20</v>
      </c>
      <c r="F21">
        <v>1</v>
      </c>
      <c r="G21" s="138">
        <f>Form!I39</f>
        <v>0</v>
      </c>
      <c r="H21" t="s">
        <v>1078</v>
      </c>
    </row>
    <row r="22" spans="1:8" ht="15">
      <c r="A22" t="e">
        <f>LA_info!$E$2</f>
        <v>#N/A</v>
      </c>
      <c r="B22">
        <v>2017</v>
      </c>
      <c r="C22">
        <v>2</v>
      </c>
      <c r="D22">
        <v>9</v>
      </c>
      <c r="E22" s="138">
        <v>21</v>
      </c>
      <c r="F22">
        <v>1</v>
      </c>
      <c r="G22" s="138">
        <f>Form!I40</f>
        <v>0</v>
      </c>
      <c r="H22" t="s">
        <v>1078</v>
      </c>
    </row>
    <row r="23" spans="1:8" ht="15">
      <c r="A23" t="e">
        <f>LA_info!$E$2</f>
        <v>#N/A</v>
      </c>
      <c r="B23">
        <v>2017</v>
      </c>
      <c r="C23">
        <v>2</v>
      </c>
      <c r="D23">
        <v>9</v>
      </c>
      <c r="E23" s="138">
        <v>22</v>
      </c>
      <c r="F23">
        <v>1</v>
      </c>
      <c r="G23" s="138">
        <f>Form!I41</f>
        <v>0</v>
      </c>
      <c r="H23" t="s">
        <v>1078</v>
      </c>
    </row>
    <row r="24" spans="1:8" ht="15">
      <c r="A24" t="e">
        <f>LA_info!$E$2</f>
        <v>#N/A</v>
      </c>
      <c r="B24">
        <v>2017</v>
      </c>
      <c r="C24">
        <v>2</v>
      </c>
      <c r="D24">
        <v>9</v>
      </c>
      <c r="E24" s="138">
        <v>23</v>
      </c>
      <c r="F24">
        <v>1</v>
      </c>
      <c r="G24" s="138">
        <f>Form!I42</f>
        <v>0</v>
      </c>
      <c r="H24" t="s">
        <v>1078</v>
      </c>
    </row>
    <row r="25" spans="1:8" ht="15">
      <c r="A25" t="e">
        <f>LA_info!$E$2</f>
        <v>#N/A</v>
      </c>
      <c r="B25">
        <v>2017</v>
      </c>
      <c r="C25">
        <v>2</v>
      </c>
      <c r="D25">
        <v>9</v>
      </c>
      <c r="E25" s="138">
        <v>24</v>
      </c>
      <c r="F25">
        <v>1</v>
      </c>
      <c r="G25" s="138">
        <f>Form!I43</f>
        <v>0</v>
      </c>
      <c r="H25" t="s">
        <v>1078</v>
      </c>
    </row>
    <row r="26" spans="1:8" ht="15">
      <c r="A26" t="e">
        <f>LA_info!$E$2</f>
        <v>#N/A</v>
      </c>
      <c r="B26">
        <v>2017</v>
      </c>
      <c r="C26">
        <v>2</v>
      </c>
      <c r="D26">
        <v>9</v>
      </c>
      <c r="E26" s="138">
        <v>25</v>
      </c>
      <c r="F26">
        <v>1</v>
      </c>
      <c r="G26" s="138">
        <f>Form!I44</f>
        <v>0</v>
      </c>
      <c r="H26" t="s">
        <v>1078</v>
      </c>
    </row>
    <row r="27" spans="1:8" ht="15">
      <c r="A27" t="e">
        <f>LA_info!$E$2</f>
        <v>#N/A</v>
      </c>
      <c r="B27">
        <v>2017</v>
      </c>
      <c r="C27">
        <v>2</v>
      </c>
      <c r="D27">
        <v>9</v>
      </c>
      <c r="E27" s="138">
        <v>26</v>
      </c>
      <c r="F27">
        <v>1</v>
      </c>
      <c r="G27" s="138">
        <f>Form!I45</f>
        <v>0</v>
      </c>
      <c r="H27" t="s">
        <v>1078</v>
      </c>
    </row>
    <row r="28" spans="1:8" ht="15">
      <c r="A28" t="e">
        <f>LA_info!$E$2</f>
        <v>#N/A</v>
      </c>
      <c r="B28">
        <v>2017</v>
      </c>
      <c r="C28">
        <v>2</v>
      </c>
      <c r="D28">
        <v>9</v>
      </c>
      <c r="E28" s="138">
        <v>27</v>
      </c>
      <c r="F28">
        <v>1</v>
      </c>
      <c r="G28" s="138">
        <f>Form!I46</f>
        <v>0</v>
      </c>
      <c r="H28" t="s">
        <v>1078</v>
      </c>
    </row>
    <row r="29" spans="1:8" ht="15">
      <c r="A29" t="e">
        <f>LA_info!$E$2</f>
        <v>#N/A</v>
      </c>
      <c r="B29">
        <v>2017</v>
      </c>
      <c r="C29">
        <v>2</v>
      </c>
      <c r="D29">
        <v>9</v>
      </c>
      <c r="E29" s="138">
        <v>28</v>
      </c>
      <c r="F29">
        <v>1</v>
      </c>
      <c r="G29" s="138">
        <f>Form!I47</f>
        <v>0</v>
      </c>
      <c r="H29" t="s">
        <v>1078</v>
      </c>
    </row>
    <row r="30" spans="1:8" ht="15">
      <c r="A30" t="e">
        <f>LA_info!$E$2</f>
        <v>#N/A</v>
      </c>
      <c r="B30">
        <v>2017</v>
      </c>
      <c r="C30">
        <v>2</v>
      </c>
      <c r="D30">
        <v>9</v>
      </c>
      <c r="E30" s="138">
        <v>29</v>
      </c>
      <c r="F30">
        <v>1</v>
      </c>
      <c r="G30" s="138">
        <f>Form!I48</f>
        <v>0</v>
      </c>
      <c r="H30" t="s">
        <v>1078</v>
      </c>
    </row>
    <row r="31" spans="1:8" ht="15">
      <c r="A31" t="e">
        <f>LA_info!$E$2</f>
        <v>#N/A</v>
      </c>
      <c r="B31">
        <v>2017</v>
      </c>
      <c r="C31">
        <v>2</v>
      </c>
      <c r="D31">
        <v>9</v>
      </c>
      <c r="E31" s="138">
        <v>30</v>
      </c>
      <c r="F31">
        <v>1</v>
      </c>
      <c r="G31" s="138">
        <f>Form!E57</f>
        <v>0</v>
      </c>
      <c r="H31" t="s">
        <v>1078</v>
      </c>
    </row>
    <row r="32" spans="1:8" ht="15">
      <c r="A32" t="e">
        <f>LA_info!$E$2</f>
        <v>#N/A</v>
      </c>
      <c r="B32">
        <v>2017</v>
      </c>
      <c r="C32">
        <v>2</v>
      </c>
      <c r="D32">
        <v>9</v>
      </c>
      <c r="E32" s="138">
        <v>31</v>
      </c>
      <c r="F32">
        <v>1</v>
      </c>
      <c r="G32" s="138">
        <f>Form!E58</f>
        <v>0</v>
      </c>
      <c r="H32" t="s">
        <v>1078</v>
      </c>
    </row>
    <row r="33" spans="1:8" ht="15">
      <c r="A33" t="e">
        <f>LA_info!$E$2</f>
        <v>#N/A</v>
      </c>
      <c r="B33">
        <v>2017</v>
      </c>
      <c r="C33">
        <v>2</v>
      </c>
      <c r="D33">
        <v>9</v>
      </c>
      <c r="E33" s="138">
        <v>32</v>
      </c>
      <c r="F33">
        <v>1</v>
      </c>
      <c r="G33" s="138">
        <f>Form!E59</f>
        <v>0</v>
      </c>
      <c r="H33" t="s">
        <v>1078</v>
      </c>
    </row>
    <row r="34" spans="1:8" ht="15">
      <c r="A34" t="e">
        <f>LA_info!$E$2</f>
        <v>#N/A</v>
      </c>
      <c r="B34">
        <v>2017</v>
      </c>
      <c r="C34">
        <v>2</v>
      </c>
      <c r="D34">
        <v>9</v>
      </c>
      <c r="E34" s="138">
        <v>33</v>
      </c>
      <c r="F34">
        <v>1</v>
      </c>
      <c r="G34" s="138">
        <f>Form!E60</f>
        <v>0</v>
      </c>
      <c r="H34" t="s">
        <v>1078</v>
      </c>
    </row>
    <row r="35" spans="1:8" ht="15">
      <c r="A35" t="e">
        <f>LA_info!$E$2</f>
        <v>#N/A</v>
      </c>
      <c r="B35">
        <v>2017</v>
      </c>
      <c r="C35">
        <v>2</v>
      </c>
      <c r="D35">
        <v>9</v>
      </c>
      <c r="E35" s="138">
        <v>34</v>
      </c>
      <c r="F35">
        <v>1</v>
      </c>
      <c r="G35" s="138">
        <f>Form!E63</f>
        <v>0</v>
      </c>
      <c r="H35" t="s">
        <v>1078</v>
      </c>
    </row>
    <row r="36" spans="1:8" ht="15">
      <c r="A36" t="e">
        <f>LA_info!$E$2</f>
        <v>#N/A</v>
      </c>
      <c r="B36">
        <v>2017</v>
      </c>
      <c r="C36">
        <v>2</v>
      </c>
      <c r="D36">
        <v>9</v>
      </c>
      <c r="E36" s="138">
        <v>35</v>
      </c>
      <c r="F36">
        <v>1</v>
      </c>
      <c r="G36" s="138">
        <f>Form!E64</f>
        <v>0</v>
      </c>
      <c r="H36" t="s">
        <v>1078</v>
      </c>
    </row>
    <row r="37" spans="1:8" ht="15">
      <c r="A37" t="e">
        <f>LA_info!$E$2</f>
        <v>#N/A</v>
      </c>
      <c r="B37">
        <v>2017</v>
      </c>
      <c r="C37">
        <v>2</v>
      </c>
      <c r="D37">
        <v>9</v>
      </c>
      <c r="E37" s="138">
        <v>36</v>
      </c>
      <c r="F37">
        <v>1</v>
      </c>
      <c r="G37" s="138">
        <f>Form!E65</f>
        <v>0</v>
      </c>
      <c r="H37" t="s">
        <v>1078</v>
      </c>
    </row>
    <row r="38" spans="1:8" ht="15">
      <c r="A38" t="e">
        <f>LA_info!$E$2</f>
        <v>#N/A</v>
      </c>
      <c r="B38">
        <v>2017</v>
      </c>
      <c r="C38">
        <v>2</v>
      </c>
      <c r="D38">
        <v>9</v>
      </c>
      <c r="E38" s="138">
        <v>37</v>
      </c>
      <c r="F38">
        <v>1</v>
      </c>
      <c r="G38" s="138">
        <f>Form!E66</f>
        <v>0</v>
      </c>
      <c r="H38" t="s">
        <v>1078</v>
      </c>
    </row>
    <row r="39" spans="1:8" ht="15">
      <c r="A39" t="e">
        <f>LA_info!$E$2</f>
        <v>#N/A</v>
      </c>
      <c r="B39">
        <v>2017</v>
      </c>
      <c r="C39">
        <v>2</v>
      </c>
      <c r="D39">
        <v>9</v>
      </c>
      <c r="E39" s="138">
        <v>38</v>
      </c>
      <c r="F39">
        <v>1</v>
      </c>
      <c r="G39" s="138">
        <f>Form!E67</f>
        <v>0</v>
      </c>
      <c r="H39" t="s">
        <v>1078</v>
      </c>
    </row>
    <row r="40" spans="1:8" ht="15">
      <c r="A40" t="e">
        <f>LA_info!$E$2</f>
        <v>#N/A</v>
      </c>
      <c r="B40">
        <v>2017</v>
      </c>
      <c r="C40">
        <v>2</v>
      </c>
      <c r="D40">
        <v>9</v>
      </c>
      <c r="E40" s="138">
        <v>39</v>
      </c>
      <c r="F40">
        <v>1</v>
      </c>
      <c r="G40" s="138">
        <f>Form!E70</f>
        <v>0</v>
      </c>
      <c r="H40" t="s">
        <v>1078</v>
      </c>
    </row>
    <row r="41" spans="1:8" ht="15">
      <c r="A41" t="e">
        <f>LA_info!$E$2</f>
        <v>#N/A</v>
      </c>
      <c r="B41">
        <v>2017</v>
      </c>
      <c r="C41">
        <v>2</v>
      </c>
      <c r="D41">
        <v>9</v>
      </c>
      <c r="E41" s="138">
        <v>40</v>
      </c>
      <c r="F41">
        <v>1</v>
      </c>
      <c r="G41" s="138">
        <f>Form!E71</f>
        <v>0</v>
      </c>
      <c r="H41" t="s">
        <v>1078</v>
      </c>
    </row>
    <row r="42" spans="1:8" ht="15">
      <c r="A42" t="e">
        <f>LA_info!$E$2</f>
        <v>#N/A</v>
      </c>
      <c r="B42">
        <v>2017</v>
      </c>
      <c r="C42">
        <v>2</v>
      </c>
      <c r="D42">
        <v>9</v>
      </c>
      <c r="E42" s="138">
        <v>41</v>
      </c>
      <c r="F42">
        <v>1</v>
      </c>
      <c r="G42" s="138">
        <f>Form!E72</f>
        <v>0</v>
      </c>
      <c r="H42" t="s">
        <v>1078</v>
      </c>
    </row>
    <row r="43" spans="1:8" ht="15">
      <c r="A43" t="e">
        <f>LA_info!$E$2</f>
        <v>#N/A</v>
      </c>
      <c r="B43">
        <v>2017</v>
      </c>
      <c r="C43">
        <v>2</v>
      </c>
      <c r="D43">
        <v>9</v>
      </c>
      <c r="E43" s="138">
        <v>42</v>
      </c>
      <c r="F43">
        <v>1</v>
      </c>
      <c r="G43" s="138">
        <f>Form!E73</f>
        <v>0</v>
      </c>
      <c r="H43" t="s">
        <v>1078</v>
      </c>
    </row>
    <row r="44" spans="1:8" ht="15">
      <c r="A44" t="e">
        <f>LA_info!$E$2</f>
        <v>#N/A</v>
      </c>
      <c r="B44">
        <v>2017</v>
      </c>
      <c r="C44">
        <v>2</v>
      </c>
      <c r="D44">
        <v>9</v>
      </c>
      <c r="E44" s="138">
        <v>43</v>
      </c>
      <c r="F44">
        <v>1</v>
      </c>
      <c r="G44" s="138">
        <f>Form!E75</f>
        <v>0</v>
      </c>
      <c r="H44" t="s">
        <v>1078</v>
      </c>
    </row>
    <row r="45" spans="1:8" ht="15">
      <c r="A45" t="e">
        <f>LA_info!$E$2</f>
        <v>#N/A</v>
      </c>
      <c r="B45">
        <v>2017</v>
      </c>
      <c r="C45">
        <v>2</v>
      </c>
      <c r="D45">
        <v>9</v>
      </c>
      <c r="E45" s="138">
        <v>44</v>
      </c>
      <c r="F45">
        <v>1</v>
      </c>
      <c r="G45" s="138">
        <f>Form!E79</f>
        <v>0</v>
      </c>
      <c r="H45" t="s">
        <v>1078</v>
      </c>
    </row>
    <row r="46" spans="1:8" ht="15">
      <c r="A46" t="e">
        <f>LA_info!$E$2</f>
        <v>#N/A</v>
      </c>
      <c r="B46">
        <v>2017</v>
      </c>
      <c r="C46">
        <v>2</v>
      </c>
      <c r="D46">
        <v>9</v>
      </c>
      <c r="E46" s="138">
        <v>45</v>
      </c>
      <c r="F46">
        <v>1</v>
      </c>
      <c r="G46" s="138">
        <f>Form!E80</f>
        <v>0</v>
      </c>
      <c r="H46" t="s">
        <v>1078</v>
      </c>
    </row>
    <row r="47" spans="1:8" ht="15">
      <c r="A47" t="e">
        <f>LA_info!$E$2</f>
        <v>#N/A</v>
      </c>
      <c r="B47">
        <v>2017</v>
      </c>
      <c r="C47">
        <v>2</v>
      </c>
      <c r="D47">
        <v>9</v>
      </c>
      <c r="E47" s="138">
        <v>46</v>
      </c>
      <c r="F47">
        <v>1</v>
      </c>
      <c r="G47" s="138">
        <f>Form!E85</f>
        <v>0</v>
      </c>
      <c r="H47" t="s">
        <v>1078</v>
      </c>
    </row>
    <row r="48" spans="1:8" ht="15">
      <c r="A48" t="e">
        <f>LA_info!$E$2</f>
        <v>#N/A</v>
      </c>
      <c r="B48">
        <v>2017</v>
      </c>
      <c r="C48">
        <v>2</v>
      </c>
      <c r="D48">
        <v>9</v>
      </c>
      <c r="E48" s="138">
        <v>47</v>
      </c>
      <c r="F48">
        <v>1</v>
      </c>
      <c r="G48" s="138">
        <f>Form!E86</f>
        <v>0</v>
      </c>
      <c r="H48" t="s">
        <v>1078</v>
      </c>
    </row>
    <row r="49" spans="1:8" ht="15">
      <c r="A49" t="e">
        <f>LA_info!$E$2</f>
        <v>#N/A</v>
      </c>
      <c r="B49">
        <v>2017</v>
      </c>
      <c r="C49">
        <v>2</v>
      </c>
      <c r="D49">
        <v>9</v>
      </c>
      <c r="E49" s="138">
        <v>48</v>
      </c>
      <c r="F49">
        <v>1</v>
      </c>
      <c r="G49" s="138">
        <f>Form!O57</f>
        <v>0</v>
      </c>
      <c r="H49" t="s">
        <v>1078</v>
      </c>
    </row>
    <row r="50" spans="1:8" ht="15">
      <c r="A50" t="e">
        <f>LA_info!$E$2</f>
        <v>#N/A</v>
      </c>
      <c r="B50">
        <v>2017</v>
      </c>
      <c r="C50">
        <v>2</v>
      </c>
      <c r="D50">
        <v>9</v>
      </c>
      <c r="E50" s="138">
        <v>49</v>
      </c>
      <c r="F50">
        <v>1</v>
      </c>
      <c r="G50" s="138">
        <f>Form!O58</f>
        <v>0</v>
      </c>
      <c r="H50" t="s">
        <v>1078</v>
      </c>
    </row>
    <row r="51" spans="1:8" ht="15">
      <c r="A51" t="e">
        <f>LA_info!$E$2</f>
        <v>#N/A</v>
      </c>
      <c r="B51">
        <v>2017</v>
      </c>
      <c r="C51">
        <v>2</v>
      </c>
      <c r="D51">
        <v>9</v>
      </c>
      <c r="E51" s="138">
        <v>50</v>
      </c>
      <c r="F51">
        <v>1</v>
      </c>
      <c r="G51" s="138">
        <f>Form!O59</f>
        <v>0</v>
      </c>
      <c r="H51" t="s">
        <v>1078</v>
      </c>
    </row>
    <row r="52" spans="1:8" ht="15">
      <c r="A52" t="e">
        <f>LA_info!$E$2</f>
        <v>#N/A</v>
      </c>
      <c r="B52">
        <v>2017</v>
      </c>
      <c r="C52">
        <v>2</v>
      </c>
      <c r="D52">
        <v>9</v>
      </c>
      <c r="E52" s="138">
        <v>51</v>
      </c>
      <c r="F52">
        <v>1</v>
      </c>
      <c r="G52" s="138">
        <f>Form!O63</f>
        <v>0</v>
      </c>
      <c r="H52" t="s">
        <v>1078</v>
      </c>
    </row>
    <row r="53" spans="1:8" ht="15">
      <c r="A53" t="e">
        <f>LA_info!$E$2</f>
        <v>#N/A</v>
      </c>
      <c r="B53">
        <v>2017</v>
      </c>
      <c r="C53">
        <v>2</v>
      </c>
      <c r="D53">
        <v>9</v>
      </c>
      <c r="E53" s="138">
        <v>52</v>
      </c>
      <c r="F53">
        <v>1</v>
      </c>
      <c r="G53" s="138">
        <f>Form!O64</f>
        <v>0</v>
      </c>
      <c r="H53" t="s">
        <v>1078</v>
      </c>
    </row>
    <row r="54" spans="1:8" ht="15">
      <c r="A54" t="e">
        <f>LA_info!$E$2</f>
        <v>#N/A</v>
      </c>
      <c r="B54">
        <v>2017</v>
      </c>
      <c r="C54">
        <v>2</v>
      </c>
      <c r="D54">
        <v>9</v>
      </c>
      <c r="E54" s="138">
        <v>53</v>
      </c>
      <c r="F54">
        <v>1</v>
      </c>
      <c r="G54" s="138">
        <f>Form!O65</f>
        <v>0</v>
      </c>
      <c r="H54" t="s">
        <v>1078</v>
      </c>
    </row>
    <row r="55" spans="1:8" ht="15">
      <c r="A55" t="e">
        <f>LA_info!$E$2</f>
        <v>#N/A</v>
      </c>
      <c r="B55">
        <v>2017</v>
      </c>
      <c r="C55">
        <v>2</v>
      </c>
      <c r="D55">
        <v>9</v>
      </c>
      <c r="E55" s="138">
        <v>54</v>
      </c>
      <c r="F55">
        <v>1</v>
      </c>
      <c r="G55" s="138">
        <f>Form!O66</f>
        <v>0</v>
      </c>
      <c r="H55" t="s">
        <v>1078</v>
      </c>
    </row>
    <row r="56" spans="1:8" ht="15">
      <c r="A56" t="e">
        <f>LA_info!$E$2</f>
        <v>#N/A</v>
      </c>
      <c r="B56">
        <v>2017</v>
      </c>
      <c r="C56">
        <v>2</v>
      </c>
      <c r="D56">
        <v>9</v>
      </c>
      <c r="E56" s="138">
        <v>55</v>
      </c>
      <c r="F56">
        <v>1</v>
      </c>
      <c r="G56" s="138">
        <f>Form!O67</f>
        <v>0</v>
      </c>
      <c r="H56" t="s">
        <v>1078</v>
      </c>
    </row>
    <row r="57" spans="1:8" ht="15">
      <c r="A57" t="e">
        <f>LA_info!$E$2</f>
        <v>#N/A</v>
      </c>
      <c r="B57">
        <v>2017</v>
      </c>
      <c r="C57">
        <v>2</v>
      </c>
      <c r="D57">
        <v>9</v>
      </c>
      <c r="E57" s="138">
        <v>56</v>
      </c>
      <c r="F57">
        <v>1</v>
      </c>
      <c r="G57" s="138">
        <f>Form!O70</f>
        <v>0</v>
      </c>
      <c r="H57" t="s">
        <v>1078</v>
      </c>
    </row>
    <row r="58" spans="1:8" ht="15">
      <c r="A58" t="e">
        <f>LA_info!$E$2</f>
        <v>#N/A</v>
      </c>
      <c r="B58">
        <v>2017</v>
      </c>
      <c r="C58">
        <v>2</v>
      </c>
      <c r="D58">
        <v>9</v>
      </c>
      <c r="E58" s="138">
        <v>57</v>
      </c>
      <c r="F58">
        <v>1</v>
      </c>
      <c r="G58" s="138">
        <f>Form!O71</f>
        <v>0</v>
      </c>
      <c r="H58" t="s">
        <v>1078</v>
      </c>
    </row>
    <row r="59" spans="1:8" ht="15">
      <c r="A59" t="e">
        <f>LA_info!$E$2</f>
        <v>#N/A</v>
      </c>
      <c r="B59">
        <v>2017</v>
      </c>
      <c r="C59">
        <v>2</v>
      </c>
      <c r="D59">
        <v>9</v>
      </c>
      <c r="E59" s="138">
        <v>58</v>
      </c>
      <c r="F59">
        <v>1</v>
      </c>
      <c r="G59" s="138">
        <f>Form!O72</f>
        <v>0</v>
      </c>
      <c r="H59" t="s">
        <v>1078</v>
      </c>
    </row>
    <row r="60" spans="1:8" ht="15">
      <c r="A60" t="e">
        <f>LA_info!$E$2</f>
        <v>#N/A</v>
      </c>
      <c r="B60">
        <v>2017</v>
      </c>
      <c r="C60">
        <v>2</v>
      </c>
      <c r="D60">
        <v>9</v>
      </c>
      <c r="E60" s="138">
        <v>59</v>
      </c>
      <c r="F60">
        <v>1</v>
      </c>
      <c r="G60" s="138">
        <f>Form!O73</f>
        <v>0</v>
      </c>
      <c r="H60" t="s">
        <v>1078</v>
      </c>
    </row>
    <row r="61" spans="1:8" ht="15">
      <c r="A61" t="e">
        <f>LA_info!$E$2</f>
        <v>#N/A</v>
      </c>
      <c r="B61">
        <v>2017</v>
      </c>
      <c r="C61">
        <v>2</v>
      </c>
      <c r="D61">
        <v>9</v>
      </c>
      <c r="E61" s="138">
        <v>60</v>
      </c>
      <c r="F61">
        <v>1</v>
      </c>
      <c r="G61" s="138">
        <f>Form!O75</f>
        <v>0</v>
      </c>
      <c r="H61" t="s">
        <v>1078</v>
      </c>
    </row>
    <row r="62" spans="1:8" ht="15">
      <c r="A62" t="e">
        <f>LA_info!$E$2</f>
        <v>#N/A</v>
      </c>
      <c r="B62">
        <v>2017</v>
      </c>
      <c r="C62">
        <v>2</v>
      </c>
      <c r="D62">
        <v>9</v>
      </c>
      <c r="E62" s="138">
        <v>61</v>
      </c>
      <c r="F62">
        <v>1</v>
      </c>
      <c r="G62" s="138" t="e">
        <f>SUM(Validation!J36:Validation!J38)-(SUM(Validation!J41:Validation!J43)-Validation!J44)</f>
        <v>#N/A</v>
      </c>
      <c r="H62" t="s">
        <v>1078</v>
      </c>
    </row>
    <row r="63" spans="1:8" ht="15">
      <c r="A63" t="e">
        <f>LA_info!$E$2</f>
        <v>#N/A</v>
      </c>
      <c r="B63">
        <v>2017</v>
      </c>
      <c r="C63">
        <v>2</v>
      </c>
      <c r="D63">
        <v>9</v>
      </c>
      <c r="E63" s="138">
        <v>62</v>
      </c>
      <c r="F63">
        <v>1</v>
      </c>
      <c r="G63" s="138">
        <f>Form!E30+Form!E48+Form!I48</f>
        <v>0</v>
      </c>
      <c r="H63" t="s">
        <v>1078</v>
      </c>
    </row>
    <row r="64" spans="1:8" ht="15">
      <c r="A64" t="e">
        <f>LA_info!$E$2</f>
        <v>#N/A</v>
      </c>
      <c r="B64">
        <v>2017</v>
      </c>
      <c r="C64">
        <v>2</v>
      </c>
      <c r="D64">
        <v>9</v>
      </c>
      <c r="E64" s="138">
        <v>63</v>
      </c>
      <c r="F64">
        <v>1</v>
      </c>
      <c r="G64" s="138">
        <f>Form!E75+Form!E79+Form!E80</f>
        <v>0</v>
      </c>
      <c r="H64" t="s">
        <v>1078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62"/>
  <sheetViews>
    <sheetView zoomScalePageLayoutView="0" workbookViewId="0" topLeftCell="A1">
      <selection activeCell="B2" sqref="B2:B62"/>
    </sheetView>
  </sheetViews>
  <sheetFormatPr defaultColWidth="8.88671875" defaultRowHeight="15"/>
  <sheetData>
    <row r="1" spans="1:6" ht="15">
      <c r="A1" s="144" t="s">
        <v>1033</v>
      </c>
      <c r="B1" s="145" t="s">
        <v>1079</v>
      </c>
      <c r="C1" s="145" t="s">
        <v>1036</v>
      </c>
      <c r="D1" s="145" t="s">
        <v>1073</v>
      </c>
      <c r="E1" s="144" t="s">
        <v>1074</v>
      </c>
      <c r="F1" s="145" t="s">
        <v>1037</v>
      </c>
    </row>
    <row r="2" spans="1:6" ht="15">
      <c r="A2" t="e">
        <f>LA_info!E2</f>
        <v>#N/A</v>
      </c>
      <c r="B2">
        <v>2017</v>
      </c>
      <c r="C2">
        <v>6</v>
      </c>
      <c r="D2">
        <v>1</v>
      </c>
      <c r="E2" t="s">
        <v>1078</v>
      </c>
      <c r="F2" s="138">
        <f>SUM(Form!E25:E29)</f>
        <v>0</v>
      </c>
    </row>
    <row r="3" spans="1:6" ht="15">
      <c r="A3" t="e">
        <f>LA_info!E2</f>
        <v>#N/A</v>
      </c>
      <c r="B3">
        <v>2017</v>
      </c>
      <c r="C3">
        <v>17</v>
      </c>
      <c r="D3">
        <v>1</v>
      </c>
      <c r="E3" t="s">
        <v>1078</v>
      </c>
      <c r="F3" s="138">
        <f>SUM(Form!E38:E47)</f>
        <v>0</v>
      </c>
    </row>
    <row r="4" spans="1:6" ht="15">
      <c r="A4" t="e">
        <f>LA_info!E2</f>
        <v>#N/A</v>
      </c>
      <c r="B4">
        <v>2017</v>
      </c>
      <c r="C4">
        <v>29</v>
      </c>
      <c r="D4">
        <v>1</v>
      </c>
      <c r="E4" t="s">
        <v>1078</v>
      </c>
      <c r="F4" s="138">
        <f>SUM(Form!I37:I47)</f>
        <v>0</v>
      </c>
    </row>
    <row r="5" spans="1:6" ht="15">
      <c r="A5" t="e">
        <f>LA_info!E2</f>
        <v>#N/A</v>
      </c>
      <c r="B5">
        <v>2017</v>
      </c>
      <c r="C5">
        <v>43</v>
      </c>
      <c r="D5">
        <v>1</v>
      </c>
      <c r="E5" t="s">
        <v>1078</v>
      </c>
      <c r="F5" s="138">
        <f>SUM(Form!E57:E60,Form!E63:E67,Form!E70:E73)</f>
        <v>0</v>
      </c>
    </row>
    <row r="6" spans="1:6" ht="15">
      <c r="A6" t="e">
        <f>LA_info!E2</f>
        <v>#N/A</v>
      </c>
      <c r="B6">
        <v>2017</v>
      </c>
      <c r="C6">
        <v>60</v>
      </c>
      <c r="D6">
        <v>1</v>
      </c>
      <c r="E6" t="s">
        <v>1078</v>
      </c>
      <c r="F6" s="138">
        <f>SUM(Form!O57:O59,Form!O63:O67,Form!O70:O73)</f>
        <v>0</v>
      </c>
    </row>
    <row r="7" spans="1:6" ht="15">
      <c r="A7" t="e">
        <f>LA_info!E2</f>
        <v>#N/A</v>
      </c>
      <c r="B7">
        <v>2017</v>
      </c>
      <c r="C7">
        <v>61</v>
      </c>
      <c r="D7">
        <v>1</v>
      </c>
      <c r="E7" t="s">
        <v>1078</v>
      </c>
      <c r="F7" t="e">
        <f>VLOOKUP(LA_info!E2,'Underlying Data'!A3:BN349,66,FALSE)</f>
        <v>#N/A</v>
      </c>
    </row>
    <row r="8" spans="1:6" ht="15">
      <c r="A8" t="e">
        <f>LA_info!E2</f>
        <v>#N/A</v>
      </c>
      <c r="B8">
        <v>2017</v>
      </c>
      <c r="C8">
        <v>1</v>
      </c>
      <c r="D8">
        <v>1</v>
      </c>
      <c r="E8" t="s">
        <v>1078</v>
      </c>
      <c r="F8" t="e">
        <f>VLOOKUP(LA_info!$E$2,'Underlying Data'!$A$3:$AX$349,4,FALSE)</f>
        <v>#N/A</v>
      </c>
    </row>
    <row r="9" spans="1:6" ht="15">
      <c r="A9" t="e">
        <f>LA_info!E2</f>
        <v>#N/A</v>
      </c>
      <c r="B9">
        <v>2017</v>
      </c>
      <c r="C9">
        <v>2</v>
      </c>
      <c r="D9">
        <v>1</v>
      </c>
      <c r="E9" t="s">
        <v>1078</v>
      </c>
      <c r="F9" t="e">
        <f>VLOOKUP(LA_info!$E$2,'Underlying Data'!$A$3:$AX$349,5,FALSE)</f>
        <v>#N/A</v>
      </c>
    </row>
    <row r="10" spans="1:6" ht="15">
      <c r="A10" t="e">
        <f>LA_info!E2</f>
        <v>#N/A</v>
      </c>
      <c r="B10">
        <v>2017</v>
      </c>
      <c r="C10">
        <v>3</v>
      </c>
      <c r="D10">
        <v>1</v>
      </c>
      <c r="E10" t="s">
        <v>1078</v>
      </c>
      <c r="F10" t="e">
        <f>VLOOKUP(LA_info!$E$2,'Underlying Data'!$A$3:$AX$349,6,FALSE)</f>
        <v>#N/A</v>
      </c>
    </row>
    <row r="11" spans="1:6" ht="15">
      <c r="A11" t="e">
        <f>LA_info!E2</f>
        <v>#N/A</v>
      </c>
      <c r="B11">
        <v>2017</v>
      </c>
      <c r="C11">
        <v>4</v>
      </c>
      <c r="D11">
        <v>1</v>
      </c>
      <c r="E11" t="s">
        <v>1078</v>
      </c>
      <c r="F11" t="e">
        <f>VLOOKUP(LA_info!$E$2,'Underlying Data'!$A$3:$AX$349,7,FALSE)</f>
        <v>#N/A</v>
      </c>
    </row>
    <row r="12" spans="1:6" ht="15">
      <c r="A12" t="e">
        <f>LA_info!E2</f>
        <v>#N/A</v>
      </c>
      <c r="B12">
        <v>2017</v>
      </c>
      <c r="C12">
        <v>5</v>
      </c>
      <c r="D12">
        <v>1</v>
      </c>
      <c r="E12" t="s">
        <v>1078</v>
      </c>
      <c r="F12" t="e">
        <f>VLOOKUP(LA_info!$E$2,'Underlying Data'!$A$3:$AX$349,8,FALSE)</f>
        <v>#N/A</v>
      </c>
    </row>
    <row r="13" spans="1:6" ht="15">
      <c r="A13" t="e">
        <f>LA_info!E2</f>
        <v>#N/A</v>
      </c>
      <c r="B13">
        <v>2017</v>
      </c>
      <c r="C13">
        <v>7</v>
      </c>
      <c r="D13">
        <v>1</v>
      </c>
      <c r="E13" t="s">
        <v>1078</v>
      </c>
      <c r="F13" t="e">
        <f>VLOOKUP(LA_info!$E$2,'Underlying Data'!$A$3:$AX$349,10,FALSE)</f>
        <v>#N/A</v>
      </c>
    </row>
    <row r="14" spans="1:6" ht="15">
      <c r="A14" t="e">
        <f>LA_info!E2</f>
        <v>#N/A</v>
      </c>
      <c r="B14">
        <v>2017</v>
      </c>
      <c r="C14">
        <v>8</v>
      </c>
      <c r="D14">
        <v>1</v>
      </c>
      <c r="E14" t="s">
        <v>1078</v>
      </c>
      <c r="F14" t="e">
        <f>VLOOKUP(LA_info!$E$2,'Underlying Data'!$A$3:$AX$349,11,FALSE)</f>
        <v>#N/A</v>
      </c>
    </row>
    <row r="15" spans="1:6" ht="15">
      <c r="A15" t="e">
        <f>LA_info!E2</f>
        <v>#N/A</v>
      </c>
      <c r="B15">
        <v>2017</v>
      </c>
      <c r="C15">
        <v>9</v>
      </c>
      <c r="D15">
        <v>1</v>
      </c>
      <c r="E15" t="s">
        <v>1078</v>
      </c>
      <c r="F15" t="e">
        <f>VLOOKUP(LA_info!$E$2,'Underlying Data'!$A$3:$AX$349,12,FALSE)</f>
        <v>#N/A</v>
      </c>
    </row>
    <row r="16" spans="1:6" ht="15">
      <c r="A16" t="e">
        <f>LA_info!E2</f>
        <v>#N/A</v>
      </c>
      <c r="B16">
        <v>2017</v>
      </c>
      <c r="C16">
        <v>10</v>
      </c>
      <c r="D16">
        <v>1</v>
      </c>
      <c r="E16" t="s">
        <v>1078</v>
      </c>
      <c r="F16" t="e">
        <f>VLOOKUP(LA_info!$E$2,'Underlying Data'!$A$3:$AX$349,13,FALSE)</f>
        <v>#N/A</v>
      </c>
    </row>
    <row r="17" spans="1:6" ht="15">
      <c r="A17" t="e">
        <f>LA_info!E2</f>
        <v>#N/A</v>
      </c>
      <c r="B17">
        <v>2017</v>
      </c>
      <c r="C17">
        <v>11</v>
      </c>
      <c r="D17">
        <v>1</v>
      </c>
      <c r="E17" t="s">
        <v>1078</v>
      </c>
      <c r="F17" t="e">
        <f>VLOOKUP(LA_info!$E$2,'Underlying Data'!$A$3:$AX$349,14,FALSE)</f>
        <v>#N/A</v>
      </c>
    </row>
    <row r="18" spans="1:6" ht="15">
      <c r="A18" t="e">
        <f>LA_info!E2</f>
        <v>#N/A</v>
      </c>
      <c r="B18">
        <v>2017</v>
      </c>
      <c r="C18">
        <v>12</v>
      </c>
      <c r="D18">
        <v>1</v>
      </c>
      <c r="E18" t="s">
        <v>1078</v>
      </c>
      <c r="F18" t="e">
        <f>VLOOKUP(LA_info!$E$2,'Underlying Data'!$A$3:$AX$349,15,FALSE)</f>
        <v>#N/A</v>
      </c>
    </row>
    <row r="19" spans="1:6" ht="15">
      <c r="A19" t="e">
        <f>LA_info!E2</f>
        <v>#N/A</v>
      </c>
      <c r="B19">
        <v>2017</v>
      </c>
      <c r="C19">
        <v>13</v>
      </c>
      <c r="D19">
        <v>1</v>
      </c>
      <c r="E19" t="s">
        <v>1078</v>
      </c>
      <c r="F19" t="e">
        <f>VLOOKUP(LA_info!$E$2,'Underlying Data'!$A$3:$AX$349,16,FALSE)</f>
        <v>#N/A</v>
      </c>
    </row>
    <row r="20" spans="1:6" ht="15">
      <c r="A20" t="e">
        <f>LA_info!E2</f>
        <v>#N/A</v>
      </c>
      <c r="B20">
        <v>2017</v>
      </c>
      <c r="C20">
        <v>14</v>
      </c>
      <c r="D20">
        <v>1</v>
      </c>
      <c r="E20" t="s">
        <v>1078</v>
      </c>
      <c r="F20" t="e">
        <f>VLOOKUP(LA_info!$E$2,'Underlying Data'!$A$3:$AX$349,17,FALSE)</f>
        <v>#N/A</v>
      </c>
    </row>
    <row r="21" spans="1:6" ht="15">
      <c r="A21" t="e">
        <f>LA_info!E2</f>
        <v>#N/A</v>
      </c>
      <c r="B21">
        <v>2017</v>
      </c>
      <c r="C21">
        <v>15</v>
      </c>
      <c r="D21">
        <v>1</v>
      </c>
      <c r="E21" t="s">
        <v>1078</v>
      </c>
      <c r="F21" t="e">
        <f>VLOOKUP(LA_info!$E$2,'Underlying Data'!$A$3:$AX$349,18,FALSE)</f>
        <v>#N/A</v>
      </c>
    </row>
    <row r="22" spans="1:6" ht="15">
      <c r="A22" t="e">
        <f>LA_info!E2</f>
        <v>#N/A</v>
      </c>
      <c r="B22">
        <v>2017</v>
      </c>
      <c r="C22">
        <v>16</v>
      </c>
      <c r="D22">
        <v>1</v>
      </c>
      <c r="E22" t="s">
        <v>1078</v>
      </c>
      <c r="F22" t="e">
        <f>VLOOKUP(LA_info!$E$2,'Underlying Data'!$A$3:$AX$349,19,FALSE)</f>
        <v>#N/A</v>
      </c>
    </row>
    <row r="23" spans="1:6" ht="15">
      <c r="A23" t="e">
        <f>LA_info!E2</f>
        <v>#N/A</v>
      </c>
      <c r="B23">
        <v>2017</v>
      </c>
      <c r="C23">
        <v>18</v>
      </c>
      <c r="D23">
        <v>1</v>
      </c>
      <c r="E23" t="s">
        <v>1078</v>
      </c>
      <c r="F23" t="e">
        <f>VLOOKUP(LA_info!$E$2,'Underlying Data'!$A$3:$AX$349,21,FALSE)</f>
        <v>#N/A</v>
      </c>
    </row>
    <row r="24" spans="1:6" ht="15">
      <c r="A24" t="e">
        <f>LA_info!E2</f>
        <v>#N/A</v>
      </c>
      <c r="B24">
        <v>2017</v>
      </c>
      <c r="C24">
        <v>19</v>
      </c>
      <c r="D24">
        <v>1</v>
      </c>
      <c r="E24" t="s">
        <v>1078</v>
      </c>
      <c r="F24" t="e">
        <f>VLOOKUP(LA_info!$E$2,'Underlying Data'!$A$3:$AX$349,22,FALSE)</f>
        <v>#N/A</v>
      </c>
    </row>
    <row r="25" spans="1:6" ht="15">
      <c r="A25" t="e">
        <f>LA_info!E2</f>
        <v>#N/A</v>
      </c>
      <c r="B25">
        <v>2017</v>
      </c>
      <c r="C25">
        <v>20</v>
      </c>
      <c r="D25">
        <v>1</v>
      </c>
      <c r="E25" t="s">
        <v>1078</v>
      </c>
      <c r="F25" t="e">
        <f>VLOOKUP(LA_info!$E$2,'Underlying Data'!$A$3:$AX$349,23,FALSE)</f>
        <v>#N/A</v>
      </c>
    </row>
    <row r="26" spans="1:6" ht="15">
      <c r="A26" t="e">
        <f>LA_info!E2</f>
        <v>#N/A</v>
      </c>
      <c r="B26">
        <v>2017</v>
      </c>
      <c r="C26">
        <v>21</v>
      </c>
      <c r="D26">
        <v>1</v>
      </c>
      <c r="E26" t="s">
        <v>1078</v>
      </c>
      <c r="F26" t="e">
        <f>VLOOKUP(LA_info!$E$2,'Underlying Data'!$A$3:$AX$349,24,FALSE)</f>
        <v>#N/A</v>
      </c>
    </row>
    <row r="27" spans="1:6" ht="15">
      <c r="A27" t="e">
        <f>LA_info!E2</f>
        <v>#N/A</v>
      </c>
      <c r="B27">
        <v>2017</v>
      </c>
      <c r="C27">
        <v>22</v>
      </c>
      <c r="D27">
        <v>1</v>
      </c>
      <c r="E27" t="s">
        <v>1078</v>
      </c>
      <c r="F27" t="e">
        <f>VLOOKUP(LA_info!$E$2,'Underlying Data'!$A$3:$AX$349,25,FALSE)</f>
        <v>#N/A</v>
      </c>
    </row>
    <row r="28" spans="1:6" ht="15">
      <c r="A28" t="e">
        <f>LA_info!E2</f>
        <v>#N/A</v>
      </c>
      <c r="B28">
        <v>2017</v>
      </c>
      <c r="C28">
        <v>23</v>
      </c>
      <c r="D28">
        <v>1</v>
      </c>
      <c r="E28" t="s">
        <v>1078</v>
      </c>
      <c r="F28" t="e">
        <f>VLOOKUP(LA_info!$E$2,'Underlying Data'!$A$3:$AX$349,26,FALSE)</f>
        <v>#N/A</v>
      </c>
    </row>
    <row r="29" spans="1:6" ht="15">
      <c r="A29" t="e">
        <f>LA_info!E2</f>
        <v>#N/A</v>
      </c>
      <c r="B29">
        <v>2017</v>
      </c>
      <c r="C29">
        <v>24</v>
      </c>
      <c r="D29">
        <v>1</v>
      </c>
      <c r="E29" t="s">
        <v>1078</v>
      </c>
      <c r="F29" t="e">
        <f>VLOOKUP(LA_info!$E$2,'Underlying Data'!$A$3:$AX$349,27,FALSE)</f>
        <v>#N/A</v>
      </c>
    </row>
    <row r="30" spans="1:6" ht="15">
      <c r="A30" t="e">
        <f>LA_info!E2</f>
        <v>#N/A</v>
      </c>
      <c r="B30">
        <v>2017</v>
      </c>
      <c r="C30">
        <v>25</v>
      </c>
      <c r="D30">
        <v>1</v>
      </c>
      <c r="E30" t="s">
        <v>1078</v>
      </c>
      <c r="F30" t="e">
        <f>VLOOKUP(LA_info!$E$2,'Underlying Data'!$A$3:$AX$349,28,FALSE)</f>
        <v>#N/A</v>
      </c>
    </row>
    <row r="31" spans="1:6" ht="15">
      <c r="A31" t="e">
        <f>LA_info!E2</f>
        <v>#N/A</v>
      </c>
      <c r="B31">
        <v>2017</v>
      </c>
      <c r="C31">
        <v>26</v>
      </c>
      <c r="D31">
        <v>1</v>
      </c>
      <c r="E31" t="s">
        <v>1078</v>
      </c>
      <c r="F31" t="e">
        <f>VLOOKUP(LA_info!$E$2,'Underlying Data'!$A$3:$AX$349,29,FALSE)</f>
        <v>#N/A</v>
      </c>
    </row>
    <row r="32" spans="1:6" ht="15">
      <c r="A32" t="e">
        <f>LA_info!E2</f>
        <v>#N/A</v>
      </c>
      <c r="B32">
        <v>2017</v>
      </c>
      <c r="C32">
        <v>27</v>
      </c>
      <c r="D32">
        <v>1</v>
      </c>
      <c r="E32" t="s">
        <v>1078</v>
      </c>
      <c r="F32" t="e">
        <f>VLOOKUP(LA_info!$E$2,'Underlying Data'!$A$3:$AX$349,30,FALSE)</f>
        <v>#N/A</v>
      </c>
    </row>
    <row r="33" spans="1:6" ht="15">
      <c r="A33" t="e">
        <f>LA_info!E2</f>
        <v>#N/A</v>
      </c>
      <c r="B33">
        <v>2017</v>
      </c>
      <c r="C33">
        <v>28</v>
      </c>
      <c r="D33">
        <v>1</v>
      </c>
      <c r="E33" t="s">
        <v>1078</v>
      </c>
      <c r="F33" t="e">
        <f>VLOOKUP(LA_info!$E$2,'Underlying Data'!$A$3:$AX$349,31,FALSE)</f>
        <v>#N/A</v>
      </c>
    </row>
    <row r="34" spans="1:6" ht="15">
      <c r="A34" t="e">
        <f>LA_info!E2</f>
        <v>#N/A</v>
      </c>
      <c r="B34">
        <v>2017</v>
      </c>
      <c r="C34">
        <v>30</v>
      </c>
      <c r="D34">
        <v>1</v>
      </c>
      <c r="E34" t="s">
        <v>1078</v>
      </c>
      <c r="F34" t="e">
        <f>VLOOKUP(LA_info!$E$2,'Underlying Data'!$A$3:$AX$349,33,FALSE)</f>
        <v>#N/A</v>
      </c>
    </row>
    <row r="35" spans="1:6" ht="15">
      <c r="A35" t="e">
        <f>LA_info!E2</f>
        <v>#N/A</v>
      </c>
      <c r="B35">
        <v>2017</v>
      </c>
      <c r="C35">
        <v>31</v>
      </c>
      <c r="D35">
        <v>1</v>
      </c>
      <c r="E35" t="s">
        <v>1078</v>
      </c>
      <c r="F35" t="e">
        <f>VLOOKUP(LA_info!$E$2,'Underlying Data'!$A$3:$AX$349,34,FALSE)</f>
        <v>#N/A</v>
      </c>
    </row>
    <row r="36" spans="1:6" ht="15">
      <c r="A36" t="e">
        <f>LA_info!E2</f>
        <v>#N/A</v>
      </c>
      <c r="B36">
        <v>2017</v>
      </c>
      <c r="C36">
        <v>32</v>
      </c>
      <c r="D36">
        <v>1</v>
      </c>
      <c r="E36" t="s">
        <v>1078</v>
      </c>
      <c r="F36" t="e">
        <f>VLOOKUP(LA_info!$E$2,'Underlying Data'!$A$3:$AX$349,35,FALSE)</f>
        <v>#N/A</v>
      </c>
    </row>
    <row r="37" spans="1:6" ht="15">
      <c r="A37" t="e">
        <f>LA_info!E2</f>
        <v>#N/A</v>
      </c>
      <c r="B37">
        <v>2017</v>
      </c>
      <c r="C37">
        <v>33</v>
      </c>
      <c r="D37">
        <v>1</v>
      </c>
      <c r="E37" t="s">
        <v>1078</v>
      </c>
      <c r="F37" t="e">
        <f>VLOOKUP(LA_info!$E$2,'Underlying Data'!$A$3:$AX$349,36,FALSE)</f>
        <v>#N/A</v>
      </c>
    </row>
    <row r="38" spans="1:6" ht="15">
      <c r="A38" t="e">
        <f>LA_info!E2</f>
        <v>#N/A</v>
      </c>
      <c r="B38">
        <v>2017</v>
      </c>
      <c r="C38">
        <v>34</v>
      </c>
      <c r="D38">
        <v>1</v>
      </c>
      <c r="E38" t="s">
        <v>1078</v>
      </c>
      <c r="F38" t="e">
        <f>VLOOKUP(LA_info!$E$2,'Underlying Data'!$A$3:$AX$349,37,FALSE)</f>
        <v>#N/A</v>
      </c>
    </row>
    <row r="39" spans="1:6" ht="15">
      <c r="A39" t="e">
        <f>LA_info!E2</f>
        <v>#N/A</v>
      </c>
      <c r="B39">
        <v>2017</v>
      </c>
      <c r="C39">
        <v>35</v>
      </c>
      <c r="D39">
        <v>1</v>
      </c>
      <c r="E39" t="s">
        <v>1078</v>
      </c>
      <c r="F39" t="e">
        <f>VLOOKUP(LA_info!$E$2,'Underlying Data'!$A$3:$AX$349,38,FALSE)</f>
        <v>#N/A</v>
      </c>
    </row>
    <row r="40" spans="1:6" ht="15">
      <c r="A40" t="e">
        <f>LA_info!E2</f>
        <v>#N/A</v>
      </c>
      <c r="B40">
        <v>2017</v>
      </c>
      <c r="C40">
        <v>36</v>
      </c>
      <c r="D40">
        <v>1</v>
      </c>
      <c r="E40" t="s">
        <v>1078</v>
      </c>
      <c r="F40" t="e">
        <f>VLOOKUP(LA_info!$E$2,'Underlying Data'!$A$3:$AX$349,39,FALSE)</f>
        <v>#N/A</v>
      </c>
    </row>
    <row r="41" spans="1:6" ht="15">
      <c r="A41" t="e">
        <f>LA_info!E2</f>
        <v>#N/A</v>
      </c>
      <c r="B41">
        <v>2017</v>
      </c>
      <c r="C41">
        <v>37</v>
      </c>
      <c r="D41">
        <v>1</v>
      </c>
      <c r="E41" t="s">
        <v>1078</v>
      </c>
      <c r="F41" t="e">
        <f>VLOOKUP(LA_info!$E$2,'Underlying Data'!$A$3:$AX$349,40,FALSE)</f>
        <v>#N/A</v>
      </c>
    </row>
    <row r="42" spans="1:6" ht="15">
      <c r="A42" t="e">
        <f>LA_info!E2</f>
        <v>#N/A</v>
      </c>
      <c r="B42">
        <v>2017</v>
      </c>
      <c r="C42">
        <v>38</v>
      </c>
      <c r="D42">
        <v>1</v>
      </c>
      <c r="E42" t="s">
        <v>1078</v>
      </c>
      <c r="F42" t="e">
        <f>VLOOKUP(LA_info!$E$2,'Underlying Data'!$A$3:$AX$349,41,FALSE)</f>
        <v>#N/A</v>
      </c>
    </row>
    <row r="43" spans="1:6" ht="15">
      <c r="A43" t="e">
        <f>LA_info!E2</f>
        <v>#N/A</v>
      </c>
      <c r="B43">
        <v>2017</v>
      </c>
      <c r="C43">
        <v>39</v>
      </c>
      <c r="D43">
        <v>1</v>
      </c>
      <c r="E43" t="s">
        <v>1078</v>
      </c>
      <c r="F43" t="e">
        <f>VLOOKUP(LA_info!$E$2,'Underlying Data'!$A$3:$AX$349,42,FALSE)</f>
        <v>#N/A</v>
      </c>
    </row>
    <row r="44" spans="1:6" ht="15">
      <c r="A44" t="e">
        <f>LA_info!E2</f>
        <v>#N/A</v>
      </c>
      <c r="B44">
        <v>2017</v>
      </c>
      <c r="C44">
        <v>40</v>
      </c>
      <c r="D44">
        <v>1</v>
      </c>
      <c r="E44" t="s">
        <v>1078</v>
      </c>
      <c r="F44" t="e">
        <f>VLOOKUP(LA_info!$E$2,'Underlying Data'!$A$3:$AX$349,43,FALSE)</f>
        <v>#N/A</v>
      </c>
    </row>
    <row r="45" spans="1:6" ht="15">
      <c r="A45" t="e">
        <f>LA_info!E2</f>
        <v>#N/A</v>
      </c>
      <c r="B45">
        <v>2017</v>
      </c>
      <c r="C45">
        <v>41</v>
      </c>
      <c r="D45">
        <v>1</v>
      </c>
      <c r="E45" t="s">
        <v>1078</v>
      </c>
      <c r="F45" t="e">
        <f>VLOOKUP(LA_info!$E$2,'Underlying Data'!$A$3:$AX$349,44,FALSE)</f>
        <v>#N/A</v>
      </c>
    </row>
    <row r="46" spans="1:6" ht="15">
      <c r="A46" t="e">
        <f>LA_info!E2</f>
        <v>#N/A</v>
      </c>
      <c r="B46">
        <v>2017</v>
      </c>
      <c r="C46">
        <v>42</v>
      </c>
      <c r="D46">
        <v>1</v>
      </c>
      <c r="E46" t="s">
        <v>1078</v>
      </c>
      <c r="F46" t="e">
        <f>VLOOKUP(LA_info!$E$2,'Underlying Data'!$A$3:$AX$349,45,FALSE)</f>
        <v>#N/A</v>
      </c>
    </row>
    <row r="47" spans="1:6" ht="15">
      <c r="A47" t="e">
        <f>LA_info!E2</f>
        <v>#N/A</v>
      </c>
      <c r="B47">
        <v>2017</v>
      </c>
      <c r="C47">
        <v>44</v>
      </c>
      <c r="D47">
        <v>1</v>
      </c>
      <c r="E47" t="s">
        <v>1078</v>
      </c>
      <c r="F47" t="e">
        <f>VLOOKUP(LA_info!$E$2,'Underlying Data'!$A$3:$AX$349,47,FALSE)</f>
        <v>#N/A</v>
      </c>
    </row>
    <row r="48" spans="1:6" ht="15">
      <c r="A48" t="e">
        <f>LA_info!E2</f>
        <v>#N/A</v>
      </c>
      <c r="B48">
        <v>2017</v>
      </c>
      <c r="C48">
        <v>45</v>
      </c>
      <c r="D48">
        <v>1</v>
      </c>
      <c r="E48" t="s">
        <v>1078</v>
      </c>
      <c r="F48" t="e">
        <f>VLOOKUP(LA_info!$E$2,'Underlying Data'!$A$3:$AX$349,48,FALSE)</f>
        <v>#N/A</v>
      </c>
    </row>
    <row r="49" spans="1:6" ht="15">
      <c r="A49" t="e">
        <f>LA_info!E2</f>
        <v>#N/A</v>
      </c>
      <c r="B49">
        <v>2017</v>
      </c>
      <c r="C49">
        <v>46</v>
      </c>
      <c r="D49">
        <v>1</v>
      </c>
      <c r="E49" t="s">
        <v>1078</v>
      </c>
      <c r="F49" t="e">
        <f>VLOOKUP(LA_info!$E$2,'Underlying Data'!$A$3:$AX$349,49,FALSE)</f>
        <v>#N/A</v>
      </c>
    </row>
    <row r="50" spans="1:6" ht="15">
      <c r="A50" t="e">
        <f>LA_info!E2</f>
        <v>#N/A</v>
      </c>
      <c r="B50">
        <v>2017</v>
      </c>
      <c r="C50">
        <v>47</v>
      </c>
      <c r="D50">
        <v>1</v>
      </c>
      <c r="E50" t="s">
        <v>1078</v>
      </c>
      <c r="F50" t="e">
        <f>VLOOKUP(LA_info!$E$2,'Underlying Data'!$A$3:$AX$349,50,FALSE)</f>
        <v>#N/A</v>
      </c>
    </row>
    <row r="51" spans="1:6" ht="15">
      <c r="A51" t="e">
        <f>LA_info!E2</f>
        <v>#N/A</v>
      </c>
      <c r="B51">
        <v>2017</v>
      </c>
      <c r="C51">
        <v>48</v>
      </c>
      <c r="D51">
        <v>1</v>
      </c>
      <c r="E51" t="s">
        <v>1078</v>
      </c>
      <c r="F51" t="e">
        <f>VLOOKUP(LA_info!$E$2,'Underlying Data'!$A$3:$BK$349,51,FALSE)</f>
        <v>#N/A</v>
      </c>
    </row>
    <row r="52" spans="1:6" ht="15">
      <c r="A52" t="e">
        <f>LA_info!E2</f>
        <v>#N/A</v>
      </c>
      <c r="B52">
        <v>2017</v>
      </c>
      <c r="C52">
        <v>49</v>
      </c>
      <c r="D52">
        <v>1</v>
      </c>
      <c r="E52" t="s">
        <v>1078</v>
      </c>
      <c r="F52" t="e">
        <f>VLOOKUP(LA_info!$E$2,'Underlying Data'!$A$3:$BK$349,52,FALSE)</f>
        <v>#N/A</v>
      </c>
    </row>
    <row r="53" spans="1:6" ht="15">
      <c r="A53" t="e">
        <f>LA_info!E2</f>
        <v>#N/A</v>
      </c>
      <c r="B53">
        <v>2017</v>
      </c>
      <c r="C53">
        <v>50</v>
      </c>
      <c r="D53">
        <v>1</v>
      </c>
      <c r="E53" t="s">
        <v>1078</v>
      </c>
      <c r="F53" t="e">
        <f>VLOOKUP(LA_info!$E$2,'Underlying Data'!$A$3:$BK$349,53,FALSE)</f>
        <v>#N/A</v>
      </c>
    </row>
    <row r="54" spans="1:6" ht="15">
      <c r="A54" t="e">
        <f>LA_info!E2</f>
        <v>#N/A</v>
      </c>
      <c r="B54">
        <v>2017</v>
      </c>
      <c r="C54">
        <v>51</v>
      </c>
      <c r="D54">
        <v>1</v>
      </c>
      <c r="E54" t="s">
        <v>1078</v>
      </c>
      <c r="F54" t="e">
        <f>VLOOKUP(LA_info!$E$2,'Underlying Data'!$A$3:$BK$349,54,FALSE)</f>
        <v>#N/A</v>
      </c>
    </row>
    <row r="55" spans="1:6" ht="15">
      <c r="A55" t="e">
        <f>LA_info!E2</f>
        <v>#N/A</v>
      </c>
      <c r="B55">
        <v>2017</v>
      </c>
      <c r="C55">
        <v>52</v>
      </c>
      <c r="D55">
        <v>1</v>
      </c>
      <c r="E55" t="s">
        <v>1078</v>
      </c>
      <c r="F55" t="e">
        <f>VLOOKUP(LA_info!$E$2,'Underlying Data'!$A$3:$BK$349,55,FALSE)</f>
        <v>#N/A</v>
      </c>
    </row>
    <row r="56" spans="1:6" ht="15">
      <c r="A56" t="e">
        <f>LA_info!E2</f>
        <v>#N/A</v>
      </c>
      <c r="B56">
        <v>2017</v>
      </c>
      <c r="C56">
        <v>53</v>
      </c>
      <c r="D56">
        <v>1</v>
      </c>
      <c r="E56" t="s">
        <v>1078</v>
      </c>
      <c r="F56" t="e">
        <f>VLOOKUP(LA_info!$E$2,'Underlying Data'!$A$3:$BK$349,56,FALSE)</f>
        <v>#N/A</v>
      </c>
    </row>
    <row r="57" spans="1:6" ht="15">
      <c r="A57" t="e">
        <f>LA_info!E2</f>
        <v>#N/A</v>
      </c>
      <c r="B57">
        <v>2017</v>
      </c>
      <c r="C57">
        <v>54</v>
      </c>
      <c r="D57">
        <v>1</v>
      </c>
      <c r="E57" t="s">
        <v>1078</v>
      </c>
      <c r="F57" t="e">
        <f>VLOOKUP(LA_info!$E$2,'Underlying Data'!$A$3:$BK$349,57,FALSE)</f>
        <v>#N/A</v>
      </c>
    </row>
    <row r="58" spans="1:6" ht="15">
      <c r="A58" t="e">
        <f>LA_info!E2</f>
        <v>#N/A</v>
      </c>
      <c r="B58">
        <v>2017</v>
      </c>
      <c r="C58">
        <v>55</v>
      </c>
      <c r="D58">
        <v>1</v>
      </c>
      <c r="E58" t="s">
        <v>1078</v>
      </c>
      <c r="F58" t="e">
        <f>VLOOKUP(LA_info!$E$2,'Underlying Data'!$A$3:$BK$349,58,FALSE)</f>
        <v>#N/A</v>
      </c>
    </row>
    <row r="59" spans="1:6" ht="15">
      <c r="A59" t="e">
        <f>LA_info!E2</f>
        <v>#N/A</v>
      </c>
      <c r="B59">
        <v>2017</v>
      </c>
      <c r="C59">
        <v>56</v>
      </c>
      <c r="D59">
        <v>1</v>
      </c>
      <c r="E59" t="s">
        <v>1078</v>
      </c>
      <c r="F59" t="e">
        <f>VLOOKUP(LA_info!$E$2,'Underlying Data'!$A$3:$BK$349,59,FALSE)</f>
        <v>#N/A</v>
      </c>
    </row>
    <row r="60" spans="1:6" ht="15">
      <c r="A60" t="e">
        <f>LA_info!E2</f>
        <v>#N/A</v>
      </c>
      <c r="B60">
        <v>2017</v>
      </c>
      <c r="C60">
        <v>57</v>
      </c>
      <c r="D60">
        <v>1</v>
      </c>
      <c r="E60" t="s">
        <v>1078</v>
      </c>
      <c r="F60" t="e">
        <f>VLOOKUP(LA_info!$E$2,'Underlying Data'!$A$3:$BK$349,60,FALSE)</f>
        <v>#N/A</v>
      </c>
    </row>
    <row r="61" spans="1:6" ht="15">
      <c r="A61" t="e">
        <f>LA_info!E2</f>
        <v>#N/A</v>
      </c>
      <c r="B61">
        <v>2017</v>
      </c>
      <c r="C61">
        <v>58</v>
      </c>
      <c r="D61">
        <v>1</v>
      </c>
      <c r="E61" t="s">
        <v>1078</v>
      </c>
      <c r="F61" t="e">
        <f>VLOOKUP(LA_info!$E$2,'Underlying Data'!$A$3:$BK$349,61,FALSE)</f>
        <v>#N/A</v>
      </c>
    </row>
    <row r="62" spans="1:6" ht="15">
      <c r="A62" t="e">
        <f>LA_info!E2</f>
        <v>#N/A</v>
      </c>
      <c r="B62">
        <v>2017</v>
      </c>
      <c r="C62">
        <v>59</v>
      </c>
      <c r="D62">
        <v>1</v>
      </c>
      <c r="E62" t="s">
        <v>1078</v>
      </c>
      <c r="F62" t="e">
        <f>VLOOKUP(LA_info!$E$2,'Underlying Data'!$A$3:$BK$349,62,FALSE)</f>
        <v>#N/A</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Communities and Local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Clarke</dc:creator>
  <cp:keywords/>
  <dc:description/>
  <cp:lastModifiedBy>Mark Clarke</cp:lastModifiedBy>
  <cp:lastPrinted>2015-07-01T13:27:33Z</cp:lastPrinted>
  <dcterms:created xsi:type="dcterms:W3CDTF">2015-04-28T10:34:09Z</dcterms:created>
  <dcterms:modified xsi:type="dcterms:W3CDTF">2016-09-21T15:52:08Z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c04e7b90-fbb5-4911-baae-ca49785a442e</vt:lpwstr>
  </property>
  <property fmtid="{D5CDD505-2E9C-101B-9397-08002B2CF9AE}" pid="3" name="bjSaver">
    <vt:lpwstr>a9Eu2YXtwEAZBxNtym3q/UTiIfD9a0e0</vt:lpwstr>
  </property>
  <property fmtid="{D5CDD505-2E9C-101B-9397-08002B2CF9AE}" pid="4" name="bjDocumentSecurityLabel">
    <vt:lpwstr>No Marking</vt:lpwstr>
  </property>
</Properties>
</file>